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8DEF3FAB-2D60-4195-81A2-C7746FCEB8F3}" xr6:coauthVersionLast="47" xr6:coauthVersionMax="47" xr10:uidLastSave="{00000000-0000-0000-0000-000000000000}"/>
  <workbookProtection workbookAlgorithmName="SHA-512" workbookHashValue="SGCXczszU1TOuUJZbtNNJWK7WZjD68zMmo7Ky7V+OsUqGUP/WGxqmKFl85Katstp8ty4p6TvvXaB23DnsyCo3Q==" workbookSaltValue="nGmFkfts5FeMbVccDcU6/g==" workbookSpinCount="100000" lockStructure="1"/>
  <bookViews>
    <workbookView xWindow="-110" yWindow="-110" windowWidth="19420" windowHeight="1042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E7" i="6"/>
  <c r="D7" i="6"/>
  <c r="C8" i="6"/>
  <c r="C9" i="6"/>
  <c r="C10" i="6"/>
  <c r="C11" i="6"/>
  <c r="C12" i="6"/>
  <c r="C13" i="6"/>
  <c r="C14" i="6"/>
  <c r="C15" i="6"/>
  <c r="C16" i="6"/>
  <c r="C414" i="24"/>
  <c r="CE85" i="25" l="1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E46" i="31" s="1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D53" i="25"/>
  <c r="CC53" i="25"/>
  <c r="CC68" i="25" s="1"/>
  <c r="CB53" i="25"/>
  <c r="CB68" i="25" s="1"/>
  <c r="CA53" i="25"/>
  <c r="CA68" i="25" s="1"/>
  <c r="BZ53" i="25"/>
  <c r="BZ68" i="25" s="1"/>
  <c r="BY53" i="25"/>
  <c r="BY68" i="25" s="1"/>
  <c r="BX53" i="25"/>
  <c r="BX68" i="25" s="1"/>
  <c r="BW53" i="25"/>
  <c r="BW68" i="25" s="1"/>
  <c r="BV53" i="25"/>
  <c r="BV68" i="25" s="1"/>
  <c r="BU53" i="25"/>
  <c r="BU68" i="25" s="1"/>
  <c r="BT53" i="25"/>
  <c r="BT68" i="25" s="1"/>
  <c r="BS53" i="25"/>
  <c r="BS68" i="25" s="1"/>
  <c r="BR53" i="25"/>
  <c r="BR68" i="25" s="1"/>
  <c r="BQ53" i="25"/>
  <c r="BQ68" i="25" s="1"/>
  <c r="BP53" i="25"/>
  <c r="BP68" i="25" s="1"/>
  <c r="BO53" i="25"/>
  <c r="BO68" i="25" s="1"/>
  <c r="BN53" i="25"/>
  <c r="BN68" i="25" s="1"/>
  <c r="BM53" i="25"/>
  <c r="BM68" i="25" s="1"/>
  <c r="BL53" i="25"/>
  <c r="BL68" i="25" s="1"/>
  <c r="BK53" i="25"/>
  <c r="BK68" i="25" s="1"/>
  <c r="BJ53" i="25"/>
  <c r="BJ68" i="25" s="1"/>
  <c r="BI53" i="25"/>
  <c r="BI68" i="25" s="1"/>
  <c r="BH53" i="25"/>
  <c r="BH68" i="25" s="1"/>
  <c r="BG53" i="25"/>
  <c r="BG68" i="25" s="1"/>
  <c r="BF53" i="25"/>
  <c r="BF68" i="25" s="1"/>
  <c r="BE53" i="25"/>
  <c r="BE68" i="25" s="1"/>
  <c r="BD53" i="25"/>
  <c r="BD68" i="25" s="1"/>
  <c r="BC53" i="25"/>
  <c r="BC68" i="25" s="1"/>
  <c r="BB53" i="25"/>
  <c r="BB68" i="25" s="1"/>
  <c r="BA53" i="25"/>
  <c r="BA68" i="25" s="1"/>
  <c r="AZ53" i="25"/>
  <c r="AZ68" i="25" s="1"/>
  <c r="AY53" i="25"/>
  <c r="AY68" i="25" s="1"/>
  <c r="AX53" i="25"/>
  <c r="AX68" i="25" s="1"/>
  <c r="AW53" i="25"/>
  <c r="AW68" i="25" s="1"/>
  <c r="AV53" i="25"/>
  <c r="AV68" i="25" s="1"/>
  <c r="AU53" i="25"/>
  <c r="AU68" i="25" s="1"/>
  <c r="AT53" i="25"/>
  <c r="AT68" i="25" s="1"/>
  <c r="AS53" i="25"/>
  <c r="AS68" i="25" s="1"/>
  <c r="AR53" i="25"/>
  <c r="AR68" i="25" s="1"/>
  <c r="AQ53" i="25"/>
  <c r="AQ68" i="25" s="1"/>
  <c r="AP53" i="25"/>
  <c r="AP68" i="25" s="1"/>
  <c r="AO53" i="25"/>
  <c r="AO68" i="25" s="1"/>
  <c r="AN53" i="25"/>
  <c r="AN68" i="25" s="1"/>
  <c r="AM53" i="25"/>
  <c r="AM68" i="25" s="1"/>
  <c r="AL53" i="25"/>
  <c r="AL68" i="25" s="1"/>
  <c r="AK53" i="25"/>
  <c r="AK68" i="25" s="1"/>
  <c r="AJ53" i="25"/>
  <c r="AJ68" i="25" s="1"/>
  <c r="AI53" i="25"/>
  <c r="AI68" i="25" s="1"/>
  <c r="AH53" i="25"/>
  <c r="AH68" i="25" s="1"/>
  <c r="AG53" i="25"/>
  <c r="AG68" i="25" s="1"/>
  <c r="AF53" i="25"/>
  <c r="AF68" i="25" s="1"/>
  <c r="AE53" i="25"/>
  <c r="AE68" i="25" s="1"/>
  <c r="AD53" i="25"/>
  <c r="AD68" i="25" s="1"/>
  <c r="AC53" i="25"/>
  <c r="AC68" i="25" s="1"/>
  <c r="AB53" i="25"/>
  <c r="AB68" i="25" s="1"/>
  <c r="AA53" i="25"/>
  <c r="AA68" i="25" s="1"/>
  <c r="Z53" i="25"/>
  <c r="Z68" i="25" s="1"/>
  <c r="Y53" i="25"/>
  <c r="Y68" i="25" s="1"/>
  <c r="X53" i="25"/>
  <c r="X68" i="25" s="1"/>
  <c r="W53" i="25"/>
  <c r="W68" i="25" s="1"/>
  <c r="V53" i="25"/>
  <c r="V68" i="25" s="1"/>
  <c r="U53" i="25"/>
  <c r="U68" i="25" s="1"/>
  <c r="T53" i="25"/>
  <c r="T68" i="25" s="1"/>
  <c r="S53" i="25"/>
  <c r="S68" i="25" s="1"/>
  <c r="R53" i="25"/>
  <c r="R68" i="25" s="1"/>
  <c r="Q53" i="25"/>
  <c r="Q68" i="25" s="1"/>
  <c r="P53" i="25"/>
  <c r="P68" i="25" s="1"/>
  <c r="O53" i="25"/>
  <c r="O68" i="25" s="1"/>
  <c r="N53" i="25"/>
  <c r="N68" i="25" s="1"/>
  <c r="M53" i="25"/>
  <c r="M68" i="25" s="1"/>
  <c r="L53" i="25"/>
  <c r="L68" i="25" s="1"/>
  <c r="K53" i="25"/>
  <c r="K68" i="25" s="1"/>
  <c r="J53" i="25"/>
  <c r="J68" i="25" s="1"/>
  <c r="I53" i="25"/>
  <c r="I68" i="25" s="1"/>
  <c r="H53" i="25"/>
  <c r="H68" i="25" s="1"/>
  <c r="G53" i="25"/>
  <c r="G68" i="25" s="1"/>
  <c r="F53" i="25"/>
  <c r="F68" i="25" s="1"/>
  <c r="E53" i="25"/>
  <c r="E68" i="25" s="1"/>
  <c r="D53" i="25"/>
  <c r="D68" i="25" s="1"/>
  <c r="C53" i="25"/>
  <c r="C68" i="25" s="1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AU48" i="24" l="1"/>
  <c r="AU62" i="24" s="1"/>
  <c r="H46" i="31" s="1"/>
  <c r="G48" i="24"/>
  <c r="G62" i="24" s="1"/>
  <c r="G12" i="32" s="1"/>
  <c r="W48" i="24"/>
  <c r="W62" i="24" s="1"/>
  <c r="BK48" i="24"/>
  <c r="BK62" i="24" s="1"/>
  <c r="H48" i="24"/>
  <c r="H62" i="24" s="1"/>
  <c r="H7" i="31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H55" i="31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H48" i="31" s="1"/>
  <c r="J48" i="24"/>
  <c r="J62" i="24" s="1"/>
  <c r="H9" i="31" s="1"/>
  <c r="R48" i="24"/>
  <c r="R62" i="24" s="1"/>
  <c r="H17" i="31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BV48" i="24"/>
  <c r="BV62" i="24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H2" i="31" s="1"/>
  <c r="K48" i="24"/>
  <c r="K62" i="24" s="1"/>
  <c r="H10" i="31" s="1"/>
  <c r="S48" i="24"/>
  <c r="S62" i="24" s="1"/>
  <c r="H18" i="31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H66" i="31" s="1"/>
  <c r="BW48" i="24"/>
  <c r="BW62" i="24" s="1"/>
  <c r="H74" i="31" s="1"/>
  <c r="I48" i="24"/>
  <c r="I62" i="24" s="1"/>
  <c r="H8" i="31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AR48" i="24"/>
  <c r="AR62" i="24" s="1"/>
  <c r="AZ48" i="24"/>
  <c r="AZ62" i="24" s="1"/>
  <c r="C236" i="32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H4" i="31" s="1"/>
  <c r="M48" i="24"/>
  <c r="M62" i="24" s="1"/>
  <c r="H12" i="31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G332" i="32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H45" i="31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AP86" i="25"/>
  <c r="C708" i="2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12" i="32"/>
  <c r="H65" i="31"/>
  <c r="C300" i="32"/>
  <c r="E76" i="32"/>
  <c r="E32" i="6"/>
  <c r="H73" i="31"/>
  <c r="D332" i="32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H35" i="31"/>
  <c r="H140" i="32"/>
  <c r="O14" i="31"/>
  <c r="H51" i="32"/>
  <c r="O38" i="31"/>
  <c r="D179" i="32"/>
  <c r="O78" i="31"/>
  <c r="I339" i="32"/>
  <c r="BK2" i="30"/>
  <c r="I362" i="32"/>
  <c r="H612" i="24"/>
  <c r="E220" i="24"/>
  <c r="F16" i="6" s="1"/>
  <c r="I612" i="24"/>
  <c r="I366" i="32"/>
  <c r="F612" i="24"/>
  <c r="BQ2" i="30"/>
  <c r="D383" i="24"/>
  <c r="D12" i="17" s="1"/>
  <c r="DF2" i="30"/>
  <c r="C170" i="8"/>
  <c r="D22" i="7"/>
  <c r="D258" i="24"/>
  <c r="D76" i="32"/>
  <c r="H37" i="31"/>
  <c r="H43" i="31"/>
  <c r="I172" i="32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E236" i="32"/>
  <c r="H23" i="31"/>
  <c r="H62" i="31"/>
  <c r="G268" i="32"/>
  <c r="O10" i="31"/>
  <c r="D51" i="32"/>
  <c r="O26" i="31"/>
  <c r="F115" i="32"/>
  <c r="O34" i="31"/>
  <c r="G147" i="32"/>
  <c r="O50" i="31"/>
  <c r="I211" i="32"/>
  <c r="O66" i="31"/>
  <c r="D30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CB86" i="25" s="1"/>
  <c r="BT49" i="25"/>
  <c r="BT63" i="25" s="1"/>
  <c r="BT86" i="25" s="1"/>
  <c r="BL49" i="25"/>
  <c r="BL63" i="25" s="1"/>
  <c r="BL86" i="25" s="1"/>
  <c r="BD49" i="25"/>
  <c r="BD63" i="25" s="1"/>
  <c r="BD86" i="25" s="1"/>
  <c r="AV49" i="25"/>
  <c r="AV63" i="25" s="1"/>
  <c r="AV86" i="25" s="1"/>
  <c r="AN49" i="25"/>
  <c r="AN63" i="25" s="1"/>
  <c r="AN86" i="25" s="1"/>
  <c r="AF49" i="25"/>
  <c r="AF63" i="25" s="1"/>
  <c r="AF86" i="25" s="1"/>
  <c r="X49" i="25"/>
  <c r="X63" i="25" s="1"/>
  <c r="X86" i="25" s="1"/>
  <c r="P49" i="25"/>
  <c r="P63" i="25" s="1"/>
  <c r="P86" i="25" s="1"/>
  <c r="H49" i="25"/>
  <c r="H63" i="25" s="1"/>
  <c r="H86" i="25" s="1"/>
  <c r="CA49" i="25"/>
  <c r="CA63" i="25" s="1"/>
  <c r="CA86" i="25" s="1"/>
  <c r="BS49" i="25"/>
  <c r="BS63" i="25" s="1"/>
  <c r="BS86" i="25" s="1"/>
  <c r="BK49" i="25"/>
  <c r="BK63" i="25" s="1"/>
  <c r="BK86" i="25" s="1"/>
  <c r="BC49" i="25"/>
  <c r="BC63" i="25" s="1"/>
  <c r="BC86" i="25" s="1"/>
  <c r="AU49" i="25"/>
  <c r="AU63" i="25" s="1"/>
  <c r="AU86" i="25" s="1"/>
  <c r="AM49" i="25"/>
  <c r="AM63" i="25" s="1"/>
  <c r="AM86" i="25" s="1"/>
  <c r="AE49" i="25"/>
  <c r="AE63" i="25" s="1"/>
  <c r="AE86" i="25" s="1"/>
  <c r="W49" i="25"/>
  <c r="W63" i="25" s="1"/>
  <c r="W86" i="25" s="1"/>
  <c r="O49" i="25"/>
  <c r="O63" i="25" s="1"/>
  <c r="O86" i="25" s="1"/>
  <c r="G49" i="25"/>
  <c r="G63" i="25" s="1"/>
  <c r="G86" i="25" s="1"/>
  <c r="BZ49" i="25"/>
  <c r="BZ63" i="25" s="1"/>
  <c r="BZ86" i="25" s="1"/>
  <c r="BR49" i="25"/>
  <c r="BR63" i="25" s="1"/>
  <c r="BR86" i="25" s="1"/>
  <c r="BJ49" i="25"/>
  <c r="BJ63" i="25" s="1"/>
  <c r="BJ86" i="25" s="1"/>
  <c r="BB49" i="25"/>
  <c r="BB63" i="25" s="1"/>
  <c r="BB86" i="25" s="1"/>
  <c r="AT49" i="25"/>
  <c r="AT63" i="25" s="1"/>
  <c r="AT86" i="25" s="1"/>
  <c r="AL49" i="25"/>
  <c r="AL63" i="25" s="1"/>
  <c r="AL86" i="25" s="1"/>
  <c r="AD49" i="25"/>
  <c r="AD63" i="25" s="1"/>
  <c r="AD86" i="25" s="1"/>
  <c r="V49" i="25"/>
  <c r="V63" i="25" s="1"/>
  <c r="V86" i="25" s="1"/>
  <c r="N49" i="25"/>
  <c r="N63" i="25" s="1"/>
  <c r="N86" i="25" s="1"/>
  <c r="F49" i="25"/>
  <c r="F63" i="25" s="1"/>
  <c r="F86" i="25" s="1"/>
  <c r="BX49" i="25"/>
  <c r="BX63" i="25" s="1"/>
  <c r="BX86" i="25" s="1"/>
  <c r="BP49" i="25"/>
  <c r="BP63" i="25" s="1"/>
  <c r="BP86" i="25" s="1"/>
  <c r="BH49" i="25"/>
  <c r="BH63" i="25" s="1"/>
  <c r="BH86" i="25" s="1"/>
  <c r="AZ49" i="25"/>
  <c r="AZ63" i="25" s="1"/>
  <c r="AZ86" i="25" s="1"/>
  <c r="AR49" i="25"/>
  <c r="AR63" i="25" s="1"/>
  <c r="AR86" i="25" s="1"/>
  <c r="AJ49" i="25"/>
  <c r="AJ63" i="25" s="1"/>
  <c r="AJ86" i="25" s="1"/>
  <c r="AB49" i="25"/>
  <c r="AB63" i="25" s="1"/>
  <c r="AB86" i="25" s="1"/>
  <c r="T49" i="25"/>
  <c r="T63" i="25" s="1"/>
  <c r="T86" i="25" s="1"/>
  <c r="L49" i="25"/>
  <c r="L63" i="25" s="1"/>
  <c r="L86" i="25" s="1"/>
  <c r="D49" i="25"/>
  <c r="D63" i="25" s="1"/>
  <c r="D86" i="25" s="1"/>
  <c r="BW49" i="25"/>
  <c r="BW63" i="25" s="1"/>
  <c r="BW86" i="25" s="1"/>
  <c r="BO49" i="25"/>
  <c r="BO63" i="25" s="1"/>
  <c r="BO86" i="25" s="1"/>
  <c r="BG49" i="25"/>
  <c r="BG63" i="25" s="1"/>
  <c r="BG86" i="25" s="1"/>
  <c r="AY49" i="25"/>
  <c r="AY63" i="25" s="1"/>
  <c r="AY86" i="25" s="1"/>
  <c r="AQ49" i="25"/>
  <c r="AQ63" i="25" s="1"/>
  <c r="AQ86" i="25" s="1"/>
  <c r="AI49" i="25"/>
  <c r="AI63" i="25" s="1"/>
  <c r="AI86" i="25" s="1"/>
  <c r="AA49" i="25"/>
  <c r="AA63" i="25" s="1"/>
  <c r="AA86" i="25" s="1"/>
  <c r="S49" i="25"/>
  <c r="S63" i="25" s="1"/>
  <c r="S86" i="25" s="1"/>
  <c r="K49" i="25"/>
  <c r="K63" i="25" s="1"/>
  <c r="K86" i="25" s="1"/>
  <c r="C49" i="25"/>
  <c r="CC49" i="25"/>
  <c r="CC63" i="25" s="1"/>
  <c r="CC86" i="25" s="1"/>
  <c r="BF49" i="25"/>
  <c r="BF63" i="25" s="1"/>
  <c r="BF86" i="25" s="1"/>
  <c r="AK49" i="25"/>
  <c r="AK63" i="25" s="1"/>
  <c r="AK86" i="25" s="1"/>
  <c r="Q49" i="25"/>
  <c r="Q63" i="25" s="1"/>
  <c r="Q86" i="25" s="1"/>
  <c r="BY49" i="25"/>
  <c r="BY63" i="25" s="1"/>
  <c r="BY86" i="25" s="1"/>
  <c r="BE49" i="25"/>
  <c r="BE63" i="25" s="1"/>
  <c r="BE86" i="25" s="1"/>
  <c r="AH49" i="25"/>
  <c r="AH63" i="25" s="1"/>
  <c r="AH86" i="25" s="1"/>
  <c r="M49" i="25"/>
  <c r="M63" i="25" s="1"/>
  <c r="M86" i="25" s="1"/>
  <c r="BQ49" i="25"/>
  <c r="BQ63" i="25" s="1"/>
  <c r="BQ86" i="25" s="1"/>
  <c r="AW49" i="25"/>
  <c r="AW63" i="25" s="1"/>
  <c r="AW86" i="25" s="1"/>
  <c r="Z49" i="25"/>
  <c r="Z63" i="25" s="1"/>
  <c r="Z86" i="25" s="1"/>
  <c r="E49" i="25"/>
  <c r="E63" i="25" s="1"/>
  <c r="E86" i="25" s="1"/>
  <c r="BN49" i="25"/>
  <c r="BN63" i="25" s="1"/>
  <c r="BN86" i="25" s="1"/>
  <c r="AS49" i="25"/>
  <c r="AS63" i="25" s="1"/>
  <c r="AS86" i="25" s="1"/>
  <c r="Y49" i="25"/>
  <c r="Y63" i="25" s="1"/>
  <c r="Y86" i="25" s="1"/>
  <c r="BI49" i="25"/>
  <c r="BI63" i="25" s="1"/>
  <c r="BI86" i="25" s="1"/>
  <c r="R49" i="25"/>
  <c r="R63" i="25" s="1"/>
  <c r="R86" i="25" s="1"/>
  <c r="BA49" i="25"/>
  <c r="BA63" i="25" s="1"/>
  <c r="BA86" i="25" s="1"/>
  <c r="J49" i="25"/>
  <c r="J63" i="25" s="1"/>
  <c r="J86" i="25" s="1"/>
  <c r="AX49" i="25"/>
  <c r="AX63" i="25" s="1"/>
  <c r="AX86" i="25" s="1"/>
  <c r="I49" i="25"/>
  <c r="I63" i="25" s="1"/>
  <c r="I86" i="25" s="1"/>
  <c r="CD49" i="25"/>
  <c r="AO49" i="25"/>
  <c r="AO63" i="25" s="1"/>
  <c r="AO86" i="25" s="1"/>
  <c r="BV49" i="25"/>
  <c r="BV63" i="25" s="1"/>
  <c r="BV86" i="25" s="1"/>
  <c r="AG49" i="25"/>
  <c r="AG63" i="25" s="1"/>
  <c r="AG86" i="25" s="1"/>
  <c r="U49" i="25"/>
  <c r="U63" i="25" s="1"/>
  <c r="U86" i="25" s="1"/>
  <c r="BU49" i="25"/>
  <c r="BU63" i="25" s="1"/>
  <c r="BU86" i="25" s="1"/>
  <c r="BM49" i="25"/>
  <c r="BM63" i="25" s="1"/>
  <c r="BM86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367" i="24"/>
  <c r="AC49" i="25"/>
  <c r="AC63" i="25" s="1"/>
  <c r="AC86" i="25" s="1"/>
  <c r="CE68" i="25"/>
  <c r="E234" i="25"/>
  <c r="CE70" i="25"/>
  <c r="CE53" i="25"/>
  <c r="D342" i="25"/>
  <c r="D351" i="25" s="1"/>
  <c r="BX52" i="24" l="1"/>
  <c r="BX67" i="24" s="1"/>
  <c r="M75" i="31" s="1"/>
  <c r="AV52" i="24"/>
  <c r="AV67" i="24" s="1"/>
  <c r="L52" i="24"/>
  <c r="L67" i="24" s="1"/>
  <c r="X52" i="24"/>
  <c r="X67" i="24" s="1"/>
  <c r="E12" i="32"/>
  <c r="G204" i="32"/>
  <c r="H71" i="31"/>
  <c r="E332" i="32"/>
  <c r="D204" i="32"/>
  <c r="H268" i="32"/>
  <c r="G236" i="32"/>
  <c r="F44" i="32"/>
  <c r="D300" i="32"/>
  <c r="G76" i="32"/>
  <c r="H76" i="31"/>
  <c r="F300" i="32"/>
  <c r="H39" i="31"/>
  <c r="C44" i="32"/>
  <c r="H51" i="31"/>
  <c r="I12" i="32"/>
  <c r="D44" i="32"/>
  <c r="C12" i="32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AV85" i="24"/>
  <c r="C60" i="15" s="1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B54" i="15"/>
  <c r="F54" i="15" s="1"/>
  <c r="D350" i="24"/>
  <c r="M79" i="31"/>
  <c r="C369" i="32"/>
  <c r="CB85" i="24"/>
  <c r="C699" i="25"/>
  <c r="B45" i="15"/>
  <c r="C648" i="25"/>
  <c r="B91" i="15"/>
  <c r="C628" i="25"/>
  <c r="B79" i="15"/>
  <c r="B84" i="15"/>
  <c r="C641" i="25"/>
  <c r="M47" i="31"/>
  <c r="F209" i="32"/>
  <c r="C707" i="25"/>
  <c r="B53" i="15"/>
  <c r="C700" i="25"/>
  <c r="B46" i="15"/>
  <c r="C644" i="25"/>
  <c r="B87" i="15"/>
  <c r="C637" i="25"/>
  <c r="B72" i="15"/>
  <c r="C712" i="25"/>
  <c r="B58" i="15"/>
  <c r="C697" i="25"/>
  <c r="B43" i="15"/>
  <c r="C682" i="25"/>
  <c r="B28" i="15"/>
  <c r="C623" i="25"/>
  <c r="B92" i="15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624" i="25"/>
  <c r="B81" i="15"/>
  <c r="C710" i="25"/>
  <c r="B56" i="15"/>
  <c r="C50" i="8"/>
  <c r="D352" i="24"/>
  <c r="C103" i="8" s="1"/>
  <c r="C643" i="25"/>
  <c r="B86" i="15"/>
  <c r="C629" i="25"/>
  <c r="B64" i="15"/>
  <c r="C691" i="25"/>
  <c r="B37" i="15"/>
  <c r="C677" i="25"/>
  <c r="B23" i="15"/>
  <c r="C711" i="25"/>
  <c r="B57" i="15"/>
  <c r="C615" i="25"/>
  <c r="B69" i="15"/>
  <c r="C685" i="25"/>
  <c r="B31" i="15"/>
  <c r="C670" i="25"/>
  <c r="B16" i="15"/>
  <c r="C622" i="25"/>
  <c r="B80" i="15"/>
  <c r="C633" i="25"/>
  <c r="B66" i="15"/>
  <c r="C705" i="25"/>
  <c r="B51" i="15"/>
  <c r="C690" i="25"/>
  <c r="B36" i="15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695" i="25"/>
  <c r="B41" i="15"/>
  <c r="C619" i="25"/>
  <c r="B71" i="15"/>
  <c r="B76" i="15"/>
  <c r="C638" i="25"/>
  <c r="C121" i="8"/>
  <c r="D384" i="24"/>
  <c r="C679" i="25"/>
  <c r="B25" i="15"/>
  <c r="C689" i="25"/>
  <c r="B35" i="15"/>
  <c r="C675" i="25"/>
  <c r="B21" i="15"/>
  <c r="C693" i="25"/>
  <c r="B39" i="15"/>
  <c r="C618" i="25"/>
  <c r="B74" i="15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C639" i="25"/>
  <c r="B77" i="15"/>
  <c r="C617" i="25"/>
  <c r="B62" i="15"/>
  <c r="C671" i="25"/>
  <c r="B17" i="15"/>
  <c r="C683" i="25"/>
  <c r="B29" i="15"/>
  <c r="C701" i="25"/>
  <c r="B47" i="15"/>
  <c r="C686" i="25"/>
  <c r="B32" i="15"/>
  <c r="C672" i="25"/>
  <c r="B18" i="15"/>
  <c r="C627" i="25"/>
  <c r="B82" i="15"/>
  <c r="C634" i="25"/>
  <c r="B67" i="15"/>
  <c r="C706" i="25"/>
  <c r="B52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621" i="25"/>
  <c r="B93" i="15"/>
  <c r="C681" i="25"/>
  <c r="B27" i="15"/>
  <c r="M23" i="31"/>
  <c r="C113" i="32"/>
  <c r="CE49" i="25"/>
  <c r="C63" i="25"/>
  <c r="C674" i="25"/>
  <c r="B20" i="15"/>
  <c r="C620" i="25"/>
  <c r="B78" i="15"/>
  <c r="C645" i="25"/>
  <c r="B88" i="15"/>
  <c r="C698" i="25"/>
  <c r="B44" i="15"/>
  <c r="Y52" i="24"/>
  <c r="Y67" i="24" s="1"/>
  <c r="BN52" i="24"/>
  <c r="BN67" i="24" s="1"/>
  <c r="C642" i="25"/>
  <c r="B85" i="15"/>
  <c r="C676" i="25"/>
  <c r="B22" i="15"/>
  <c r="C692" i="25"/>
  <c r="B38" i="15"/>
  <c r="C703" i="25"/>
  <c r="B49" i="15"/>
  <c r="C709" i="25"/>
  <c r="B55" i="15"/>
  <c r="C694" i="25"/>
  <c r="B40" i="15"/>
  <c r="C680" i="25"/>
  <c r="B26" i="15"/>
  <c r="B90" i="15"/>
  <c r="C647" i="25"/>
  <c r="C636" i="25"/>
  <c r="B75" i="15"/>
  <c r="C714" i="25"/>
  <c r="B60" i="15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C684" i="25"/>
  <c r="B30" i="15"/>
  <c r="C696" i="25"/>
  <c r="B42" i="15"/>
  <c r="C635" i="25"/>
  <c r="B73" i="15"/>
  <c r="C704" i="25"/>
  <c r="B50" i="15"/>
  <c r="C646" i="25"/>
  <c r="B89" i="15"/>
  <c r="C678" i="25"/>
  <c r="B24" i="15"/>
  <c r="C713" i="25"/>
  <c r="B59" i="15"/>
  <c r="M11" i="31"/>
  <c r="E49" i="32"/>
  <c r="AQ52" i="24"/>
  <c r="AQ67" i="24" s="1"/>
  <c r="C687" i="25"/>
  <c r="B33" i="15"/>
  <c r="C631" i="25"/>
  <c r="B65" i="15"/>
  <c r="C632" i="25"/>
  <c r="B61" i="15"/>
  <c r="B70" i="15"/>
  <c r="C630" i="25"/>
  <c r="C626" i="25"/>
  <c r="B63" i="15"/>
  <c r="C702" i="25"/>
  <c r="B48" i="15"/>
  <c r="C688" i="25"/>
  <c r="B34" i="15"/>
  <c r="C673" i="25"/>
  <c r="B19" i="15"/>
  <c r="C640" i="25"/>
  <c r="B83" i="15"/>
  <c r="C625" i="25"/>
  <c r="B68" i="15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L85" i="24"/>
  <c r="F337" i="32" l="1"/>
  <c r="BX85" i="24"/>
  <c r="M61" i="31"/>
  <c r="E85" i="24"/>
  <c r="C17" i="15" s="1"/>
  <c r="G17" i="15" s="1"/>
  <c r="S85" i="24"/>
  <c r="E17" i="32"/>
  <c r="M63" i="31"/>
  <c r="BL85" i="24"/>
  <c r="C637" i="24" s="1"/>
  <c r="M22" i="31"/>
  <c r="AD85" i="24"/>
  <c r="C42" i="15" s="1"/>
  <c r="G42" i="15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M70" i="31"/>
  <c r="H305" i="32"/>
  <c r="BS85" i="24"/>
  <c r="M55" i="31"/>
  <c r="G241" i="32"/>
  <c r="BD85" i="24"/>
  <c r="F80" i="15"/>
  <c r="M6" i="31"/>
  <c r="G17" i="32"/>
  <c r="G85" i="24"/>
  <c r="F38" i="15"/>
  <c r="M54" i="31"/>
  <c r="F241" i="32"/>
  <c r="BC85" i="24"/>
  <c r="F32" i="15"/>
  <c r="F74" i="15"/>
  <c r="M80" i="31"/>
  <c r="D369" i="32"/>
  <c r="CC85" i="24"/>
  <c r="E53" i="32"/>
  <c r="C24" i="15"/>
  <c r="G24" i="15" s="1"/>
  <c r="C677" i="24"/>
  <c r="M21" i="31"/>
  <c r="H81" i="32"/>
  <c r="V85" i="24"/>
  <c r="F83" i="15"/>
  <c r="F63" i="15"/>
  <c r="F33" i="15"/>
  <c r="F50" i="15"/>
  <c r="M28" i="31"/>
  <c r="H113" i="32"/>
  <c r="AC85" i="24"/>
  <c r="F93" i="15"/>
  <c r="M69" i="31"/>
  <c r="G305" i="32"/>
  <c r="BR85" i="24"/>
  <c r="M35" i="31"/>
  <c r="H145" i="32"/>
  <c r="AJ85" i="24"/>
  <c r="F76" i="15"/>
  <c r="M16" i="31"/>
  <c r="C81" i="32"/>
  <c r="Q85" i="24"/>
  <c r="F36" i="15"/>
  <c r="H16" i="15"/>
  <c r="I16" i="15" s="1"/>
  <c r="F16" i="15"/>
  <c r="H23" i="15"/>
  <c r="I23" i="15" s="1"/>
  <c r="F23" i="15"/>
  <c r="F81" i="15"/>
  <c r="H81" i="15"/>
  <c r="I81" i="15" s="1"/>
  <c r="M59" i="31"/>
  <c r="D273" i="32"/>
  <c r="BH85" i="24"/>
  <c r="F43" i="15"/>
  <c r="F46" i="15"/>
  <c r="H46" i="15"/>
  <c r="I46" i="15" s="1"/>
  <c r="F79" i="15"/>
  <c r="H79" i="15"/>
  <c r="I79" i="15" s="1"/>
  <c r="M60" i="31"/>
  <c r="E273" i="32"/>
  <c r="BI85" i="24"/>
  <c r="M32" i="31"/>
  <c r="E145" i="32"/>
  <c r="AG85" i="24"/>
  <c r="M68" i="31"/>
  <c r="F305" i="32"/>
  <c r="BQ85" i="24"/>
  <c r="F56" i="15"/>
  <c r="F28" i="15"/>
  <c r="F87" i="15"/>
  <c r="H87" i="15"/>
  <c r="I87" i="15" s="1"/>
  <c r="H26" i="15"/>
  <c r="I26" i="15" s="1"/>
  <c r="F26" i="15"/>
  <c r="M76" i="31"/>
  <c r="G337" i="32"/>
  <c r="BY85" i="24"/>
  <c r="H25" i="15"/>
  <c r="I25" i="15" s="1"/>
  <c r="F25" i="15"/>
  <c r="M31" i="31"/>
  <c r="D145" i="32"/>
  <c r="AF85" i="24"/>
  <c r="M45" i="31"/>
  <c r="D209" i="32"/>
  <c r="AT85" i="24"/>
  <c r="H84" i="15"/>
  <c r="I84" i="15" s="1"/>
  <c r="F84" i="15"/>
  <c r="F45" i="15"/>
  <c r="M19" i="31"/>
  <c r="F81" i="32"/>
  <c r="T85" i="24"/>
  <c r="F42" i="15"/>
  <c r="M17" i="31"/>
  <c r="D81" i="32"/>
  <c r="R85" i="24"/>
  <c r="F40" i="15"/>
  <c r="F22" i="15"/>
  <c r="F78" i="15"/>
  <c r="M5" i="31"/>
  <c r="F17" i="32"/>
  <c r="F85" i="24"/>
  <c r="F47" i="15"/>
  <c r="F77" i="15"/>
  <c r="H77" i="15"/>
  <c r="I77" i="15" s="1"/>
  <c r="M12" i="31"/>
  <c r="F49" i="32"/>
  <c r="M85" i="24"/>
  <c r="F39" i="15"/>
  <c r="C138" i="8"/>
  <c r="D417" i="24"/>
  <c r="F71" i="15"/>
  <c r="M38" i="31"/>
  <c r="D177" i="32"/>
  <c r="AM85" i="24"/>
  <c r="M43" i="31"/>
  <c r="I177" i="32"/>
  <c r="AR85" i="24"/>
  <c r="F65" i="15"/>
  <c r="M65" i="31"/>
  <c r="C305" i="32"/>
  <c r="BN85" i="24"/>
  <c r="F27" i="15"/>
  <c r="H27" i="15" s="1"/>
  <c r="I27" i="15" s="1"/>
  <c r="M30" i="31"/>
  <c r="C145" i="32"/>
  <c r="AE85" i="24"/>
  <c r="M3" i="31"/>
  <c r="D17" i="32"/>
  <c r="D85" i="24"/>
  <c r="F88" i="15"/>
  <c r="M66" i="31"/>
  <c r="D305" i="32"/>
  <c r="BO85" i="24"/>
  <c r="F19" i="15"/>
  <c r="F59" i="15"/>
  <c r="H59" i="15"/>
  <c r="I59" i="15" s="1"/>
  <c r="M53" i="31"/>
  <c r="E241" i="32"/>
  <c r="BB85" i="24"/>
  <c r="F31" i="15"/>
  <c r="F37" i="15"/>
  <c r="F53" i="15"/>
  <c r="H53" i="15"/>
  <c r="I53" i="15" s="1"/>
  <c r="C67" i="24"/>
  <c r="CE52" i="24"/>
  <c r="E85" i="32"/>
  <c r="C31" i="15"/>
  <c r="G31" i="15" s="1"/>
  <c r="C684" i="24"/>
  <c r="F70" i="15"/>
  <c r="F30" i="15"/>
  <c r="M62" i="31"/>
  <c r="G273" i="32"/>
  <c r="BK85" i="24"/>
  <c r="F75" i="15"/>
  <c r="F55" i="15"/>
  <c r="F85" i="15"/>
  <c r="H85" i="15"/>
  <c r="I85" i="15" s="1"/>
  <c r="H20" i="15"/>
  <c r="I20" i="15" s="1"/>
  <c r="F20" i="15"/>
  <c r="M50" i="31"/>
  <c r="I209" i="32"/>
  <c r="AY85" i="24"/>
  <c r="F82" i="15"/>
  <c r="F29" i="15"/>
  <c r="G94" i="15"/>
  <c r="H94" i="15" s="1"/>
  <c r="I94" i="15" s="1"/>
  <c r="F21" i="15"/>
  <c r="F41" i="15"/>
  <c r="M15" i="31"/>
  <c r="I49" i="32"/>
  <c r="P85" i="24"/>
  <c r="M49" i="31"/>
  <c r="H209" i="32"/>
  <c r="AX85" i="24"/>
  <c r="M52" i="31"/>
  <c r="D241" i="32"/>
  <c r="BA85" i="24"/>
  <c r="F48" i="15"/>
  <c r="M57" i="31"/>
  <c r="I241" i="32"/>
  <c r="BF85" i="24"/>
  <c r="F86" i="15"/>
  <c r="M24" i="31"/>
  <c r="D113" i="32"/>
  <c r="Y85" i="24"/>
  <c r="F52" i="15"/>
  <c r="H52" i="15"/>
  <c r="I52" i="15" s="1"/>
  <c r="M40" i="31"/>
  <c r="F177" i="32"/>
  <c r="AO85" i="24"/>
  <c r="M39" i="31"/>
  <c r="E177" i="32"/>
  <c r="AN85" i="24"/>
  <c r="F51" i="15"/>
  <c r="H51" i="15"/>
  <c r="I51" i="15" s="1"/>
  <c r="M26" i="31"/>
  <c r="F113" i="32"/>
  <c r="AA85" i="24"/>
  <c r="M25" i="31"/>
  <c r="E113" i="32"/>
  <c r="Z85" i="24"/>
  <c r="F34" i="15"/>
  <c r="H24" i="15"/>
  <c r="I24" i="15" s="1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F64" i="15"/>
  <c r="M72" i="31"/>
  <c r="C337" i="32"/>
  <c r="BU85" i="24"/>
  <c r="F92" i="15"/>
  <c r="F72" i="15"/>
  <c r="F89" i="15"/>
  <c r="F90" i="15"/>
  <c r="M51" i="31"/>
  <c r="C241" i="32"/>
  <c r="AZ85" i="24"/>
  <c r="F57" i="15"/>
  <c r="H57" i="15"/>
  <c r="I57" i="15" s="1"/>
  <c r="M58" i="31"/>
  <c r="C273" i="32"/>
  <c r="BG85" i="24"/>
  <c r="E21" i="32"/>
  <c r="C670" i="24"/>
  <c r="M42" i="31"/>
  <c r="H177" i="32"/>
  <c r="AQ85" i="24"/>
  <c r="F73" i="15"/>
  <c r="F58" i="15"/>
  <c r="H58" i="15"/>
  <c r="I58" i="15" s="1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49" i="15"/>
  <c r="F341" i="32"/>
  <c r="C88" i="15"/>
  <c r="G88" i="15" s="1"/>
  <c r="C644" i="24"/>
  <c r="F44" i="15"/>
  <c r="H44" i="15"/>
  <c r="I44" i="15" s="1"/>
  <c r="C86" i="25"/>
  <c r="CE63" i="25"/>
  <c r="M9" i="31"/>
  <c r="C49" i="32"/>
  <c r="J85" i="24"/>
  <c r="H18" i="15"/>
  <c r="I18" i="15" s="1"/>
  <c r="F18" i="15"/>
  <c r="F17" i="15"/>
  <c r="M36" i="31"/>
  <c r="I145" i="32"/>
  <c r="AK85" i="24"/>
  <c r="F35" i="15"/>
  <c r="M34" i="31"/>
  <c r="G145" i="32"/>
  <c r="AI85" i="24"/>
  <c r="M44" i="31"/>
  <c r="C209" i="32"/>
  <c r="AS85" i="24"/>
  <c r="D616" i="25"/>
  <c r="C649" i="25"/>
  <c r="M717" i="25" s="1"/>
  <c r="M8" i="31"/>
  <c r="I17" i="32"/>
  <c r="I85" i="24"/>
  <c r="F91" i="15"/>
  <c r="C92" i="15"/>
  <c r="G92" i="15" s="1"/>
  <c r="C373" i="32"/>
  <c r="C622" i="24"/>
  <c r="H277" i="32" l="1"/>
  <c r="C695" i="24"/>
  <c r="I117" i="32"/>
  <c r="C74" i="15"/>
  <c r="G74" i="15" s="1"/>
  <c r="H36" i="15"/>
  <c r="I36" i="15" s="1"/>
  <c r="H54" i="15"/>
  <c r="I54" i="15" s="1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91" i="15" s="1"/>
  <c r="I91" i="15" s="1"/>
  <c r="H35" i="15"/>
  <c r="I35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C708" i="24"/>
  <c r="G149" i="32"/>
  <c r="C47" i="15"/>
  <c r="C700" i="24"/>
  <c r="G213" i="32"/>
  <c r="C61" i="15"/>
  <c r="C631" i="24"/>
  <c r="E309" i="32"/>
  <c r="C80" i="15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C674" i="24"/>
  <c r="C53" i="32"/>
  <c r="C22" i="15"/>
  <c r="C675" i="24"/>
  <c r="F85" i="32"/>
  <c r="C32" i="15"/>
  <c r="C685" i="24"/>
  <c r="C85" i="32"/>
  <c r="C29" i="15"/>
  <c r="C682" i="24"/>
  <c r="H17" i="15"/>
  <c r="I17" i="15" s="1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I31" i="15" s="1"/>
  <c r="D309" i="32"/>
  <c r="C627" i="24"/>
  <c r="C79" i="15"/>
  <c r="G79" i="15" s="1"/>
  <c r="G245" i="32"/>
  <c r="C68" i="15"/>
  <c r="G68" i="15" s="1"/>
  <c r="C624" i="24"/>
  <c r="H50" i="15" l="1"/>
  <c r="I50" i="15" s="1"/>
  <c r="H69" i="15"/>
  <c r="I69" i="15" s="1"/>
  <c r="H74" i="15"/>
  <c r="I74" i="15" s="1"/>
  <c r="G30" i="15"/>
  <c r="H30" i="15" s="1"/>
  <c r="I30" i="15" s="1"/>
  <c r="G71" i="15"/>
  <c r="H71" i="15" s="1"/>
  <c r="I71" i="15" s="1"/>
  <c r="G55" i="15"/>
  <c r="H55" i="15"/>
  <c r="I55" i="15" s="1"/>
  <c r="G72" i="15"/>
  <c r="H72" i="15" s="1"/>
  <c r="I72" i="15" s="1"/>
  <c r="H76" i="15"/>
  <c r="I76" i="15" s="1"/>
  <c r="G22" i="15"/>
  <c r="H22" i="15" s="1"/>
  <c r="I22" i="15" s="1"/>
  <c r="G47" i="15"/>
  <c r="H47" i="15"/>
  <c r="I47" i="15" s="1"/>
  <c r="H40" i="15"/>
  <c r="I40" i="15" s="1"/>
  <c r="G83" i="15"/>
  <c r="H83" i="15" s="1"/>
  <c r="I83" i="15" s="1"/>
  <c r="G21" i="15"/>
  <c r="H21" i="15" s="1"/>
  <c r="I21" i="15" s="1"/>
  <c r="G19" i="15"/>
  <c r="H19" i="15"/>
  <c r="I19" i="15" s="1"/>
  <c r="G80" i="15"/>
  <c r="H80" i="15" s="1"/>
  <c r="I80" i="15" s="1"/>
  <c r="C648" i="24"/>
  <c r="M716" i="24" s="1"/>
  <c r="G32" i="15"/>
  <c r="H32" i="15" s="1"/>
  <c r="I32" i="15" s="1"/>
  <c r="G38" i="15"/>
  <c r="H38" i="15"/>
  <c r="I38" i="15" s="1"/>
  <c r="G28" i="15"/>
  <c r="H28" i="15" s="1"/>
  <c r="I28" i="15" s="1"/>
  <c r="G34" i="15"/>
  <c r="H34" i="15" s="1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H15" i="15" l="1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K694" i="25"/>
  <c r="K686" i="25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K688" i="25"/>
  <c r="K680" i="25"/>
  <c r="M680" i="25" s="1"/>
  <c r="K709" i="25"/>
  <c r="K701" i="25"/>
  <c r="M701" i="25" s="1"/>
  <c r="K693" i="25"/>
  <c r="K685" i="25"/>
  <c r="M685" i="25" s="1"/>
  <c r="K717" i="25"/>
  <c r="K708" i="25"/>
  <c r="K700" i="25"/>
  <c r="M700" i="25" s="1"/>
  <c r="K692" i="25"/>
  <c r="M692" i="25" s="1"/>
  <c r="K684" i="25"/>
  <c r="M684" i="25" s="1"/>
  <c r="K714" i="25"/>
  <c r="M714" i="25" s="1"/>
  <c r="K689" i="25"/>
  <c r="K687" i="25"/>
  <c r="M687" i="25" s="1"/>
  <c r="K678" i="25"/>
  <c r="K670" i="25"/>
  <c r="K706" i="25"/>
  <c r="K681" i="25"/>
  <c r="K675" i="25"/>
  <c r="M675" i="25" s="1"/>
  <c r="K698" i="25"/>
  <c r="M698" i="25" s="1"/>
  <c r="K672" i="25"/>
  <c r="K690" i="25"/>
  <c r="M690" i="25" s="1"/>
  <c r="K677" i="25"/>
  <c r="M677" i="25" s="1"/>
  <c r="K669" i="25"/>
  <c r="K682" i="25"/>
  <c r="K674" i="25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K711" i="25"/>
  <c r="M711" i="25" s="1"/>
  <c r="K676" i="25"/>
  <c r="M676" i="25" s="1"/>
  <c r="K705" i="25"/>
  <c r="M705" i="25" s="1"/>
  <c r="K695" i="25"/>
  <c r="M695" i="25" s="1"/>
  <c r="M688" i="25"/>
  <c r="M706" i="25" l="1"/>
  <c r="M686" i="25"/>
  <c r="M697" i="25"/>
  <c r="M670" i="25"/>
  <c r="M708" i="25"/>
  <c r="M694" i="25"/>
  <c r="M672" i="25"/>
  <c r="M689" i="25"/>
  <c r="M693" i="25"/>
  <c r="M681" i="25"/>
  <c r="M674" i="25"/>
  <c r="M696" i="25"/>
  <c r="M678" i="25"/>
  <c r="M702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M672" i="24" s="1"/>
  <c r="G23" i="32" s="1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M716" i="25" s="1"/>
  <c r="L715" i="24"/>
  <c r="M711" i="24"/>
  <c r="D215" i="32" s="1"/>
  <c r="K715" i="24" l="1"/>
  <c r="C23" i="32"/>
  <c r="M715" i="24"/>
</calcChain>
</file>

<file path=xl/sharedStrings.xml><?xml version="1.0" encoding="utf-8"?>
<sst xmlns="http://schemas.openxmlformats.org/spreadsheetml/2006/main" count="5775" uniqueCount="1376">
  <si>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</si>
  <si>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</si>
  <si>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</si>
  <si>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</si>
  <si>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</si>
  <si>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</si>
  <si>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</si>
  <si>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</si>
  <si>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</si>
  <si>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</si>
  <si>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</si>
  <si>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</si>
  <si>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</si>
  <si>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</si>
  <si>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</si>
  <si>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</si>
  <si>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</si>
  <si>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</si>
  <si>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</si>
  <si>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</si>
  <si>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</si>
  <si>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</si>
  <si>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</si>
  <si>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</si>
  <si>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</si>
  <si>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</si>
  <si>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</si>
  <si>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</si>
  <si>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</si>
  <si>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</si>
  <si>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</si>
  <si>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</si>
  <si>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</si>
  <si>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</si>
  <si>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</si>
  <si>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</si>
  <si>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</si>
  <si>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</si>
  <si>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</si>
  <si>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</si>
  <si>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</si>
  <si>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</si>
  <si>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</si>
  <si>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</si>
  <si>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</si>
  <si>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</si>
  <si>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</si>
  <si>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</si>
  <si>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</si>
  <si>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</si>
  <si>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</si>
  <si>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</si>
  <si>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</si>
  <si>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</si>
  <si>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</si>
  <si>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</si>
  <si>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</si>
  <si>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</si>
  <si>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</si>
  <si>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</si>
  <si>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</si>
  <si>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</si>
  <si>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</si>
  <si>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</si>
  <si>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</si>
  <si>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</si>
  <si>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</si>
  <si>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</si>
  <si>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</si>
  <si>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</si>
  <si>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</si>
  <si>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</si>
  <si>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</si>
  <si>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</si>
  <si>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</si>
  <si>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</si>
  <si>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</si>
  <si>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</si>
  <si>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</si>
  <si>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</si>
  <si>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</si>
  <si>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</si>
  <si>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</si>
  <si>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</si>
  <si>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</si>
  <si>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</si>
  <si>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</si>
  <si>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</si>
  <si>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</si>
  <si>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</si>
  <si>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</si>
  <si>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</si>
  <si>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</si>
  <si>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</si>
  <si>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</si>
  <si>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</si>
  <si>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</si>
  <si>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</si>
  <si>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</si>
  <si>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</si>
  <si>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</si>
  <si>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</si>
  <si>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</si>
  <si>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</si>
  <si>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</si>
  <si>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</si>
  <si>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</si>
  <si>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</si>
  <si>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</si>
  <si>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</si>
  <si>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</si>
  <si>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</si>
  <si>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</si>
  <si>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</si>
  <si>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</si>
  <si>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</si>
  <si>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</si>
  <si>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</si>
  <si>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</si>
  <si>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</si>
  <si>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</si>
  <si>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</si>
  <si>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</si>
  <si>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</si>
  <si>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</si>
  <si>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</si>
  <si>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</si>
  <si>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</si>
  <si>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</si>
  <si>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</si>
  <si>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</si>
  <si>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</si>
  <si>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</si>
  <si>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</si>
  <si>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</si>
  <si>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</si>
  <si>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</si>
  <si>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</si>
  <si>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</si>
  <si>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</si>
  <si>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</si>
  <si>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</si>
  <si>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</si>
  <si>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</si>
  <si>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</si>
  <si>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</si>
  <si>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</si>
  <si>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</si>
  <si>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</si>
  <si>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</si>
  <si>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</si>
  <si>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</si>
  <si>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</si>
  <si>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</si>
  <si>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</si>
  <si>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</si>
  <si>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</si>
  <si>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</si>
  <si>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</si>
  <si>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</si>
  <si>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</si>
  <si>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</si>
  <si>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</si>
  <si>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</si>
  <si>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</si>
  <si>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</si>
  <si>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</si>
  <si>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</si>
  <si>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</si>
  <si>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</si>
  <si>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</si>
  <si>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</si>
  <si>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</si>
  <si>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</si>
  <si>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</si>
  <si>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</si>
  <si>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</si>
  <si>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</si>
  <si>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</si>
  <si>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</si>
  <si>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</si>
  <si>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</si>
  <si>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</si>
  <si>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</si>
  <si>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</si>
  <si>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</si>
  <si>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</si>
  <si>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</si>
  <si>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</si>
  <si>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</si>
  <si>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</si>
  <si>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</si>
  <si>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</si>
  <si>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</si>
  <si>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</si>
  <si>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</si>
  <si>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</si>
  <si>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</si>
  <si>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</si>
  <si>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</si>
  <si>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</si>
  <si>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</si>
  <si>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</si>
  <si>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</si>
  <si>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</si>
  <si>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</si>
  <si>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</si>
  <si>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</si>
  <si>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</si>
  <si>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</si>
  <si>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</si>
  <si>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</si>
  <si>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</si>
  <si>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</si>
  <si>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</si>
  <si>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</si>
  <si>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</si>
  <si>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</si>
  <si>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</si>
  <si>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</si>
  <si>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</si>
  <si>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</si>
  <si>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</si>
  <si>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</si>
  <si>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</si>
  <si>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</si>
  <si>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</si>
  <si>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</si>
  <si>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</si>
  <si>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</si>
  <si>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</si>
  <si>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</si>
  <si>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</si>
  <si>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</si>
  <si>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</si>
  <si>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</si>
  <si>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</si>
  <si>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</si>
  <si>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</si>
  <si>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</si>
  <si>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</si>
  <si>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</si>
  <si>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</si>
  <si>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</si>
  <si>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</si>
  <si>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</si>
  <si>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</si>
  <si>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</si>
  <si>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</si>
  <si>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</si>
  <si>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</si>
  <si>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</si>
  <si>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</si>
  <si>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</si>
  <si>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</si>
  <si>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</si>
  <si>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</si>
  <si>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</si>
  <si>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</si>
  <si>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</si>
  <si>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</si>
  <si>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</si>
  <si>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</si>
  <si>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</si>
  <si>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</si>
  <si>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</si>
  <si>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</si>
  <si>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</si>
  <si>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</si>
  <si>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</si>
  <si>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</si>
  <si>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</si>
  <si>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</si>
  <si>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</si>
  <si>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</si>
  <si>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</si>
  <si>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</si>
  <si>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</si>
  <si>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</si>
  <si>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</si>
  <si>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</si>
  <si>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</si>
  <si>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</si>
  <si>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</si>
  <si>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</si>
  <si>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</si>
  <si>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</si>
  <si>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</si>
  <si>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</si>
  <si>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</si>
  <si>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</si>
  <si>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</si>
  <si>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</si>
  <si>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</si>
  <si>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</si>
  <si>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</si>
  <si>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</si>
  <si>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</si>
  <si>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</si>
  <si>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</si>
  <si>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</si>
  <si>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</si>
  <si>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</si>
  <si>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</si>
  <si>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</si>
  <si>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</si>
  <si>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</si>
  <si>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</si>
  <si>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</si>
  <si>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</si>
  <si>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</si>
  <si>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</si>
  <si>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</si>
  <si>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</si>
  <si>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</si>
  <si>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</si>
  <si>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</si>
  <si>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</si>
  <si>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</si>
  <si>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</si>
  <si>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</si>
  <si>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</si>
  <si>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</si>
  <si>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</si>
  <si>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</si>
  <si>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</si>
  <si>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</si>
  <si>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</si>
  <si>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</si>
  <si>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</si>
  <si>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</si>
  <si>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</si>
  <si>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</si>
  <si>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</si>
  <si>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</si>
  <si>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</si>
  <si>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</si>
  <si>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</si>
  <si>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</si>
  <si>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</si>
  <si>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</si>
  <si>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</si>
  <si>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</si>
  <si>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</si>
  <si>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</si>
  <si>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</si>
  <si>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</si>
  <si>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</si>
  <si>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</si>
  <si>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</si>
  <si>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</si>
  <si>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</si>
  <si>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</si>
  <si>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</si>
  <si>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</si>
  <si>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</si>
  <si>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</si>
  <si>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</si>
  <si>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</si>
  <si>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</si>
  <si>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</si>
  <si>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</si>
  <si>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</si>
  <si>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</si>
  <si>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</si>
  <si>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</si>
  <si>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</si>
  <si>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</si>
  <si>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</si>
  <si>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</si>
  <si>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</si>
  <si>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</si>
  <si>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</si>
  <si>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</si>
  <si>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</si>
  <si>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</si>
  <si>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</si>
  <si>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</si>
  <si>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</si>
  <si>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</si>
  <si>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</si>
  <si>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</si>
  <si>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</si>
  <si>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</si>
  <si>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</si>
  <si>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</si>
  <si>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</si>
  <si>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</si>
  <si>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</si>
  <si>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</si>
  <si>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</si>
  <si>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</si>
  <si>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</si>
  <si>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</si>
  <si>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</si>
  <si>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</si>
  <si>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</si>
  <si>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</si>
  <si>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</si>
  <si>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</si>
  <si>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</si>
  <si>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</si>
  <si>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</si>
  <si>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</si>
  <si>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</si>
  <si>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</si>
  <si>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</si>
  <si>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</si>
  <si>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</si>
  <si>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</si>
  <si>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</si>
  <si>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</si>
  <si>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</si>
  <si>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</si>
  <si>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</si>
  <si>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</si>
  <si>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</si>
  <si>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</si>
  <si>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</si>
  <si>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</si>
  <si>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</si>
  <si>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</si>
  <si>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</si>
  <si>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</si>
  <si>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</si>
  <si>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</si>
  <si>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</si>
  <si>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</si>
  <si>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</si>
  <si>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</si>
  <si>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</si>
  <si>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</si>
  <si>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</si>
  <si>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</si>
  <si>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</si>
  <si>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</si>
  <si>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</si>
  <si>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</si>
  <si>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</si>
  <si>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</si>
  <si>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</si>
  <si>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</si>
  <si>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</si>
  <si>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</si>
  <si>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</si>
  <si>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</si>
  <si>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</si>
  <si>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</si>
  <si>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</si>
  <si>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</si>
  <si>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</si>
  <si>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</si>
  <si>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</si>
  <si>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</si>
  <si>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</si>
  <si>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</si>
  <si>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</si>
  <si>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</si>
  <si>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</si>
  <si>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</si>
  <si>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</si>
  <si>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</si>
  <si>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</si>
  <si>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</si>
  <si>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</si>
  <si>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</si>
  <si>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</si>
  <si>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</si>
  <si>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</si>
  <si>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</si>
  <si>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</si>
  <si>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</si>
  <si>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</si>
  <si>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</si>
  <si>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</si>
  <si>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</si>
  <si>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</si>
  <si>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</si>
  <si>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</si>
  <si>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</si>
  <si>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</si>
  <si>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</si>
  <si>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</si>
  <si>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</si>
  <si>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</si>
  <si>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</si>
  <si>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</si>
  <si>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</si>
  <si>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</si>
  <si>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</si>
  <si>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</si>
  <si>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</si>
  <si>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</si>
  <si>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</si>
  <si>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</si>
  <si>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</si>
  <si>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</si>
  <si>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</si>
  <si>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</si>
  <si>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</si>
  <si>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</si>
  <si>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</si>
  <si>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</si>
  <si>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</si>
  <si>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</si>
  <si>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</si>
  <si>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</si>
  <si>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</si>
  <si>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</si>
  <si>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</si>
  <si>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</si>
  <si>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</si>
  <si>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</si>
  <si>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</si>
  <si>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</si>
  <si>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</si>
  <si>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</si>
  <si>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</si>
  <si>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</si>
  <si>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</si>
  <si>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</si>
  <si>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</si>
  <si>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</si>
  <si>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</si>
  <si>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</si>
  <si>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</si>
  <si>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</si>
  <si>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</si>
  <si>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</si>
  <si>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</si>
  <si>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</si>
  <si>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</si>
  <si>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</si>
  <si>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</si>
  <si>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</si>
  <si>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</si>
  <si>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</si>
  <si>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</si>
  <si>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</si>
  <si>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</si>
  <si>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</si>
  <si>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</si>
  <si>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</si>
  <si>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</si>
  <si>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</si>
  <si>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</si>
  <si>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</si>
  <si>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</si>
  <si>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</si>
  <si>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</si>
  <si>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</si>
  <si>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</si>
  <si>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</si>
  <si>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</si>
  <si>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</si>
  <si>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</si>
  <si>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</si>
  <si>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</si>
  <si>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</si>
  <si>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</si>
  <si>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</si>
  <si>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</si>
  <si>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</si>
  <si>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</si>
  <si>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</si>
  <si>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</si>
  <si>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</si>
  <si>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</si>
  <si>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</si>
  <si>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</si>
  <si>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</si>
  <si>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</si>
  <si>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</si>
  <si>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</si>
  <si>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</si>
  <si>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</si>
  <si>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</si>
  <si>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</si>
  <si>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</si>
  <si>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</si>
  <si>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</si>
  <si>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</si>
  <si>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</si>
  <si>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</si>
  <si>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</si>
  <si>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</si>
  <si>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</si>
  <si>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</si>
  <si>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</si>
  <si>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</si>
  <si>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</si>
  <si>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</si>
  <si>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</si>
  <si>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</si>
  <si>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</si>
  <si>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</si>
  <si>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</si>
  <si>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</si>
  <si>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</si>
  <si>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</si>
  <si>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</si>
  <si>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</si>
  <si>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</si>
  <si>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</si>
  <si>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</si>
  <si>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</si>
  <si>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</si>
  <si>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</si>
  <si>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</si>
  <si>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</si>
  <si>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</si>
  <si>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</si>
  <si>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</si>
  <si>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</si>
  <si>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</si>
  <si>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</si>
  <si>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</si>
  <si>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</si>
  <si>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</si>
  <si>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</si>
  <si>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</si>
  <si>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</si>
  <si>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</si>
  <si>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</si>
  <si>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</si>
  <si>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</si>
  <si>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</si>
  <si>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</si>
  <si>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</si>
  <si>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</si>
  <si>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</si>
  <si>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</si>
  <si>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</si>
  <si>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</si>
  <si>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</si>
  <si>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</si>
  <si>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</si>
  <si>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</si>
  <si>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</si>
  <si>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</si>
  <si>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</si>
  <si>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</si>
  <si>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</si>
  <si>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</si>
  <si>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</si>
  <si>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</si>
  <si>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</si>
  <si>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</si>
  <si>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</si>
  <si>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</si>
  <si>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</si>
  <si>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</si>
  <si>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</si>
  <si>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</si>
  <si>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</si>
  <si>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</si>
  <si>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</si>
  <si>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</si>
  <si>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</si>
  <si>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</si>
  <si>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</si>
  <si>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</si>
  <si>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</si>
  <si>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</si>
  <si>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</si>
  <si>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</si>
  <si>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</si>
  <si>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</si>
  <si>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</si>
  <si>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</si>
  <si>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</si>
  <si>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</si>
  <si>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</si>
  <si>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</si>
  <si>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</si>
  <si>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</si>
  <si>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</si>
  <si>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</si>
  <si>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</si>
  <si>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</si>
  <si>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</si>
  <si>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</si>
  <si>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</si>
  <si>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</si>
  <si>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</si>
  <si>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</si>
  <si>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</si>
  <si>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</si>
  <si>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</si>
  <si>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</si>
  <si>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</si>
  <si>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</si>
  <si>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</si>
  <si>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</si>
  <si>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</si>
  <si>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</si>
  <si>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</si>
  <si>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</si>
  <si>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</si>
  <si>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</si>
  <si>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</si>
  <si>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</si>
  <si>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</si>
  <si>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</si>
  <si>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</si>
  <si>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</si>
  <si>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</si>
  <si>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</si>
  <si>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</si>
  <si>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</si>
  <si>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</si>
  <si>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</si>
  <si>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</si>
  <si>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</si>
  <si>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</si>
  <si>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</si>
  <si>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</si>
  <si>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</si>
  <si>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</si>
  <si>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</si>
  <si>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</si>
  <si>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</si>
  <si>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</si>
  <si>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</si>
  <si>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</si>
  <si>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</si>
  <si>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</si>
  <si>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</si>
  <si>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</si>
  <si>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</si>
  <si>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</si>
  <si>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</si>
  <si>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</si>
  <si>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</si>
  <si>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</si>
  <si>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</si>
  <si>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</si>
  <si>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</si>
  <si>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</si>
  <si>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</si>
  <si>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</si>
  <si>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</si>
  <si>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</si>
  <si>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</si>
  <si>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</si>
  <si>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</si>
  <si>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</si>
  <si>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</si>
  <si>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</si>
  <si>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</si>
  <si>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</si>
  <si>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</si>
  <si>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</si>
  <si>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</si>
  <si>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</si>
  <si>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</si>
  <si>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</si>
  <si>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</si>
  <si>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</si>
  <si>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</si>
  <si>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</si>
  <si>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</si>
  <si>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</si>
  <si>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</si>
  <si>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</si>
  <si>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</si>
  <si>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</si>
  <si>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</si>
  <si>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</si>
  <si>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</si>
  <si>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</si>
  <si>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</si>
  <si>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</si>
  <si>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</si>
  <si>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</si>
  <si>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</si>
  <si>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</si>
  <si>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</si>
  <si>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</si>
  <si>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</si>
  <si>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</si>
  <si>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</si>
  <si>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</si>
  <si>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</si>
  <si>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</si>
  <si>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</si>
  <si>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</si>
  <si>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</si>
  <si>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</si>
  <si>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</si>
  <si>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</si>
  <si>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</si>
  <si>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</si>
  <si>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</si>
  <si>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</si>
  <si>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</si>
  <si>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</si>
  <si>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</si>
  <si>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</si>
  <si>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</si>
  <si>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</si>
  <si>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</si>
  <si>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</si>
  <si>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</si>
  <si>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</si>
  <si>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</si>
  <si>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</si>
  <si>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</si>
  <si>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</si>
  <si>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</si>
  <si>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</si>
  <si>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</si>
  <si>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</si>
  <si>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</si>
  <si>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</si>
  <si>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</si>
  <si>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</si>
  <si>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</si>
  <si>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</si>
  <si>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</si>
  <si>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</si>
  <si>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</si>
  <si>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</si>
  <si>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</si>
  <si>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</si>
  <si>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</si>
  <si>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</si>
  <si>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</si>
  <si>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</si>
  <si>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</si>
  <si>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</si>
  <si>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</si>
  <si>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</si>
  <si>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</si>
  <si>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</si>
  <si>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</si>
  <si>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</si>
  <si>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</si>
  <si>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</si>
  <si>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</si>
  <si>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</si>
  <si>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</si>
  <si>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</si>
  <si>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</si>
  <si>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</si>
  <si>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</si>
  <si>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</si>
  <si>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</si>
  <si>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</si>
  <si>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</si>
  <si>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</si>
  <si>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</si>
  <si>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</si>
  <si>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</si>
  <si>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</si>
  <si>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</si>
  <si>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</si>
  <si>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</si>
  <si>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</si>
  <si>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</si>
  <si>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</si>
  <si>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</si>
  <si>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</si>
  <si>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</si>
  <si>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</si>
  <si>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</si>
  <si>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</si>
  <si>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</si>
  <si>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</si>
  <si>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</si>
  <si>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</si>
  <si>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</si>
  <si>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</si>
  <si>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</si>
  <si>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</si>
  <si>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</si>
  <si>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</si>
  <si>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</si>
  <si>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</si>
  <si>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</si>
  <si>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</si>
  <si>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</si>
  <si>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</si>
  <si>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</si>
  <si>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</si>
  <si>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</si>
  <si>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</si>
  <si>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</si>
  <si>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</si>
  <si>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</si>
  <si>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</si>
  <si>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</si>
  <si>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</si>
  <si>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</si>
  <si>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</si>
  <si>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</si>
  <si>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</si>
  <si>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</si>
  <si>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</si>
  <si>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</si>
  <si>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</si>
  <si>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</si>
  <si>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</si>
  <si>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</si>
  <si>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</si>
  <si>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</si>
  <si>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</si>
  <si>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</si>
  <si>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</si>
  <si>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</si>
  <si>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</si>
  <si>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</si>
  <si>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</si>
  <si>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</si>
  <si>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</si>
  <si>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</si>
  <si>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</si>
  <si>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</si>
  <si>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</si>
  <si>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</si>
  <si>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</si>
  <si>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</si>
  <si>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</si>
  <si>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</si>
  <si>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</si>
  <si>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</si>
  <si>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</si>
  <si>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</si>
  <si>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</si>
  <si>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</si>
  <si>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</si>
  <si>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</si>
  <si>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</si>
  <si>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</si>
  <si>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</si>
  <si>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</si>
  <si>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</si>
  <si>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</si>
  <si>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</si>
  <si>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</si>
  <si>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</si>
  <si>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</si>
  <si>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</si>
  <si>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</si>
  <si>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</si>
  <si>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</si>
  <si>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</si>
  <si>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</si>
  <si>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</si>
  <si>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</si>
  <si>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</si>
  <si>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</si>
  <si>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</si>
  <si>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</si>
  <si>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</si>
  <si>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</si>
  <si>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</si>
  <si>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</si>
  <si>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</si>
  <si>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</si>
  <si>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</si>
  <si>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</si>
  <si>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</si>
  <si>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</si>
  <si>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</si>
  <si>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</si>
  <si>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</si>
  <si>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</si>
  <si>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</si>
  <si>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</si>
  <si>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</si>
  <si>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</si>
  <si>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</si>
  <si>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</si>
  <si>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</si>
  <si>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</si>
  <si>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</si>
  <si>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</si>
  <si>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</si>
  <si>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</si>
  <si>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</si>
  <si>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</si>
  <si>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</si>
  <si>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</si>
  <si>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</si>
  <si>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</si>
  <si>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</si>
  <si>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</si>
  <si>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</si>
  <si>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</si>
  <si>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</si>
  <si>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</si>
  <si>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</si>
  <si>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</si>
  <si>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</si>
  <si>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</si>
  <si>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</si>
  <si>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</si>
  <si>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</si>
  <si>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</si>
  <si>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</si>
  <si>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</si>
  <si>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</si>
  <si>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</si>
  <si>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</si>
  <si>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</si>
  <si>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</si>
  <si>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</si>
  <si>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</si>
  <si>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</si>
  <si>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</si>
  <si>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</si>
  <si>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</si>
  <si>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</si>
  <si>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</si>
  <si>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</si>
  <si>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</si>
  <si>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</si>
  <si>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</si>
  <si>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</si>
  <si>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</si>
  <si>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</si>
  <si>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</si>
  <si>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</si>
  <si>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</si>
  <si>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</si>
  <si>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</si>
  <si>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</si>
  <si>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</si>
  <si>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</si>
  <si>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</si>
  <si>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</si>
  <si>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</si>
  <si>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</si>
  <si>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</si>
  <si>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</si>
  <si>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</si>
  <si>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</si>
  <si>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</si>
  <si>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</si>
  <si>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</si>
  <si>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</si>
  <si>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</si>
  <si>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</si>
  <si>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</si>
  <si>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</si>
  <si>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</si>
  <si>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</si>
  <si>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</si>
  <si>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</si>
  <si>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</si>
  <si>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</si>
  <si>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</si>
  <si>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</si>
  <si>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</si>
  <si>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</si>
  <si>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</si>
  <si>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</si>
  <si>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</si>
  <si>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</si>
  <si>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</si>
  <si>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</si>
  <si>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</si>
  <si>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</si>
  <si>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</si>
  <si>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</si>
  <si>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</si>
  <si>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</si>
  <si>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</si>
  <si>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</si>
  <si>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</si>
  <si>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</si>
  <si>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</si>
  <si>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</si>
  <si>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</si>
  <si>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</si>
  <si>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</si>
  <si>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</si>
  <si>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</si>
  <si>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</si>
  <si>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</si>
  <si>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</si>
  <si>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</si>
  <si>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</si>
  <si>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</si>
  <si>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</si>
  <si>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</si>
  <si>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</si>
  <si>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</si>
  <si>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</si>
  <si>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</si>
  <si>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</si>
  <si>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</si>
  <si>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</si>
  <si>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</si>
  <si>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</si>
  <si>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</si>
  <si>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</si>
  <si>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</si>
  <si>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</si>
  <si>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</si>
  <si>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</si>
  <si>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</si>
  <si>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</si>
  <si>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</si>
  <si>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</si>
  <si>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</si>
  <si>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</si>
  <si>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</si>
  <si>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</si>
  <si>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</si>
  <si>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</si>
  <si>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</si>
  <si>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</si>
  <si>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</si>
  <si>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</si>
  <si>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</si>
  <si>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</si>
  <si>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</si>
  <si>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</si>
  <si>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</si>
  <si>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</si>
  <si>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</si>
  <si>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</si>
  <si>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</si>
  <si>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</si>
  <si>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</si>
  <si>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</si>
  <si>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</si>
  <si>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</si>
  <si>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</si>
  <si>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</si>
  <si>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</si>
  <si>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</si>
  <si>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</si>
  <si>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</si>
  <si>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</si>
  <si>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</si>
  <si>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</si>
  <si>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</si>
  <si>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</si>
  <si>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</si>
  <si>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</si>
  <si>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</si>
  <si>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</si>
  <si>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</si>
  <si>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</si>
  <si>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</si>
  <si>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</si>
  <si>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</si>
  <si>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</si>
  <si>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</si>
  <si>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</si>
  <si>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</si>
  <si>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</si>
  <si>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</si>
  <si>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</si>
  <si>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</si>
  <si>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</si>
  <si>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</si>
  <si>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</si>
  <si>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</si>
  <si>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</si>
  <si>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</si>
  <si>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</si>
  <si>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</si>
  <si>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</si>
  <si>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</si>
  <si>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</si>
  <si>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</si>
  <si>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</si>
  <si>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</si>
  <si>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</si>
  <si>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</si>
  <si>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</si>
  <si>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</si>
  <si>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</si>
  <si>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</si>
  <si>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</si>
  <si>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</si>
  <si>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</si>
  <si>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</si>
  <si>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</si>
  <si>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</si>
  <si>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</si>
  <si>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</si>
  <si>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</si>
  <si>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</si>
  <si>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</si>
  <si>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</si>
  <si>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</si>
  <si>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</si>
  <si>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</si>
  <si>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</si>
  <si>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</si>
  <si>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</si>
  <si>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</si>
  <si>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</si>
  <si>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</si>
  <si>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</si>
  <si>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</si>
  <si>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</si>
  <si>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</si>
  <si>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</si>
  <si>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</si>
  <si>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</si>
  <si>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</si>
  <si>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</si>
  <si>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</si>
  <si>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</si>
  <si>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</si>
  <si>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</si>
  <si>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</si>
  <si>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</si>
  <si>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</si>
  <si>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</si>
  <si>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</si>
  <si>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</si>
  <si>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</si>
  <si>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</si>
  <si>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</si>
  <si>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</si>
  <si>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</si>
  <si>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</si>
  <si>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</si>
  <si>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</si>
  <si>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</si>
  <si>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</si>
  <si>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</si>
  <si>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</si>
  <si>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</si>
  <si>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</si>
  <si>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</si>
  <si>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</si>
  <si>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</si>
  <si>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</si>
  <si>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</si>
  <si>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</si>
  <si>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</si>
  <si>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</si>
  <si>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</si>
  <si>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</si>
  <si>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</si>
  <si>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</si>
  <si>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</si>
  <si>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</si>
  <si>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</si>
  <si>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</si>
  <si>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</si>
  <si>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</si>
  <si>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</si>
  <si>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</si>
  <si>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</si>
  <si>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</si>
  <si>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</si>
  <si>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</si>
  <si>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</si>
  <si>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</si>
  <si>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</si>
  <si>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</si>
  <si>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</si>
  <si>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</si>
  <si>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</si>
  <si>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</si>
  <si>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</si>
  <si>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</si>
  <si>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</si>
  <si>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</si>
  <si>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</si>
  <si>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</si>
  <si>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</si>
  <si>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</si>
  <si>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</si>
  <si>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</si>
  <si>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</si>
  <si>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</si>
  <si>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</si>
  <si>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</si>
  <si>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</si>
  <si>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</si>
  <si>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</si>
  <si>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</si>
  <si>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</si>
  <si>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</si>
  <si>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</si>
  <si>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</si>
  <si>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</si>
  <si>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</si>
  <si>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</si>
  <si>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</si>
  <si>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</si>
  <si>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</si>
  <si>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</si>
  <si>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</si>
  <si>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</si>
  <si>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</si>
  <si>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</si>
  <si>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</si>
  <si>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</si>
  <si>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</si>
  <si>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</si>
  <si>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</si>
  <si>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</si>
  <si>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</si>
  <si>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</si>
  <si>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</si>
  <si>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</si>
  <si>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</si>
  <si>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</si>
  <si>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</si>
  <si>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</si>
  <si>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</si>
  <si>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</si>
  <si>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</si>
  <si>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</si>
  <si>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</si>
  <si>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</si>
  <si>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</si>
  <si>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</si>
  <si>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</si>
  <si>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</si>
  <si>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</si>
  <si>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</si>
  <si>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</si>
  <si>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</si>
  <si>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</si>
  <si>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</si>
  <si>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</si>
  <si>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</si>
  <si>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</si>
  <si>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</si>
  <si>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</si>
  <si>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</si>
  <si>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</si>
  <si>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</si>
  <si>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</si>
  <si>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</si>
  <si>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</si>
  <si>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</si>
  <si>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</si>
  <si>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</si>
  <si>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</si>
  <si>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</si>
  <si>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</si>
  <si>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</si>
  <si>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</si>
  <si>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</si>
  <si>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</si>
  <si>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</si>
  <si>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</si>
  <si>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</si>
  <si>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</si>
  <si>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</si>
  <si>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</si>
  <si>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</si>
  <si>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</si>
  <si>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</si>
  <si>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</si>
  <si>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</si>
  <si>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</si>
  <si>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</si>
  <si>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</si>
  <si>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</si>
  <si>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</si>
  <si>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063</t>
  </si>
  <si>
    <t>Grays Harbor Community Hospital</t>
  </si>
  <si>
    <t>915 Anderson Drive</t>
  </si>
  <si>
    <t>Aberdeen</t>
  </si>
  <si>
    <t>WA</t>
  </si>
  <si>
    <t xml:space="preserve">Grays Harbor  </t>
  </si>
  <si>
    <t>Tom Jensen</t>
  </si>
  <si>
    <t>Niall Foley</t>
  </si>
  <si>
    <t>Michael Bruce</t>
  </si>
  <si>
    <t>(360)532-8330</t>
  </si>
  <si>
    <t>(360)537-5039</t>
  </si>
  <si>
    <t>12/31/2022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</si>
</sst>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u/>
      <sz val="9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1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0" fontId="30" fillId="0" borderId="14" xfId="2" applyFont="1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G96" sqref="G96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0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1" t="s">
        <v>18</v>
      </c>
      <c r="B36" s="332"/>
      <c r="C36" s="333"/>
      <c r="D36" s="332"/>
      <c r="E36" s="332"/>
      <c r="F36" s="332"/>
      <c r="G36" s="332"/>
    </row>
    <row r="37" spans="1:83" x14ac:dyDescent="0.35">
      <c r="A37" s="334" t="s">
        <v>1342</v>
      </c>
      <c r="B37" s="335"/>
      <c r="C37" s="333"/>
      <c r="D37" s="332"/>
      <c r="E37" s="332"/>
      <c r="F37" s="332"/>
      <c r="G37" s="332"/>
    </row>
    <row r="38" spans="1:83" x14ac:dyDescent="0.35">
      <c r="A38" s="338" t="s">
        <v>1361</v>
      </c>
      <c r="B38" s="335"/>
      <c r="C38" s="333"/>
      <c r="D38" s="332"/>
      <c r="E38" s="332"/>
      <c r="F38" s="332"/>
      <c r="G38" s="332"/>
    </row>
    <row r="39" spans="1:83" x14ac:dyDescent="0.35">
      <c r="A39" s="337" t="s">
        <v>1343</v>
      </c>
      <c r="B39" s="332"/>
      <c r="C39" s="333"/>
      <c r="D39" s="332"/>
      <c r="E39" s="332"/>
      <c r="F39" s="332"/>
      <c r="G39" s="332"/>
    </row>
    <row r="40" spans="1:83" x14ac:dyDescent="0.35">
      <c r="A40" s="338" t="s">
        <v>1362</v>
      </c>
      <c r="B40" s="332"/>
      <c r="C40" s="333"/>
      <c r="D40" s="332"/>
      <c r="E40" s="332"/>
      <c r="F40" s="332"/>
      <c r="G40" s="332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/>
      <c r="C47" s="213">
        <v>495175.19</v>
      </c>
      <c r="D47" s="213"/>
      <c r="E47" s="213">
        <v>1140457.68</v>
      </c>
      <c r="F47" s="213"/>
      <c r="G47" s="213"/>
      <c r="H47" s="213"/>
      <c r="I47" s="213">
        <v>667219.81999999995</v>
      </c>
      <c r="J47" s="213"/>
      <c r="K47" s="213"/>
      <c r="L47" s="213"/>
      <c r="M47" s="213"/>
      <c r="N47" s="213"/>
      <c r="O47" s="213">
        <v>664491</v>
      </c>
      <c r="P47" s="213">
        <v>438669.1</v>
      </c>
      <c r="Q47" s="213">
        <v>98024.69</v>
      </c>
      <c r="R47" s="213">
        <v>140630.45000000001</v>
      </c>
      <c r="S47" s="213">
        <v>63579.59</v>
      </c>
      <c r="T47" s="213"/>
      <c r="U47" s="213">
        <v>465811.27</v>
      </c>
      <c r="V47" s="213">
        <v>168207.47</v>
      </c>
      <c r="W47" s="213">
        <v>41720.160000000003</v>
      </c>
      <c r="X47" s="213">
        <v>219702.43</v>
      </c>
      <c r="Y47" s="213">
        <v>542775.07999999996</v>
      </c>
      <c r="Z47" s="213"/>
      <c r="AA47" s="213">
        <v>63943.81</v>
      </c>
      <c r="AB47" s="213">
        <v>337769.57</v>
      </c>
      <c r="AC47" s="213">
        <v>42562.79</v>
      </c>
      <c r="AD47" s="213"/>
      <c r="AE47" s="213"/>
      <c r="AF47" s="213"/>
      <c r="AG47" s="213">
        <v>827879.65</v>
      </c>
      <c r="AH47" s="213"/>
      <c r="AI47" s="213">
        <v>195291.42</v>
      </c>
      <c r="AJ47" s="213"/>
      <c r="AK47" s="213"/>
      <c r="AL47" s="213"/>
      <c r="AM47" s="213"/>
      <c r="AN47" s="213"/>
      <c r="AO47" s="213"/>
      <c r="AP47" s="213">
        <v>1431813.4500000002</v>
      </c>
      <c r="AQ47" s="213"/>
      <c r="AR47" s="213"/>
      <c r="AS47" s="213"/>
      <c r="AT47" s="213"/>
      <c r="AU47" s="213"/>
      <c r="AV47" s="213">
        <v>262564.03999999998</v>
      </c>
      <c r="AW47" s="213"/>
      <c r="AX47" s="213"/>
      <c r="AY47" s="213">
        <v>208743.29</v>
      </c>
      <c r="AZ47" s="213"/>
      <c r="BA47" s="213"/>
      <c r="BB47" s="213">
        <v>186360.94</v>
      </c>
      <c r="BC47" s="213"/>
      <c r="BD47" s="213">
        <v>57273.64</v>
      </c>
      <c r="BE47" s="213">
        <v>169918.78</v>
      </c>
      <c r="BF47" s="213">
        <v>277531.77</v>
      </c>
      <c r="BG47" s="213">
        <v>21420.2</v>
      </c>
      <c r="BH47" s="213">
        <v>242157.49</v>
      </c>
      <c r="BI47" s="213"/>
      <c r="BJ47" s="213">
        <v>147798.49</v>
      </c>
      <c r="BK47" s="213">
        <v>74129.81</v>
      </c>
      <c r="BL47" s="213">
        <v>218190.94</v>
      </c>
      <c r="BM47" s="213"/>
      <c r="BN47" s="213">
        <v>689341.38999999897</v>
      </c>
      <c r="BO47" s="213"/>
      <c r="BP47" s="213">
        <v>31485.82</v>
      </c>
      <c r="BQ47" s="213"/>
      <c r="BR47" s="213">
        <v>78507.100000000006</v>
      </c>
      <c r="BS47" s="213">
        <v>19742.62</v>
      </c>
      <c r="BT47" s="213"/>
      <c r="BU47" s="213"/>
      <c r="BV47" s="213">
        <v>78766.06</v>
      </c>
      <c r="BW47" s="213">
        <v>50141.96</v>
      </c>
      <c r="BX47" s="213"/>
      <c r="BY47" s="213">
        <v>337577.51</v>
      </c>
      <c r="BZ47" s="213"/>
      <c r="CA47" s="213">
        <v>62126.99</v>
      </c>
      <c r="CB47" s="213"/>
      <c r="CC47" s="213"/>
      <c r="CD47" s="20"/>
      <c r="CE47" s="32">
        <f>SUM(C47:CC47)</f>
        <v>11259503.459999997</v>
      </c>
    </row>
    <row r="48" spans="1:83" x14ac:dyDescent="0.35">
      <c r="A48" s="32" t="s">
        <v>217</v>
      </c>
      <c r="B48" s="312"/>
      <c r="C48" s="32" t="b">
        <f>IF($B$48,(ROUND((($B$48/$CE$61)*C61),0)))</f>
        <v>0</v>
      </c>
      <c r="D48" s="32" t="b">
        <f t="shared" ref="D48:BO48" si="0">IF($B$48,(ROUND((($B$48/$CE$61)*D61),0)))</f>
        <v>0</v>
      </c>
      <c r="E48" s="32" t="b">
        <f t="shared" si="0"/>
        <v>0</v>
      </c>
      <c r="F48" s="32" t="b">
        <f t="shared" si="0"/>
        <v>0</v>
      </c>
      <c r="G48" s="32" t="b">
        <f t="shared" si="0"/>
        <v>0</v>
      </c>
      <c r="H48" s="32" t="b">
        <f t="shared" si="0"/>
        <v>0</v>
      </c>
      <c r="I48" s="32" t="b">
        <f t="shared" si="0"/>
        <v>0</v>
      </c>
      <c r="J48" s="32" t="b">
        <f t="shared" si="0"/>
        <v>0</v>
      </c>
      <c r="K48" s="32" t="b">
        <f t="shared" si="0"/>
        <v>0</v>
      </c>
      <c r="L48" s="32" t="b">
        <f t="shared" si="0"/>
        <v>0</v>
      </c>
      <c r="M48" s="32" t="b">
        <f t="shared" si="0"/>
        <v>0</v>
      </c>
      <c r="N48" s="32" t="b">
        <f t="shared" si="0"/>
        <v>0</v>
      </c>
      <c r="O48" s="32" t="b">
        <f t="shared" si="0"/>
        <v>0</v>
      </c>
      <c r="P48" s="32" t="b">
        <f t="shared" si="0"/>
        <v>0</v>
      </c>
      <c r="Q48" s="32" t="b">
        <f t="shared" si="0"/>
        <v>0</v>
      </c>
      <c r="R48" s="32" t="b">
        <f t="shared" si="0"/>
        <v>0</v>
      </c>
      <c r="S48" s="32" t="b">
        <f t="shared" si="0"/>
        <v>0</v>
      </c>
      <c r="T48" s="32" t="b">
        <f t="shared" si="0"/>
        <v>0</v>
      </c>
      <c r="U48" s="32" t="b">
        <f t="shared" si="0"/>
        <v>0</v>
      </c>
      <c r="V48" s="32" t="b">
        <f t="shared" si="0"/>
        <v>0</v>
      </c>
      <c r="W48" s="32" t="b">
        <f t="shared" si="0"/>
        <v>0</v>
      </c>
      <c r="X48" s="32" t="b">
        <f t="shared" si="0"/>
        <v>0</v>
      </c>
      <c r="Y48" s="32" t="b">
        <f t="shared" si="0"/>
        <v>0</v>
      </c>
      <c r="Z48" s="32" t="b">
        <f t="shared" si="0"/>
        <v>0</v>
      </c>
      <c r="AA48" s="32" t="b">
        <f t="shared" si="0"/>
        <v>0</v>
      </c>
      <c r="AB48" s="32" t="b">
        <f t="shared" si="0"/>
        <v>0</v>
      </c>
      <c r="AC48" s="32" t="b">
        <f t="shared" si="0"/>
        <v>0</v>
      </c>
      <c r="AD48" s="32" t="b">
        <f t="shared" si="0"/>
        <v>0</v>
      </c>
      <c r="AE48" s="32" t="b">
        <f t="shared" si="0"/>
        <v>0</v>
      </c>
      <c r="AF48" s="32" t="b">
        <f t="shared" si="0"/>
        <v>0</v>
      </c>
      <c r="AG48" s="32" t="b">
        <f t="shared" si="0"/>
        <v>0</v>
      </c>
      <c r="AH48" s="32" t="b">
        <f t="shared" si="0"/>
        <v>0</v>
      </c>
      <c r="AI48" s="32" t="b">
        <f t="shared" si="0"/>
        <v>0</v>
      </c>
      <c r="AJ48" s="32" t="b">
        <f t="shared" si="0"/>
        <v>0</v>
      </c>
      <c r="AK48" s="32" t="b">
        <f t="shared" si="0"/>
        <v>0</v>
      </c>
      <c r="AL48" s="32" t="b">
        <f t="shared" si="0"/>
        <v>0</v>
      </c>
      <c r="AM48" s="32" t="b">
        <f t="shared" si="0"/>
        <v>0</v>
      </c>
      <c r="AN48" s="32" t="b">
        <f t="shared" si="0"/>
        <v>0</v>
      </c>
      <c r="AO48" s="32" t="b">
        <f t="shared" si="0"/>
        <v>0</v>
      </c>
      <c r="AP48" s="32" t="b">
        <f t="shared" si="0"/>
        <v>0</v>
      </c>
      <c r="AQ48" s="32" t="b">
        <f t="shared" si="0"/>
        <v>0</v>
      </c>
      <c r="AR48" s="32" t="b">
        <f t="shared" si="0"/>
        <v>0</v>
      </c>
      <c r="AS48" s="32" t="b">
        <f t="shared" si="0"/>
        <v>0</v>
      </c>
      <c r="AT48" s="32" t="b">
        <f t="shared" si="0"/>
        <v>0</v>
      </c>
      <c r="AU48" s="32" t="b">
        <f t="shared" si="0"/>
        <v>0</v>
      </c>
      <c r="AV48" s="32" t="b">
        <f t="shared" si="0"/>
        <v>0</v>
      </c>
      <c r="AW48" s="32" t="b">
        <f t="shared" si="0"/>
        <v>0</v>
      </c>
      <c r="AX48" s="32" t="b">
        <f t="shared" si="0"/>
        <v>0</v>
      </c>
      <c r="AY48" s="32" t="b">
        <f t="shared" si="0"/>
        <v>0</v>
      </c>
      <c r="AZ48" s="32" t="b">
        <f t="shared" si="0"/>
        <v>0</v>
      </c>
      <c r="BA48" s="32" t="b">
        <f t="shared" si="0"/>
        <v>0</v>
      </c>
      <c r="BB48" s="32" t="b">
        <f t="shared" si="0"/>
        <v>0</v>
      </c>
      <c r="BC48" s="32" t="b">
        <f t="shared" si="0"/>
        <v>0</v>
      </c>
      <c r="BD48" s="32" t="b">
        <f t="shared" si="0"/>
        <v>0</v>
      </c>
      <c r="BE48" s="32" t="b">
        <f t="shared" si="0"/>
        <v>0</v>
      </c>
      <c r="BF48" s="32" t="b">
        <f t="shared" si="0"/>
        <v>0</v>
      </c>
      <c r="BG48" s="32" t="b">
        <f t="shared" si="0"/>
        <v>0</v>
      </c>
      <c r="BH48" s="32" t="b">
        <f t="shared" si="0"/>
        <v>0</v>
      </c>
      <c r="BI48" s="32" t="b">
        <f t="shared" si="0"/>
        <v>0</v>
      </c>
      <c r="BJ48" s="32" t="b">
        <f t="shared" si="0"/>
        <v>0</v>
      </c>
      <c r="BK48" s="32" t="b">
        <f t="shared" si="0"/>
        <v>0</v>
      </c>
      <c r="BL48" s="32" t="b">
        <f t="shared" si="0"/>
        <v>0</v>
      </c>
      <c r="BM48" s="32" t="b">
        <f t="shared" si="0"/>
        <v>0</v>
      </c>
      <c r="BN48" s="32" t="b">
        <f t="shared" si="0"/>
        <v>0</v>
      </c>
      <c r="BO48" s="32" t="b">
        <f t="shared" si="0"/>
        <v>0</v>
      </c>
      <c r="BP48" s="32" t="b">
        <f t="shared" ref="BP48:CD48" si="1">IF($B$48,(ROUND((($B$48/$CE$61)*BP61),0)))</f>
        <v>0</v>
      </c>
      <c r="BQ48" s="32" t="b">
        <f t="shared" si="1"/>
        <v>0</v>
      </c>
      <c r="BR48" s="32" t="b">
        <f t="shared" si="1"/>
        <v>0</v>
      </c>
      <c r="BS48" s="32" t="b">
        <f t="shared" si="1"/>
        <v>0</v>
      </c>
      <c r="BT48" s="32" t="b">
        <f t="shared" si="1"/>
        <v>0</v>
      </c>
      <c r="BU48" s="32" t="b">
        <f t="shared" si="1"/>
        <v>0</v>
      </c>
      <c r="BV48" s="32" t="b">
        <f t="shared" si="1"/>
        <v>0</v>
      </c>
      <c r="BW48" s="32" t="b">
        <f t="shared" si="1"/>
        <v>0</v>
      </c>
      <c r="BX48" s="32" t="b">
        <f t="shared" si="1"/>
        <v>0</v>
      </c>
      <c r="BY48" s="32" t="b">
        <f t="shared" si="1"/>
        <v>0</v>
      </c>
      <c r="BZ48" s="32" t="b">
        <f t="shared" si="1"/>
        <v>0</v>
      </c>
      <c r="CA48" s="32" t="b">
        <f t="shared" si="1"/>
        <v>0</v>
      </c>
      <c r="CB48" s="32" t="b">
        <f t="shared" si="1"/>
        <v>0</v>
      </c>
      <c r="CC48" s="32" t="b">
        <f t="shared" si="1"/>
        <v>0</v>
      </c>
      <c r="CD48" s="32" t="b">
        <f t="shared" si="1"/>
        <v>0</v>
      </c>
      <c r="CE48" s="32">
        <f>SUM(C48:CD48)</f>
        <v>0</v>
      </c>
    </row>
    <row r="49" spans="1:83" x14ac:dyDescent="0.35">
      <c r="A49" s="20" t="s">
        <v>218</v>
      </c>
      <c r="B49" s="32">
        <f>B47+B48</f>
        <v>0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/>
      <c r="C51" s="213">
        <v>42312.89</v>
      </c>
      <c r="D51" s="213"/>
      <c r="E51" s="213">
        <v>59094.61</v>
      </c>
      <c r="F51" s="213">
        <v>0</v>
      </c>
      <c r="G51" s="213">
        <v>365.28</v>
      </c>
      <c r="H51" s="213">
        <v>0</v>
      </c>
      <c r="I51" s="213">
        <v>5943.96</v>
      </c>
      <c r="J51" s="213">
        <v>9736.98</v>
      </c>
      <c r="K51" s="213">
        <v>0</v>
      </c>
      <c r="L51" s="213">
        <v>0</v>
      </c>
      <c r="M51" s="213"/>
      <c r="N51" s="213"/>
      <c r="O51" s="213">
        <v>18056.96</v>
      </c>
      <c r="P51" s="213">
        <v>185861.44</v>
      </c>
      <c r="Q51" s="213">
        <v>2057.52</v>
      </c>
      <c r="R51" s="213">
        <v>5637.24</v>
      </c>
      <c r="S51" s="213">
        <v>22401.71</v>
      </c>
      <c r="T51" s="213"/>
      <c r="U51" s="213">
        <v>30176.32</v>
      </c>
      <c r="V51" s="213"/>
      <c r="W51" s="213"/>
      <c r="X51" s="213">
        <v>5221.8</v>
      </c>
      <c r="Y51" s="213">
        <v>360026.65</v>
      </c>
      <c r="Z51" s="213"/>
      <c r="AA51" s="213">
        <v>4649.58</v>
      </c>
      <c r="AB51" s="213">
        <v>3393.86</v>
      </c>
      <c r="AC51" s="213">
        <v>66870.87</v>
      </c>
      <c r="AD51" s="213"/>
      <c r="AE51" s="213">
        <v>9421.68</v>
      </c>
      <c r="AF51" s="213"/>
      <c r="AG51" s="213">
        <v>92341.8</v>
      </c>
      <c r="AH51" s="213"/>
      <c r="AI51" s="213">
        <v>4258.32</v>
      </c>
      <c r="AJ51" s="213"/>
      <c r="AK51" s="213"/>
      <c r="AL51" s="213"/>
      <c r="AM51" s="213"/>
      <c r="AN51" s="213"/>
      <c r="AO51" s="213"/>
      <c r="AP51" s="213">
        <v>65996.039999999994</v>
      </c>
      <c r="AQ51" s="213"/>
      <c r="AR51" s="213"/>
      <c r="AS51" s="213"/>
      <c r="AT51" s="213"/>
      <c r="AU51" s="213"/>
      <c r="AV51" s="213">
        <v>61038.02</v>
      </c>
      <c r="AW51" s="213"/>
      <c r="AX51" s="213"/>
      <c r="AY51" s="213">
        <v>8202.64</v>
      </c>
      <c r="AZ51" s="213"/>
      <c r="BA51" s="213"/>
      <c r="BB51" s="213"/>
      <c r="BC51" s="213"/>
      <c r="BD51" s="213">
        <v>1086.3599999999999</v>
      </c>
      <c r="BE51" s="213">
        <v>63989.729999999996</v>
      </c>
      <c r="BF51" s="213"/>
      <c r="BG51" s="213"/>
      <c r="BH51" s="213">
        <v>134973.70000000001</v>
      </c>
      <c r="BI51" s="213"/>
      <c r="BJ51" s="213">
        <v>103.2</v>
      </c>
      <c r="BK51" s="213">
        <v>242.89</v>
      </c>
      <c r="BL51" s="213">
        <v>1669.83</v>
      </c>
      <c r="BM51" s="213"/>
      <c r="BN51" s="213">
        <v>85.56</v>
      </c>
      <c r="BO51" s="213"/>
      <c r="BP51" s="213"/>
      <c r="BQ51" s="213"/>
      <c r="BR51" s="213"/>
      <c r="BS51" s="213">
        <v>298.06</v>
      </c>
      <c r="BT51" s="213"/>
      <c r="BU51" s="213"/>
      <c r="BV51" s="213">
        <v>6836.01</v>
      </c>
      <c r="BW51" s="213"/>
      <c r="BX51" s="213"/>
      <c r="BY51" s="213">
        <v>27384.720000000001</v>
      </c>
      <c r="BZ51" s="213"/>
      <c r="CA51" s="213"/>
      <c r="CB51" s="213"/>
      <c r="CC51" s="213"/>
      <c r="CD51" s="20"/>
      <c r="CE51" s="32">
        <f>SUM(C51:CD51)</f>
        <v>1299736.23</v>
      </c>
    </row>
    <row r="52" spans="1:83" x14ac:dyDescent="0.35">
      <c r="A52" s="39" t="s">
        <v>220</v>
      </c>
      <c r="B52" s="271">
        <v>1629941</v>
      </c>
      <c r="C52" s="32">
        <f>IF($B$52,ROUND(($B$52/($CE$90+$CF$90)*C90),0))</f>
        <v>31851</v>
      </c>
      <c r="D52" s="32">
        <f t="shared" ref="D52:BO52" si="2">IF($B$52,ROUND(($B$52/($CE$90+$CF$90)*D90),0))</f>
        <v>0</v>
      </c>
      <c r="E52" s="32">
        <f t="shared" si="2"/>
        <v>110065</v>
      </c>
      <c r="F52" s="32">
        <f t="shared" si="2"/>
        <v>0</v>
      </c>
      <c r="G52" s="32">
        <f t="shared" si="2"/>
        <v>0</v>
      </c>
      <c r="H52" s="32">
        <f t="shared" si="2"/>
        <v>0</v>
      </c>
      <c r="I52" s="32">
        <f t="shared" si="2"/>
        <v>97321</v>
      </c>
      <c r="J52" s="32">
        <f t="shared" si="2"/>
        <v>2484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16845</v>
      </c>
      <c r="P52" s="32">
        <f t="shared" si="2"/>
        <v>36337</v>
      </c>
      <c r="Q52" s="32">
        <f t="shared" si="2"/>
        <v>7045</v>
      </c>
      <c r="R52" s="32">
        <f t="shared" si="2"/>
        <v>1071</v>
      </c>
      <c r="S52" s="32">
        <f t="shared" si="2"/>
        <v>7202</v>
      </c>
      <c r="T52" s="32">
        <f t="shared" si="2"/>
        <v>0</v>
      </c>
      <c r="U52" s="32">
        <f t="shared" si="2"/>
        <v>30860</v>
      </c>
      <c r="V52" s="32">
        <f t="shared" si="2"/>
        <v>4675</v>
      </c>
      <c r="W52" s="32">
        <f t="shared" si="2"/>
        <v>3571</v>
      </c>
      <c r="X52" s="32">
        <f t="shared" si="2"/>
        <v>32165</v>
      </c>
      <c r="Y52" s="32">
        <f t="shared" si="2"/>
        <v>48490</v>
      </c>
      <c r="Z52" s="32">
        <f t="shared" si="2"/>
        <v>0</v>
      </c>
      <c r="AA52" s="32">
        <f t="shared" si="2"/>
        <v>2181</v>
      </c>
      <c r="AB52" s="32">
        <f t="shared" si="2"/>
        <v>6705</v>
      </c>
      <c r="AC52" s="32">
        <f t="shared" si="2"/>
        <v>1645</v>
      </c>
      <c r="AD52" s="32">
        <f t="shared" si="2"/>
        <v>0</v>
      </c>
      <c r="AE52" s="32">
        <f t="shared" si="2"/>
        <v>33090</v>
      </c>
      <c r="AF52" s="32">
        <f t="shared" si="2"/>
        <v>0</v>
      </c>
      <c r="AG52" s="32">
        <f t="shared" si="2"/>
        <v>86218</v>
      </c>
      <c r="AH52" s="32">
        <f t="shared" si="2"/>
        <v>0</v>
      </c>
      <c r="AI52" s="32">
        <f t="shared" si="2"/>
        <v>16732</v>
      </c>
      <c r="AJ52" s="32">
        <f t="shared" si="2"/>
        <v>0</v>
      </c>
      <c r="AK52" s="32">
        <f t="shared" si="2"/>
        <v>0</v>
      </c>
      <c r="AL52" s="32">
        <f t="shared" si="2"/>
        <v>1791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206142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34876</v>
      </c>
      <c r="AW52" s="32">
        <f t="shared" si="2"/>
        <v>0</v>
      </c>
      <c r="AX52" s="32">
        <f t="shared" si="2"/>
        <v>0</v>
      </c>
      <c r="AY52" s="32">
        <f t="shared" si="2"/>
        <v>39838</v>
      </c>
      <c r="AZ52" s="32">
        <f t="shared" si="2"/>
        <v>0</v>
      </c>
      <c r="BA52" s="32">
        <f t="shared" si="2"/>
        <v>6266</v>
      </c>
      <c r="BB52" s="32">
        <f t="shared" si="2"/>
        <v>1683</v>
      </c>
      <c r="BC52" s="32">
        <f t="shared" si="2"/>
        <v>0</v>
      </c>
      <c r="BD52" s="32">
        <f t="shared" si="2"/>
        <v>13209</v>
      </c>
      <c r="BE52" s="32">
        <f t="shared" si="2"/>
        <v>145265</v>
      </c>
      <c r="BF52" s="32">
        <f t="shared" si="2"/>
        <v>12716</v>
      </c>
      <c r="BG52" s="32">
        <f t="shared" si="2"/>
        <v>1412</v>
      </c>
      <c r="BH52" s="32">
        <f t="shared" si="2"/>
        <v>19334</v>
      </c>
      <c r="BI52" s="32">
        <f t="shared" si="2"/>
        <v>0</v>
      </c>
      <c r="BJ52" s="32">
        <f t="shared" si="2"/>
        <v>13144</v>
      </c>
      <c r="BK52" s="32">
        <f t="shared" si="2"/>
        <v>19989</v>
      </c>
      <c r="BL52" s="32">
        <f t="shared" si="2"/>
        <v>6769</v>
      </c>
      <c r="BM52" s="32">
        <f t="shared" si="2"/>
        <v>0</v>
      </c>
      <c r="BN52" s="32">
        <f t="shared" si="2"/>
        <v>444708</v>
      </c>
      <c r="BO52" s="32">
        <f t="shared" si="2"/>
        <v>0</v>
      </c>
      <c r="BP52" s="32">
        <f t="shared" ref="BP52:CD52" si="3">IF($B$52,ROUND(($B$52/($CE$90+$CF$90)*BP90),0))</f>
        <v>2002</v>
      </c>
      <c r="BQ52" s="32">
        <f t="shared" si="3"/>
        <v>0</v>
      </c>
      <c r="BR52" s="32">
        <f t="shared" si="3"/>
        <v>6970</v>
      </c>
      <c r="BS52" s="32">
        <f t="shared" si="3"/>
        <v>4053</v>
      </c>
      <c r="BT52" s="32">
        <f t="shared" si="3"/>
        <v>0</v>
      </c>
      <c r="BU52" s="32">
        <f t="shared" si="3"/>
        <v>0</v>
      </c>
      <c r="BV52" s="32">
        <f t="shared" si="3"/>
        <v>58826</v>
      </c>
      <c r="BW52" s="32">
        <f t="shared" si="3"/>
        <v>2446</v>
      </c>
      <c r="BX52" s="32">
        <f t="shared" si="3"/>
        <v>0</v>
      </c>
      <c r="BY52" s="32">
        <f t="shared" si="3"/>
        <v>2987</v>
      </c>
      <c r="BZ52" s="32">
        <f t="shared" si="3"/>
        <v>0</v>
      </c>
      <c r="CA52" s="32">
        <f t="shared" si="3"/>
        <v>8961</v>
      </c>
      <c r="CB52" s="32">
        <f t="shared" si="3"/>
        <v>0</v>
      </c>
      <c r="CC52" s="32">
        <f t="shared" si="3"/>
        <v>0</v>
      </c>
      <c r="CD52" s="32">
        <f t="shared" si="3"/>
        <v>0</v>
      </c>
      <c r="CE52" s="32">
        <f>SUM(C52:CD52)</f>
        <v>1629940</v>
      </c>
    </row>
    <row r="53" spans="1:83" x14ac:dyDescent="0.35">
      <c r="A53" s="20" t="s">
        <v>218</v>
      </c>
      <c r="B53" s="32">
        <f>B51+B52</f>
        <v>1629941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>
        <v>1871</v>
      </c>
      <c r="D59" s="24"/>
      <c r="E59" s="24">
        <v>8318</v>
      </c>
      <c r="F59" s="24"/>
      <c r="G59" s="24"/>
      <c r="H59" s="24"/>
      <c r="I59" s="24">
        <v>3064</v>
      </c>
      <c r="J59" s="24">
        <v>522</v>
      </c>
      <c r="K59" s="24"/>
      <c r="L59" s="24"/>
      <c r="M59" s="24"/>
      <c r="N59" s="24"/>
      <c r="O59" s="24">
        <v>290</v>
      </c>
      <c r="P59" s="30">
        <v>190217</v>
      </c>
      <c r="Q59" s="30">
        <v>73657</v>
      </c>
      <c r="R59" s="30">
        <v>190217</v>
      </c>
      <c r="S59" s="313"/>
      <c r="T59" s="313"/>
      <c r="U59" s="31">
        <v>817080</v>
      </c>
      <c r="V59" s="30">
        <v>17848.23</v>
      </c>
      <c r="W59" s="30">
        <v>31560.79</v>
      </c>
      <c r="X59" s="30">
        <v>77756.97</v>
      </c>
      <c r="Y59" s="30">
        <v>19158.43</v>
      </c>
      <c r="Z59" s="30">
        <v>24696.35</v>
      </c>
      <c r="AA59" s="30">
        <v>9899.06</v>
      </c>
      <c r="AB59" s="313"/>
      <c r="AC59" s="30">
        <v>83607</v>
      </c>
      <c r="AD59" s="30"/>
      <c r="AE59" s="30">
        <v>45864</v>
      </c>
      <c r="AF59" s="30"/>
      <c r="AG59" s="30">
        <v>20280</v>
      </c>
      <c r="AH59" s="30"/>
      <c r="AI59" s="30"/>
      <c r="AJ59" s="30"/>
      <c r="AK59" s="30">
        <v>14390</v>
      </c>
      <c r="AL59" s="30">
        <v>3193</v>
      </c>
      <c r="AM59" s="30"/>
      <c r="AN59" s="30"/>
      <c r="AO59" s="30"/>
      <c r="AP59" s="30">
        <v>49488</v>
      </c>
      <c r="AQ59" s="30"/>
      <c r="AR59" s="30"/>
      <c r="AS59" s="30"/>
      <c r="AT59" s="30"/>
      <c r="AU59" s="30"/>
      <c r="AV59" s="313"/>
      <c r="AW59" s="313"/>
      <c r="AX59" s="313"/>
      <c r="AY59" s="30">
        <v>42862</v>
      </c>
      <c r="AZ59" s="30">
        <v>73942</v>
      </c>
      <c r="BA59" s="313"/>
      <c r="BB59" s="313"/>
      <c r="BC59" s="313"/>
      <c r="BD59" s="313"/>
      <c r="BE59" s="30">
        <v>301213</v>
      </c>
      <c r="BF59" s="313"/>
      <c r="BG59" s="313"/>
      <c r="BH59" s="313"/>
      <c r="BI59" s="313"/>
      <c r="BJ59" s="313"/>
      <c r="BK59" s="313"/>
      <c r="BL59" s="313"/>
      <c r="BM59" s="313"/>
      <c r="BN59" s="313"/>
      <c r="BO59" s="313"/>
      <c r="BP59" s="313"/>
      <c r="BQ59" s="313"/>
      <c r="BR59" s="313"/>
      <c r="BS59" s="313"/>
      <c r="BT59" s="313"/>
      <c r="BU59" s="313"/>
      <c r="BV59" s="313"/>
      <c r="BW59" s="313"/>
      <c r="BX59" s="313"/>
      <c r="BY59" s="313"/>
      <c r="BZ59" s="313"/>
      <c r="CA59" s="313"/>
      <c r="CB59" s="313"/>
      <c r="CC59" s="313"/>
      <c r="CD59" s="264"/>
      <c r="CE59" s="32"/>
    </row>
    <row r="60" spans="1:83" s="225" customFormat="1" x14ac:dyDescent="0.35">
      <c r="A60" s="241" t="s">
        <v>247</v>
      </c>
      <c r="B60" s="242"/>
      <c r="C60" s="314">
        <v>16.100000000000001</v>
      </c>
      <c r="D60" s="314"/>
      <c r="E60" s="314">
        <v>56.49</v>
      </c>
      <c r="F60" s="314"/>
      <c r="G60" s="314">
        <v>1.94</v>
      </c>
      <c r="H60" s="314"/>
      <c r="I60" s="314">
        <v>22.94</v>
      </c>
      <c r="J60" s="314">
        <v>19.38</v>
      </c>
      <c r="K60" s="314"/>
      <c r="L60" s="314"/>
      <c r="M60" s="314"/>
      <c r="N60" s="314"/>
      <c r="O60" s="314"/>
      <c r="P60" s="315">
        <v>12.09</v>
      </c>
      <c r="Q60" s="315">
        <v>2.79</v>
      </c>
      <c r="R60" s="315">
        <v>4.83</v>
      </c>
      <c r="S60" s="316">
        <v>3.7</v>
      </c>
      <c r="T60" s="316"/>
      <c r="U60" s="317">
        <v>21.57</v>
      </c>
      <c r="V60" s="315">
        <v>7.97</v>
      </c>
      <c r="W60" s="315">
        <v>1.26</v>
      </c>
      <c r="X60" s="315">
        <v>6.89</v>
      </c>
      <c r="Y60" s="315">
        <v>12.05</v>
      </c>
      <c r="Z60" s="315"/>
      <c r="AA60" s="315">
        <v>1.97</v>
      </c>
      <c r="AB60" s="316">
        <v>10.83</v>
      </c>
      <c r="AC60" s="315">
        <v>10.3</v>
      </c>
      <c r="AD60" s="315"/>
      <c r="AE60" s="315">
        <v>8.32</v>
      </c>
      <c r="AF60" s="315"/>
      <c r="AG60" s="315">
        <v>38.9</v>
      </c>
      <c r="AH60" s="315"/>
      <c r="AI60" s="315">
        <v>7.61</v>
      </c>
      <c r="AJ60" s="315"/>
      <c r="AK60" s="315">
        <v>2.92</v>
      </c>
      <c r="AL60" s="315">
        <v>1.66</v>
      </c>
      <c r="AM60" s="315"/>
      <c r="AN60" s="315"/>
      <c r="AO60" s="315"/>
      <c r="AP60" s="315">
        <v>99.07</v>
      </c>
      <c r="AQ60" s="315"/>
      <c r="AR60" s="315"/>
      <c r="AS60" s="315"/>
      <c r="AT60" s="315"/>
      <c r="AU60" s="315"/>
      <c r="AV60" s="316">
        <v>10.36</v>
      </c>
      <c r="AW60" s="316"/>
      <c r="AX60" s="316"/>
      <c r="AY60" s="315">
        <v>13.06</v>
      </c>
      <c r="AZ60" s="315"/>
      <c r="BA60" s="316"/>
      <c r="BB60" s="316">
        <v>6.55</v>
      </c>
      <c r="BC60" s="316"/>
      <c r="BD60" s="316">
        <v>3.95</v>
      </c>
      <c r="BE60" s="315">
        <v>7.9</v>
      </c>
      <c r="BF60" s="316">
        <v>21.07</v>
      </c>
      <c r="BG60" s="316">
        <v>1.47</v>
      </c>
      <c r="BH60" s="316">
        <v>8.16</v>
      </c>
      <c r="BI60" s="316"/>
      <c r="BJ60" s="316">
        <v>6.27</v>
      </c>
      <c r="BK60" s="316">
        <v>2.61</v>
      </c>
      <c r="BL60" s="316">
        <v>14.65</v>
      </c>
      <c r="BM60" s="316"/>
      <c r="BN60" s="316">
        <v>7.35</v>
      </c>
      <c r="BO60" s="316"/>
      <c r="BP60" s="316">
        <v>1</v>
      </c>
      <c r="BQ60" s="316"/>
      <c r="BR60" s="316">
        <v>2.35</v>
      </c>
      <c r="BS60" s="316">
        <v>1.01</v>
      </c>
      <c r="BT60" s="316"/>
      <c r="BU60" s="316"/>
      <c r="BV60" s="316">
        <v>5.18</v>
      </c>
      <c r="BW60" s="316">
        <v>2.19</v>
      </c>
      <c r="BX60" s="316"/>
      <c r="BY60" s="316">
        <v>15.76</v>
      </c>
      <c r="BZ60" s="316"/>
      <c r="CA60" s="316">
        <v>2.25</v>
      </c>
      <c r="CB60" s="316"/>
      <c r="CC60" s="316"/>
      <c r="CD60" s="247" t="s">
        <v>233</v>
      </c>
      <c r="CE60" s="268">
        <f t="shared" ref="CE60:CE68" si="4">SUM(C60:CD60)</f>
        <v>504.72000000000008</v>
      </c>
    </row>
    <row r="61" spans="1:83" x14ac:dyDescent="0.35">
      <c r="A61" s="39" t="s">
        <v>248</v>
      </c>
      <c r="B61" s="20"/>
      <c r="C61" s="213">
        <v>1525211.23</v>
      </c>
      <c r="D61" s="213"/>
      <c r="E61" s="213">
        <v>3566049.72</v>
      </c>
      <c r="F61" s="213"/>
      <c r="G61" s="213"/>
      <c r="H61" s="213"/>
      <c r="I61" s="213">
        <v>2306578.0100000002</v>
      </c>
      <c r="J61" s="213">
        <v>3377.16</v>
      </c>
      <c r="K61" s="213"/>
      <c r="L61" s="213"/>
      <c r="M61" s="213"/>
      <c r="N61" s="213"/>
      <c r="O61" s="213">
        <v>2015841.1800000002</v>
      </c>
      <c r="P61" s="214">
        <v>1344022.9400000002</v>
      </c>
      <c r="Q61" s="214">
        <v>303550.11000000004</v>
      </c>
      <c r="R61" s="214">
        <v>861023.44</v>
      </c>
      <c r="S61" s="228">
        <v>188074.53000000003</v>
      </c>
      <c r="T61" s="228"/>
      <c r="U61" s="227">
        <v>1418494.89</v>
      </c>
      <c r="V61" s="214">
        <v>503245.56999999995</v>
      </c>
      <c r="W61" s="214">
        <v>134583.13999999998</v>
      </c>
      <c r="X61" s="214">
        <v>677218.94000000006</v>
      </c>
      <c r="Y61" s="214">
        <v>2305044.08</v>
      </c>
      <c r="Z61" s="214"/>
      <c r="AA61" s="214">
        <v>191115.54</v>
      </c>
      <c r="AB61" s="240">
        <v>1053837.0899999999</v>
      </c>
      <c r="AC61" s="214">
        <v>125108.69</v>
      </c>
      <c r="AD61" s="214"/>
      <c r="AE61" s="214"/>
      <c r="AF61" s="214"/>
      <c r="AG61" s="214">
        <v>2499335.0600000005</v>
      </c>
      <c r="AH61" s="214"/>
      <c r="AI61" s="214">
        <v>589822.51</v>
      </c>
      <c r="AJ61" s="214"/>
      <c r="AK61" s="214"/>
      <c r="AL61" s="214"/>
      <c r="AM61" s="214"/>
      <c r="AN61" s="214"/>
      <c r="AO61" s="214"/>
      <c r="AP61" s="214">
        <v>8006694.7400000002</v>
      </c>
      <c r="AQ61" s="214"/>
      <c r="AR61" s="214"/>
      <c r="AS61" s="214"/>
      <c r="AT61" s="214"/>
      <c r="AU61" s="214"/>
      <c r="AV61" s="228">
        <v>797654.4</v>
      </c>
      <c r="AW61" s="228"/>
      <c r="AX61" s="228"/>
      <c r="AY61" s="214">
        <v>629628.98</v>
      </c>
      <c r="AZ61" s="214"/>
      <c r="BA61" s="228"/>
      <c r="BB61" s="228">
        <v>594305.82999999996</v>
      </c>
      <c r="BC61" s="228"/>
      <c r="BD61" s="228">
        <v>179294.58000000002</v>
      </c>
      <c r="BE61" s="214">
        <v>530991.89999999991</v>
      </c>
      <c r="BF61" s="228">
        <v>827806.30999999994</v>
      </c>
      <c r="BG61" s="228">
        <v>65245.15</v>
      </c>
      <c r="BH61" s="228">
        <v>840557.75</v>
      </c>
      <c r="BI61" s="228"/>
      <c r="BJ61" s="228">
        <v>438138.80000000005</v>
      </c>
      <c r="BK61" s="228">
        <v>216024.68000000002</v>
      </c>
      <c r="BL61" s="228">
        <v>655984.79</v>
      </c>
      <c r="BM61" s="228"/>
      <c r="BN61" s="228">
        <v>2034181.57</v>
      </c>
      <c r="BO61" s="228"/>
      <c r="BP61" s="228">
        <v>94394.57</v>
      </c>
      <c r="BQ61" s="228"/>
      <c r="BR61" s="228">
        <v>241256.90000000002</v>
      </c>
      <c r="BS61" s="228">
        <v>60982.1</v>
      </c>
      <c r="BT61" s="228"/>
      <c r="BU61" s="228"/>
      <c r="BV61" s="228">
        <v>238914.24</v>
      </c>
      <c r="BW61" s="228">
        <v>149552.56</v>
      </c>
      <c r="BX61" s="228"/>
      <c r="BY61" s="228">
        <v>1032766.1900000001</v>
      </c>
      <c r="BZ61" s="228"/>
      <c r="CA61" s="228">
        <v>170047.13</v>
      </c>
      <c r="CB61" s="228"/>
      <c r="CC61" s="318"/>
      <c r="CD61" s="29" t="s">
        <v>233</v>
      </c>
      <c r="CE61" s="32">
        <f t="shared" si="4"/>
        <v>39415956.999999993</v>
      </c>
    </row>
    <row r="62" spans="1:83" x14ac:dyDescent="0.35">
      <c r="A62" s="39" t="s">
        <v>9</v>
      </c>
      <c r="B62" s="20"/>
      <c r="C62" s="32">
        <f>ROUND(C47+C48,0)</f>
        <v>495175</v>
      </c>
      <c r="D62" s="32">
        <f t="shared" ref="D62:BO62" si="5">ROUND(D47+D48,0)</f>
        <v>0</v>
      </c>
      <c r="E62" s="32">
        <f t="shared" si="5"/>
        <v>1140458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667220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664491</v>
      </c>
      <c r="P62" s="32">
        <f t="shared" si="5"/>
        <v>438669</v>
      </c>
      <c r="Q62" s="32">
        <f t="shared" si="5"/>
        <v>98025</v>
      </c>
      <c r="R62" s="32">
        <f t="shared" si="5"/>
        <v>140630</v>
      </c>
      <c r="S62" s="32">
        <f t="shared" si="5"/>
        <v>63580</v>
      </c>
      <c r="T62" s="32">
        <f t="shared" si="5"/>
        <v>0</v>
      </c>
      <c r="U62" s="32">
        <f t="shared" si="5"/>
        <v>465811</v>
      </c>
      <c r="V62" s="32">
        <f t="shared" si="5"/>
        <v>168207</v>
      </c>
      <c r="W62" s="32">
        <f t="shared" si="5"/>
        <v>41720</v>
      </c>
      <c r="X62" s="32">
        <f t="shared" si="5"/>
        <v>219702</v>
      </c>
      <c r="Y62" s="32">
        <f t="shared" si="5"/>
        <v>542775</v>
      </c>
      <c r="Z62" s="32">
        <f t="shared" si="5"/>
        <v>0</v>
      </c>
      <c r="AA62" s="32">
        <f t="shared" si="5"/>
        <v>63944</v>
      </c>
      <c r="AB62" s="32">
        <f t="shared" si="5"/>
        <v>337770</v>
      </c>
      <c r="AC62" s="32">
        <f t="shared" si="5"/>
        <v>42563</v>
      </c>
      <c r="AD62" s="32">
        <f t="shared" si="5"/>
        <v>0</v>
      </c>
      <c r="AE62" s="32">
        <f t="shared" si="5"/>
        <v>0</v>
      </c>
      <c r="AF62" s="32">
        <f t="shared" si="5"/>
        <v>0</v>
      </c>
      <c r="AG62" s="32">
        <f t="shared" si="5"/>
        <v>827880</v>
      </c>
      <c r="AH62" s="32">
        <f t="shared" si="5"/>
        <v>0</v>
      </c>
      <c r="AI62" s="32">
        <f t="shared" si="5"/>
        <v>195291</v>
      </c>
      <c r="AJ62" s="32">
        <f t="shared" si="5"/>
        <v>0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1431813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262564</v>
      </c>
      <c r="AW62" s="32">
        <f t="shared" si="5"/>
        <v>0</v>
      </c>
      <c r="AX62" s="32">
        <f t="shared" si="5"/>
        <v>0</v>
      </c>
      <c r="AY62" s="32">
        <f t="shared" si="5"/>
        <v>208743</v>
      </c>
      <c r="AZ62" s="32">
        <f t="shared" si="5"/>
        <v>0</v>
      </c>
      <c r="BA62" s="32">
        <f t="shared" si="5"/>
        <v>0</v>
      </c>
      <c r="BB62" s="32">
        <f t="shared" si="5"/>
        <v>186361</v>
      </c>
      <c r="BC62" s="32">
        <f t="shared" si="5"/>
        <v>0</v>
      </c>
      <c r="BD62" s="32">
        <f t="shared" si="5"/>
        <v>57274</v>
      </c>
      <c r="BE62" s="32">
        <f t="shared" si="5"/>
        <v>169919</v>
      </c>
      <c r="BF62" s="32">
        <f t="shared" si="5"/>
        <v>277532</v>
      </c>
      <c r="BG62" s="32">
        <f t="shared" si="5"/>
        <v>21420</v>
      </c>
      <c r="BH62" s="32">
        <f t="shared" si="5"/>
        <v>242157</v>
      </c>
      <c r="BI62" s="32">
        <f t="shared" si="5"/>
        <v>0</v>
      </c>
      <c r="BJ62" s="32">
        <f t="shared" si="5"/>
        <v>147798</v>
      </c>
      <c r="BK62" s="32">
        <f t="shared" si="5"/>
        <v>74130</v>
      </c>
      <c r="BL62" s="32">
        <f t="shared" si="5"/>
        <v>218191</v>
      </c>
      <c r="BM62" s="32">
        <f t="shared" si="5"/>
        <v>0</v>
      </c>
      <c r="BN62" s="32">
        <f t="shared" si="5"/>
        <v>689341</v>
      </c>
      <c r="BO62" s="32">
        <f t="shared" si="5"/>
        <v>0</v>
      </c>
      <c r="BP62" s="32">
        <f t="shared" ref="BP62:CC62" si="6">ROUND(BP47+BP48,0)</f>
        <v>31486</v>
      </c>
      <c r="BQ62" s="32">
        <f t="shared" si="6"/>
        <v>0</v>
      </c>
      <c r="BR62" s="32">
        <f t="shared" si="6"/>
        <v>78507</v>
      </c>
      <c r="BS62" s="32">
        <f t="shared" si="6"/>
        <v>19743</v>
      </c>
      <c r="BT62" s="32">
        <f t="shared" si="6"/>
        <v>0</v>
      </c>
      <c r="BU62" s="32">
        <f t="shared" si="6"/>
        <v>0</v>
      </c>
      <c r="BV62" s="32">
        <f t="shared" si="6"/>
        <v>78766</v>
      </c>
      <c r="BW62" s="32">
        <f t="shared" si="6"/>
        <v>50142</v>
      </c>
      <c r="BX62" s="32">
        <f t="shared" si="6"/>
        <v>0</v>
      </c>
      <c r="BY62" s="32">
        <f t="shared" si="6"/>
        <v>337578</v>
      </c>
      <c r="BZ62" s="32">
        <f t="shared" si="6"/>
        <v>0</v>
      </c>
      <c r="CA62" s="32">
        <f t="shared" si="6"/>
        <v>62127</v>
      </c>
      <c r="CB62" s="32">
        <f t="shared" si="6"/>
        <v>0</v>
      </c>
      <c r="CC62" s="32">
        <f t="shared" si="6"/>
        <v>0</v>
      </c>
      <c r="CD62" s="29" t="s">
        <v>233</v>
      </c>
      <c r="CE62" s="32">
        <f t="shared" si="4"/>
        <v>11259503</v>
      </c>
    </row>
    <row r="63" spans="1:83" x14ac:dyDescent="0.35">
      <c r="A63" s="39" t="s">
        <v>249</v>
      </c>
      <c r="B63" s="20"/>
      <c r="C63" s="213">
        <v>0</v>
      </c>
      <c r="D63" s="213"/>
      <c r="E63" s="213">
        <v>5018677.1000000006</v>
      </c>
      <c r="F63" s="213"/>
      <c r="G63" s="213"/>
      <c r="H63" s="213"/>
      <c r="I63" s="213">
        <v>63500</v>
      </c>
      <c r="J63" s="213"/>
      <c r="K63" s="213"/>
      <c r="L63" s="213"/>
      <c r="M63" s="213"/>
      <c r="N63" s="213"/>
      <c r="O63" s="213">
        <v>4800</v>
      </c>
      <c r="P63" s="214"/>
      <c r="Q63" s="214"/>
      <c r="R63" s="213">
        <v>3401174.7399999998</v>
      </c>
      <c r="S63" s="228"/>
      <c r="T63" s="228"/>
      <c r="U63" s="213">
        <v>134346.07</v>
      </c>
      <c r="V63" s="213">
        <v>46352</v>
      </c>
      <c r="W63" s="214"/>
      <c r="X63" s="214"/>
      <c r="Y63" s="214"/>
      <c r="Z63" s="214"/>
      <c r="AA63" s="214"/>
      <c r="AB63" s="240"/>
      <c r="AC63" s="214"/>
      <c r="AD63" s="214"/>
      <c r="AE63" s="214"/>
      <c r="AF63" s="214"/>
      <c r="AG63" s="213">
        <v>640602</v>
      </c>
      <c r="AH63" s="214"/>
      <c r="AI63" s="214"/>
      <c r="AJ63" s="214"/>
      <c r="AK63" s="214"/>
      <c r="AL63" s="214"/>
      <c r="AM63" s="214"/>
      <c r="AN63" s="214"/>
      <c r="AO63" s="214"/>
      <c r="AP63" s="213">
        <v>1644694.0600000005</v>
      </c>
      <c r="AQ63" s="214"/>
      <c r="AR63" s="214"/>
      <c r="AS63" s="214"/>
      <c r="AT63" s="214"/>
      <c r="AU63" s="214"/>
      <c r="AV63" s="228"/>
      <c r="AW63" s="228"/>
      <c r="AX63" s="228"/>
      <c r="AY63" s="214"/>
      <c r="AZ63" s="214"/>
      <c r="BA63" s="228"/>
      <c r="BB63" s="228"/>
      <c r="BC63" s="228"/>
      <c r="BD63" s="228"/>
      <c r="BE63" s="214"/>
      <c r="BF63" s="228"/>
      <c r="BG63" s="228"/>
      <c r="BH63" s="213">
        <v>8562.5499999999993</v>
      </c>
      <c r="BI63" s="228"/>
      <c r="BJ63" s="213">
        <v>52325</v>
      </c>
      <c r="BK63" s="213">
        <v>251882.86</v>
      </c>
      <c r="BL63" s="228"/>
      <c r="BM63" s="228"/>
      <c r="BN63" s="213">
        <v>260135.52000000002</v>
      </c>
      <c r="BO63" s="228"/>
      <c r="BP63" s="213">
        <v>12</v>
      </c>
      <c r="BQ63" s="228"/>
      <c r="BR63" s="213">
        <v>61533.15</v>
      </c>
      <c r="BS63" s="228"/>
      <c r="BT63" s="228"/>
      <c r="BU63" s="228"/>
      <c r="BV63" s="228"/>
      <c r="BW63" s="228"/>
      <c r="BX63" s="228"/>
      <c r="BY63" s="228"/>
      <c r="BZ63" s="228"/>
      <c r="CA63" s="228"/>
      <c r="CB63" s="318"/>
      <c r="CC63" s="318"/>
      <c r="CD63" s="29" t="s">
        <v>233</v>
      </c>
      <c r="CE63" s="32">
        <f t="shared" si="4"/>
        <v>11588597.050000001</v>
      </c>
    </row>
    <row r="64" spans="1:83" x14ac:dyDescent="0.35">
      <c r="A64" s="39" t="s">
        <v>250</v>
      </c>
      <c r="B64" s="20"/>
      <c r="C64" s="213">
        <v>284254.09999999998</v>
      </c>
      <c r="D64" s="213"/>
      <c r="E64" s="213">
        <v>355250.28</v>
      </c>
      <c r="F64" s="213"/>
      <c r="G64" s="213">
        <v>10384.880000000001</v>
      </c>
      <c r="H64" s="213"/>
      <c r="I64" s="213">
        <v>36302.959999999999</v>
      </c>
      <c r="J64" s="213">
        <v>-1743.1299999999999</v>
      </c>
      <c r="K64" s="213"/>
      <c r="L64" s="213"/>
      <c r="M64" s="213"/>
      <c r="N64" s="213"/>
      <c r="O64" s="213">
        <v>220058.81999999998</v>
      </c>
      <c r="P64" s="213">
        <v>556552.95000000007</v>
      </c>
      <c r="Q64" s="213">
        <v>2233.25</v>
      </c>
      <c r="R64" s="213">
        <v>65663.31</v>
      </c>
      <c r="S64" s="213">
        <v>2427984.14</v>
      </c>
      <c r="T64" s="228"/>
      <c r="U64" s="213">
        <v>1704264.0099999998</v>
      </c>
      <c r="V64" s="213">
        <v>26725.53</v>
      </c>
      <c r="W64" s="213">
        <v>0</v>
      </c>
      <c r="X64" s="213">
        <v>215712.52</v>
      </c>
      <c r="Y64" s="213">
        <v>74182.399999999994</v>
      </c>
      <c r="Z64" s="214"/>
      <c r="AA64" s="213">
        <v>15899.36</v>
      </c>
      <c r="AB64" s="213">
        <v>2181325.7100000004</v>
      </c>
      <c r="AC64" s="213">
        <v>142305.79</v>
      </c>
      <c r="AD64" s="214"/>
      <c r="AE64" s="213">
        <v>25967.549999999996</v>
      </c>
      <c r="AF64" s="214"/>
      <c r="AG64" s="213">
        <v>989766.07</v>
      </c>
      <c r="AH64" s="214"/>
      <c r="AI64" s="213">
        <v>49541.349999999984</v>
      </c>
      <c r="AJ64" s="214"/>
      <c r="AK64" s="213">
        <v>377.95000000000005</v>
      </c>
      <c r="AL64" s="213">
        <v>580.37</v>
      </c>
      <c r="AM64" s="214"/>
      <c r="AN64" s="214"/>
      <c r="AO64" s="214"/>
      <c r="AP64" s="213">
        <v>626760.38</v>
      </c>
      <c r="AQ64" s="214"/>
      <c r="AR64" s="214"/>
      <c r="AS64" s="214"/>
      <c r="AT64" s="214"/>
      <c r="AU64" s="214"/>
      <c r="AV64" s="213">
        <v>355277.41000000009</v>
      </c>
      <c r="AW64" s="228"/>
      <c r="AX64" s="228"/>
      <c r="AY64" s="213">
        <v>378270.45</v>
      </c>
      <c r="AZ64" s="214"/>
      <c r="BA64" s="213">
        <v>11096.55</v>
      </c>
      <c r="BB64" s="213">
        <v>1164.8700000000001</v>
      </c>
      <c r="BC64" s="228"/>
      <c r="BD64" s="213">
        <v>-46547.96</v>
      </c>
      <c r="BE64" s="213">
        <v>9787.8599999999988</v>
      </c>
      <c r="BF64" s="213">
        <v>149647.47</v>
      </c>
      <c r="BG64" s="213">
        <v>72.3</v>
      </c>
      <c r="BH64" s="213">
        <v>175706.32</v>
      </c>
      <c r="BI64" s="228"/>
      <c r="BJ64" s="213">
        <v>10244.470000000001</v>
      </c>
      <c r="BK64" s="213">
        <v>3577.86</v>
      </c>
      <c r="BL64" s="213">
        <v>39400.99</v>
      </c>
      <c r="BM64" s="228"/>
      <c r="BN64" s="213">
        <v>83534.649999999994</v>
      </c>
      <c r="BO64" s="228"/>
      <c r="BP64" s="213">
        <v>6190.99</v>
      </c>
      <c r="BQ64" s="228"/>
      <c r="BR64" s="213">
        <v>1985.57</v>
      </c>
      <c r="BS64" s="213">
        <v>3183.2199999999993</v>
      </c>
      <c r="BT64" s="228"/>
      <c r="BU64" s="228"/>
      <c r="BV64" s="213">
        <v>5660.6</v>
      </c>
      <c r="BW64" s="213">
        <v>4341.93</v>
      </c>
      <c r="BX64" s="228"/>
      <c r="BY64" s="213">
        <v>13951.62</v>
      </c>
      <c r="BZ64" s="228"/>
      <c r="CA64" s="213">
        <v>7053.2800000000007</v>
      </c>
      <c r="CB64" s="318"/>
      <c r="CC64" s="318"/>
      <c r="CD64" s="29" t="s">
        <v>233</v>
      </c>
      <c r="CE64" s="32">
        <f t="shared" si="4"/>
        <v>11223951</v>
      </c>
    </row>
    <row r="65" spans="1:83" x14ac:dyDescent="0.35">
      <c r="A65" s="39" t="s">
        <v>251</v>
      </c>
      <c r="B65" s="20"/>
      <c r="C65" s="213"/>
      <c r="D65" s="213"/>
      <c r="E65" s="213"/>
      <c r="F65" s="213"/>
      <c r="G65" s="213">
        <v>2660.2</v>
      </c>
      <c r="H65" s="213"/>
      <c r="I65" s="213"/>
      <c r="J65" s="213"/>
      <c r="K65" s="213"/>
      <c r="L65" s="213"/>
      <c r="M65" s="213"/>
      <c r="N65" s="213"/>
      <c r="O65" s="213"/>
      <c r="P65" s="214"/>
      <c r="Q65" s="214"/>
      <c r="R65" s="214"/>
      <c r="S65" s="228"/>
      <c r="T65" s="228"/>
      <c r="U65" s="227"/>
      <c r="V65" s="214"/>
      <c r="W65" s="214"/>
      <c r="X65" s="214"/>
      <c r="Y65" s="214">
        <v>34439.360000000001</v>
      </c>
      <c r="Z65" s="214"/>
      <c r="AA65" s="214"/>
      <c r="AB65" s="240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>
        <v>66986.19</v>
      </c>
      <c r="AQ65" s="214"/>
      <c r="AR65" s="214"/>
      <c r="AS65" s="214"/>
      <c r="AT65" s="214"/>
      <c r="AU65" s="214"/>
      <c r="AV65" s="228"/>
      <c r="AW65" s="228"/>
      <c r="AX65" s="228"/>
      <c r="AY65" s="214"/>
      <c r="AZ65" s="214"/>
      <c r="BA65" s="228"/>
      <c r="BB65" s="228"/>
      <c r="BC65" s="228"/>
      <c r="BD65" s="228"/>
      <c r="BE65" s="214">
        <v>947520.36</v>
      </c>
      <c r="BF65" s="228"/>
      <c r="BG65" s="228"/>
      <c r="BH65" s="228">
        <v>13878.77</v>
      </c>
      <c r="BI65" s="228"/>
      <c r="BJ65" s="228"/>
      <c r="BK65" s="228"/>
      <c r="BL65" s="228"/>
      <c r="BM65" s="228"/>
      <c r="BN65" s="228"/>
      <c r="BO65" s="228"/>
      <c r="BP65" s="228"/>
      <c r="BQ65" s="228"/>
      <c r="BR65" s="228"/>
      <c r="BS65" s="228"/>
      <c r="BT65" s="228"/>
      <c r="BU65" s="228"/>
      <c r="BV65" s="228"/>
      <c r="BW65" s="228"/>
      <c r="BX65" s="228"/>
      <c r="BY65" s="228"/>
      <c r="BZ65" s="228"/>
      <c r="CA65" s="228"/>
      <c r="CB65" s="318"/>
      <c r="CC65" s="318"/>
      <c r="CD65" s="29" t="s">
        <v>233</v>
      </c>
      <c r="CE65" s="32">
        <f t="shared" si="4"/>
        <v>1065484.8799999999</v>
      </c>
    </row>
    <row r="66" spans="1:83" x14ac:dyDescent="0.35">
      <c r="A66" s="39" t="s">
        <v>252</v>
      </c>
      <c r="B66" s="20"/>
      <c r="C66" s="213">
        <v>528789.07999999996</v>
      </c>
      <c r="D66" s="213"/>
      <c r="E66" s="213">
        <v>1742165.8499999999</v>
      </c>
      <c r="F66" s="213"/>
      <c r="G66" s="213">
        <v>309572.21000000002</v>
      </c>
      <c r="H66" s="213"/>
      <c r="I66" s="213">
        <v>154775.51</v>
      </c>
      <c r="J66" s="213">
        <v>35954.74</v>
      </c>
      <c r="K66" s="213"/>
      <c r="L66" s="213"/>
      <c r="M66" s="213"/>
      <c r="N66" s="213"/>
      <c r="O66" s="213">
        <v>261960.54</v>
      </c>
      <c r="P66" s="214">
        <v>203734.86</v>
      </c>
      <c r="Q66" s="214">
        <v>126984.27</v>
      </c>
      <c r="R66" s="214">
        <v>253.86999999999534</v>
      </c>
      <c r="S66" s="228">
        <v>54803.41</v>
      </c>
      <c r="T66" s="228"/>
      <c r="U66" s="227">
        <v>951408.38</v>
      </c>
      <c r="V66" s="214">
        <v>49032.4</v>
      </c>
      <c r="W66" s="214">
        <v>143573.64000000001</v>
      </c>
      <c r="X66" s="214">
        <v>84015.63</v>
      </c>
      <c r="Y66" s="214">
        <v>899587.25</v>
      </c>
      <c r="Z66" s="214"/>
      <c r="AA66" s="214">
        <v>366243.52999999997</v>
      </c>
      <c r="AB66" s="240">
        <v>245402.28000000003</v>
      </c>
      <c r="AC66" s="214">
        <v>3006065.67</v>
      </c>
      <c r="AD66" s="214"/>
      <c r="AE66" s="214">
        <v>924935.68000000005</v>
      </c>
      <c r="AF66" s="214"/>
      <c r="AG66" s="214">
        <v>3247760.46</v>
      </c>
      <c r="AH66" s="214"/>
      <c r="AI66" s="214">
        <v>466938.75</v>
      </c>
      <c r="AJ66" s="214"/>
      <c r="AK66" s="214">
        <v>747863.05</v>
      </c>
      <c r="AL66" s="214">
        <v>281735.8</v>
      </c>
      <c r="AM66" s="214"/>
      <c r="AN66" s="214"/>
      <c r="AO66" s="214"/>
      <c r="AP66" s="214">
        <v>1771338.0100000002</v>
      </c>
      <c r="AQ66" s="214"/>
      <c r="AR66" s="214"/>
      <c r="AS66" s="214"/>
      <c r="AT66" s="214"/>
      <c r="AU66" s="214"/>
      <c r="AV66" s="228">
        <v>1593071.8900000001</v>
      </c>
      <c r="AW66" s="228"/>
      <c r="AX66" s="228"/>
      <c r="AY66" s="214">
        <v>36823.449999999997</v>
      </c>
      <c r="AZ66" s="214"/>
      <c r="BA66" s="228">
        <v>267844.3</v>
      </c>
      <c r="BB66" s="228">
        <v>70853.45</v>
      </c>
      <c r="BC66" s="228"/>
      <c r="BD66" s="228">
        <v>101646.8</v>
      </c>
      <c r="BE66" s="214">
        <v>851516.63000000012</v>
      </c>
      <c r="BF66" s="228">
        <v>127128.40000000001</v>
      </c>
      <c r="BG66" s="228"/>
      <c r="BH66" s="228">
        <v>731596.1100000001</v>
      </c>
      <c r="BI66" s="228"/>
      <c r="BJ66" s="228">
        <v>69011.76999999999</v>
      </c>
      <c r="BK66" s="228">
        <v>3048505.09</v>
      </c>
      <c r="BL66" s="228">
        <v>66986.67</v>
      </c>
      <c r="BM66" s="228"/>
      <c r="BN66" s="228">
        <v>273512.81</v>
      </c>
      <c r="BO66" s="228"/>
      <c r="BP66" s="228">
        <v>17844.98</v>
      </c>
      <c r="BQ66" s="228"/>
      <c r="BR66" s="228">
        <v>22477.96</v>
      </c>
      <c r="BS66" s="228">
        <v>48.23</v>
      </c>
      <c r="BT66" s="228"/>
      <c r="BU66" s="228"/>
      <c r="BV66" s="228">
        <v>243125.33</v>
      </c>
      <c r="BW66" s="228">
        <v>28944.739999999998</v>
      </c>
      <c r="BX66" s="228"/>
      <c r="BY66" s="228">
        <v>703944.96</v>
      </c>
      <c r="BZ66" s="228"/>
      <c r="CA66" s="228">
        <v>29806.46</v>
      </c>
      <c r="CB66" s="318"/>
      <c r="CC66" s="318"/>
      <c r="CD66" s="29" t="s">
        <v>233</v>
      </c>
      <c r="CE66" s="32">
        <f t="shared" si="4"/>
        <v>24889584.899999999</v>
      </c>
    </row>
    <row r="67" spans="1:83" x14ac:dyDescent="0.35">
      <c r="A67" s="39" t="s">
        <v>11</v>
      </c>
      <c r="B67" s="20"/>
      <c r="C67" s="32">
        <f t="shared" ref="C67:BN67" si="7">ROUND(C51+C52,0)</f>
        <v>74164</v>
      </c>
      <c r="D67" s="32">
        <f t="shared" si="7"/>
        <v>0</v>
      </c>
      <c r="E67" s="32">
        <f t="shared" si="7"/>
        <v>169160</v>
      </c>
      <c r="F67" s="32">
        <f t="shared" si="7"/>
        <v>0</v>
      </c>
      <c r="G67" s="32">
        <f t="shared" si="7"/>
        <v>365</v>
      </c>
      <c r="H67" s="32">
        <f t="shared" si="7"/>
        <v>0</v>
      </c>
      <c r="I67" s="32">
        <f t="shared" si="7"/>
        <v>103265</v>
      </c>
      <c r="J67" s="32">
        <f t="shared" si="7"/>
        <v>12221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34902</v>
      </c>
      <c r="P67" s="32">
        <f t="shared" si="7"/>
        <v>222198</v>
      </c>
      <c r="Q67" s="32">
        <f t="shared" si="7"/>
        <v>9103</v>
      </c>
      <c r="R67" s="32">
        <f t="shared" si="7"/>
        <v>6708</v>
      </c>
      <c r="S67" s="32">
        <f t="shared" si="7"/>
        <v>29604</v>
      </c>
      <c r="T67" s="32">
        <f t="shared" si="7"/>
        <v>0</v>
      </c>
      <c r="U67" s="32">
        <f t="shared" si="7"/>
        <v>61036</v>
      </c>
      <c r="V67" s="32">
        <f t="shared" si="7"/>
        <v>4675</v>
      </c>
      <c r="W67" s="32">
        <f t="shared" si="7"/>
        <v>3571</v>
      </c>
      <c r="X67" s="32">
        <f t="shared" si="7"/>
        <v>37387</v>
      </c>
      <c r="Y67" s="32">
        <f t="shared" si="7"/>
        <v>408517</v>
      </c>
      <c r="Z67" s="32">
        <f t="shared" si="7"/>
        <v>0</v>
      </c>
      <c r="AA67" s="32">
        <f t="shared" si="7"/>
        <v>6831</v>
      </c>
      <c r="AB67" s="32">
        <f t="shared" si="7"/>
        <v>10099</v>
      </c>
      <c r="AC67" s="32">
        <f t="shared" si="7"/>
        <v>68516</v>
      </c>
      <c r="AD67" s="32">
        <f t="shared" si="7"/>
        <v>0</v>
      </c>
      <c r="AE67" s="32">
        <f t="shared" si="7"/>
        <v>42512</v>
      </c>
      <c r="AF67" s="32">
        <f t="shared" si="7"/>
        <v>0</v>
      </c>
      <c r="AG67" s="32">
        <f t="shared" si="7"/>
        <v>178560</v>
      </c>
      <c r="AH67" s="32">
        <f t="shared" si="7"/>
        <v>0</v>
      </c>
      <c r="AI67" s="32">
        <f t="shared" si="7"/>
        <v>20990</v>
      </c>
      <c r="AJ67" s="32">
        <f t="shared" si="7"/>
        <v>0</v>
      </c>
      <c r="AK67" s="32">
        <f t="shared" si="7"/>
        <v>0</v>
      </c>
      <c r="AL67" s="32">
        <f t="shared" si="7"/>
        <v>1791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272138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95914</v>
      </c>
      <c r="AW67" s="32">
        <f t="shared" si="7"/>
        <v>0</v>
      </c>
      <c r="AX67" s="32">
        <f t="shared" si="7"/>
        <v>0</v>
      </c>
      <c r="AY67" s="32">
        <f t="shared" si="7"/>
        <v>48041</v>
      </c>
      <c r="AZ67" s="32">
        <f t="shared" si="7"/>
        <v>0</v>
      </c>
      <c r="BA67" s="32">
        <f t="shared" si="7"/>
        <v>6266</v>
      </c>
      <c r="BB67" s="32">
        <f t="shared" si="7"/>
        <v>1683</v>
      </c>
      <c r="BC67" s="32">
        <f t="shared" si="7"/>
        <v>0</v>
      </c>
      <c r="BD67" s="32">
        <f t="shared" si="7"/>
        <v>14295</v>
      </c>
      <c r="BE67" s="32">
        <f t="shared" si="7"/>
        <v>209255</v>
      </c>
      <c r="BF67" s="32">
        <f t="shared" si="7"/>
        <v>12716</v>
      </c>
      <c r="BG67" s="32">
        <f t="shared" si="7"/>
        <v>1412</v>
      </c>
      <c r="BH67" s="32">
        <f t="shared" si="7"/>
        <v>154308</v>
      </c>
      <c r="BI67" s="32">
        <f t="shared" si="7"/>
        <v>0</v>
      </c>
      <c r="BJ67" s="32">
        <f t="shared" si="7"/>
        <v>13247</v>
      </c>
      <c r="BK67" s="32">
        <f t="shared" si="7"/>
        <v>20232</v>
      </c>
      <c r="BL67" s="32">
        <f t="shared" si="7"/>
        <v>8439</v>
      </c>
      <c r="BM67" s="32">
        <f t="shared" si="7"/>
        <v>0</v>
      </c>
      <c r="BN67" s="32">
        <f t="shared" si="7"/>
        <v>444794</v>
      </c>
      <c r="BO67" s="32">
        <f t="shared" ref="BO67:CC67" si="8">ROUND(BO51+BO52,0)</f>
        <v>0</v>
      </c>
      <c r="BP67" s="32">
        <f t="shared" si="8"/>
        <v>2002</v>
      </c>
      <c r="BQ67" s="32">
        <f t="shared" si="8"/>
        <v>0</v>
      </c>
      <c r="BR67" s="32">
        <f t="shared" si="8"/>
        <v>6970</v>
      </c>
      <c r="BS67" s="32">
        <f t="shared" si="8"/>
        <v>4351</v>
      </c>
      <c r="BT67" s="32">
        <f t="shared" si="8"/>
        <v>0</v>
      </c>
      <c r="BU67" s="32">
        <f t="shared" si="8"/>
        <v>0</v>
      </c>
      <c r="BV67" s="32">
        <f t="shared" si="8"/>
        <v>65662</v>
      </c>
      <c r="BW67" s="32">
        <f t="shared" si="8"/>
        <v>2446</v>
      </c>
      <c r="BX67" s="32">
        <f t="shared" si="8"/>
        <v>0</v>
      </c>
      <c r="BY67" s="32">
        <f t="shared" si="8"/>
        <v>30372</v>
      </c>
      <c r="BZ67" s="32">
        <f t="shared" si="8"/>
        <v>0</v>
      </c>
      <c r="CA67" s="32">
        <f t="shared" si="8"/>
        <v>8961</v>
      </c>
      <c r="CB67" s="32">
        <f t="shared" si="8"/>
        <v>0</v>
      </c>
      <c r="CC67" s="32">
        <f t="shared" si="8"/>
        <v>0</v>
      </c>
      <c r="CD67" s="29" t="s">
        <v>233</v>
      </c>
      <c r="CE67" s="32">
        <f t="shared" si="4"/>
        <v>2929679</v>
      </c>
    </row>
    <row r="68" spans="1:83" x14ac:dyDescent="0.35">
      <c r="A68" s="39" t="s">
        <v>253</v>
      </c>
      <c r="B68" s="32"/>
      <c r="C68" s="213">
        <v>63439.55</v>
      </c>
      <c r="D68" s="213"/>
      <c r="E68" s="213">
        <v>126879</v>
      </c>
      <c r="F68" s="213"/>
      <c r="G68" s="213">
        <v>20081</v>
      </c>
      <c r="H68" s="213"/>
      <c r="I68" s="213">
        <v>48</v>
      </c>
      <c r="J68" s="213">
        <v>5460.92</v>
      </c>
      <c r="K68" s="213"/>
      <c r="L68" s="213"/>
      <c r="M68" s="213"/>
      <c r="N68" s="213"/>
      <c r="O68" s="213"/>
      <c r="P68" s="214">
        <v>72</v>
      </c>
      <c r="Q68" s="214"/>
      <c r="R68" s="214">
        <v>9873.52</v>
      </c>
      <c r="S68" s="228">
        <v>47077.62</v>
      </c>
      <c r="T68" s="228"/>
      <c r="U68" s="227">
        <v>12319.63</v>
      </c>
      <c r="V68" s="214"/>
      <c r="W68" s="214"/>
      <c r="X68" s="214"/>
      <c r="Y68" s="214">
        <v>915.17</v>
      </c>
      <c r="Z68" s="214"/>
      <c r="AA68" s="214">
        <v>14.1</v>
      </c>
      <c r="AB68" s="240">
        <v>212941.8</v>
      </c>
      <c r="AC68" s="214">
        <v>93270.75</v>
      </c>
      <c r="AD68" s="214"/>
      <c r="AE68" s="214">
        <v>12355</v>
      </c>
      <c r="AF68" s="214"/>
      <c r="AG68" s="214">
        <v>111.76</v>
      </c>
      <c r="AH68" s="214"/>
      <c r="AI68" s="214"/>
      <c r="AJ68" s="214"/>
      <c r="AK68" s="214"/>
      <c r="AL68" s="214"/>
      <c r="AM68" s="214"/>
      <c r="AN68" s="214"/>
      <c r="AO68" s="214"/>
      <c r="AP68" s="214">
        <v>87050.919999999984</v>
      </c>
      <c r="AQ68" s="214"/>
      <c r="AR68" s="214"/>
      <c r="AS68" s="214"/>
      <c r="AT68" s="214"/>
      <c r="AU68" s="214"/>
      <c r="AV68" s="228">
        <v>11248.97</v>
      </c>
      <c r="AW68" s="228"/>
      <c r="AX68" s="228"/>
      <c r="AY68" s="214"/>
      <c r="AZ68" s="214"/>
      <c r="BA68" s="228"/>
      <c r="BB68" s="228"/>
      <c r="BC68" s="228"/>
      <c r="BD68" s="228">
        <v>38.9</v>
      </c>
      <c r="BE68" s="214">
        <v>23128.23</v>
      </c>
      <c r="BF68" s="228"/>
      <c r="BG68" s="228">
        <v>3979.38</v>
      </c>
      <c r="BH68" s="228">
        <v>22</v>
      </c>
      <c r="BI68" s="228"/>
      <c r="BJ68" s="228"/>
      <c r="BK68" s="228"/>
      <c r="BL68" s="228"/>
      <c r="BM68" s="228"/>
      <c r="BN68" s="228">
        <v>72</v>
      </c>
      <c r="BO68" s="228"/>
      <c r="BP68" s="228"/>
      <c r="BQ68" s="228"/>
      <c r="BR68" s="228"/>
      <c r="BS68" s="228"/>
      <c r="BT68" s="228"/>
      <c r="BU68" s="228"/>
      <c r="BV68" s="228">
        <v>24</v>
      </c>
      <c r="BW68" s="228">
        <v>24</v>
      </c>
      <c r="BX68" s="228"/>
      <c r="BY68" s="228"/>
      <c r="BZ68" s="228"/>
      <c r="CA68" s="228">
        <v>10500</v>
      </c>
      <c r="CB68" s="318"/>
      <c r="CC68" s="318"/>
      <c r="CD68" s="29" t="s">
        <v>233</v>
      </c>
      <c r="CE68" s="32">
        <f t="shared" si="4"/>
        <v>740948.22</v>
      </c>
    </row>
    <row r="69" spans="1:83" x14ac:dyDescent="0.35">
      <c r="A69" s="39" t="s">
        <v>254</v>
      </c>
      <c r="B69" s="20"/>
      <c r="C69" s="32">
        <f t="shared" ref="C69:BN69" si="9">SUM(C70:C83)</f>
        <v>309</v>
      </c>
      <c r="D69" s="32">
        <f t="shared" si="9"/>
        <v>0</v>
      </c>
      <c r="E69" s="32">
        <f t="shared" si="9"/>
        <v>2145.52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10128.199999999999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1631.89</v>
      </c>
      <c r="P69" s="32">
        <f t="shared" si="9"/>
        <v>3999.88</v>
      </c>
      <c r="Q69" s="32">
        <f t="shared" si="9"/>
        <v>0</v>
      </c>
      <c r="R69" s="32">
        <f t="shared" si="9"/>
        <v>1073</v>
      </c>
      <c r="S69" s="32">
        <f t="shared" si="9"/>
        <v>0</v>
      </c>
      <c r="T69" s="32">
        <f t="shared" si="9"/>
        <v>0</v>
      </c>
      <c r="U69" s="32">
        <f t="shared" si="9"/>
        <v>655.93000000000006</v>
      </c>
      <c r="V69" s="32">
        <f t="shared" si="9"/>
        <v>0</v>
      </c>
      <c r="W69" s="32">
        <f t="shared" si="9"/>
        <v>0</v>
      </c>
      <c r="X69" s="32">
        <f t="shared" si="9"/>
        <v>0</v>
      </c>
      <c r="Y69" s="32">
        <f t="shared" si="9"/>
        <v>8564.4600000000009</v>
      </c>
      <c r="Z69" s="32">
        <f t="shared" si="9"/>
        <v>0</v>
      </c>
      <c r="AA69" s="32">
        <f t="shared" si="9"/>
        <v>9492.7000000000007</v>
      </c>
      <c r="AB69" s="32">
        <f t="shared" si="9"/>
        <v>40762.000000000007</v>
      </c>
      <c r="AC69" s="32">
        <f t="shared" si="9"/>
        <v>1288</v>
      </c>
      <c r="AD69" s="32">
        <f t="shared" si="9"/>
        <v>0</v>
      </c>
      <c r="AE69" s="32">
        <f t="shared" si="9"/>
        <v>0</v>
      </c>
      <c r="AF69" s="32">
        <f t="shared" si="9"/>
        <v>0</v>
      </c>
      <c r="AG69" s="32">
        <f t="shared" si="9"/>
        <v>1950</v>
      </c>
      <c r="AH69" s="32">
        <f t="shared" si="9"/>
        <v>0</v>
      </c>
      <c r="AI69" s="32">
        <f t="shared" si="9"/>
        <v>0</v>
      </c>
      <c r="AJ69" s="32">
        <f t="shared" si="9"/>
        <v>0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335888.74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3988</v>
      </c>
      <c r="AW69" s="32">
        <f t="shared" si="9"/>
        <v>0</v>
      </c>
      <c r="AX69" s="32">
        <f t="shared" si="9"/>
        <v>0</v>
      </c>
      <c r="AY69" s="32">
        <f t="shared" si="9"/>
        <v>6510.72</v>
      </c>
      <c r="AZ69" s="32">
        <f t="shared" si="9"/>
        <v>0</v>
      </c>
      <c r="BA69" s="32">
        <f t="shared" si="9"/>
        <v>0</v>
      </c>
      <c r="BB69" s="32">
        <f t="shared" si="9"/>
        <v>16841.690000000002</v>
      </c>
      <c r="BC69" s="32">
        <f t="shared" si="9"/>
        <v>0</v>
      </c>
      <c r="BD69" s="32">
        <f t="shared" si="9"/>
        <v>2739.18</v>
      </c>
      <c r="BE69" s="32">
        <f t="shared" si="9"/>
        <v>4687.05</v>
      </c>
      <c r="BF69" s="32">
        <f t="shared" si="9"/>
        <v>0</v>
      </c>
      <c r="BG69" s="32">
        <f t="shared" si="9"/>
        <v>42445</v>
      </c>
      <c r="BH69" s="32">
        <f t="shared" si="9"/>
        <v>42628.869999999995</v>
      </c>
      <c r="BI69" s="32">
        <f t="shared" si="9"/>
        <v>0</v>
      </c>
      <c r="BJ69" s="32">
        <f t="shared" si="9"/>
        <v>35277.74</v>
      </c>
      <c r="BK69" s="32">
        <f t="shared" si="9"/>
        <v>5836.63</v>
      </c>
      <c r="BL69" s="32">
        <f t="shared" si="9"/>
        <v>37.25</v>
      </c>
      <c r="BM69" s="32">
        <f t="shared" si="9"/>
        <v>0</v>
      </c>
      <c r="BN69" s="32">
        <f t="shared" si="9"/>
        <v>-158334.28000000003</v>
      </c>
      <c r="BO69" s="32">
        <f t="shared" ref="BO69:CD69" si="10">SUM(BO70:BO83)</f>
        <v>0</v>
      </c>
      <c r="BP69" s="32">
        <f t="shared" si="10"/>
        <v>66622.740000000005</v>
      </c>
      <c r="BQ69" s="32">
        <f t="shared" si="10"/>
        <v>0</v>
      </c>
      <c r="BR69" s="32">
        <f t="shared" si="10"/>
        <v>8435.6400000000012</v>
      </c>
      <c r="BS69" s="32">
        <f t="shared" si="10"/>
        <v>349.92</v>
      </c>
      <c r="BT69" s="32">
        <f t="shared" si="10"/>
        <v>0</v>
      </c>
      <c r="BU69" s="32">
        <f t="shared" si="10"/>
        <v>0</v>
      </c>
      <c r="BV69" s="32">
        <f t="shared" si="10"/>
        <v>86.95</v>
      </c>
      <c r="BW69" s="32">
        <f t="shared" si="10"/>
        <v>0</v>
      </c>
      <c r="BX69" s="32">
        <f t="shared" si="10"/>
        <v>0</v>
      </c>
      <c r="BY69" s="32">
        <f t="shared" si="10"/>
        <v>16915.849999999999</v>
      </c>
      <c r="BZ69" s="32">
        <f t="shared" si="10"/>
        <v>0</v>
      </c>
      <c r="CA69" s="32">
        <f t="shared" si="10"/>
        <v>-5604.47</v>
      </c>
      <c r="CB69" s="32">
        <f t="shared" si="10"/>
        <v>0</v>
      </c>
      <c r="CC69" s="32">
        <f t="shared" si="10"/>
        <v>0</v>
      </c>
      <c r="CD69" s="32">
        <f t="shared" si="10"/>
        <v>4454473</v>
      </c>
      <c r="CE69" s="32">
        <f>SUM(CE70:CE84)</f>
        <v>4961826.8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11">SUM(C71:CD71)</f>
        <v>0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 spans="1:83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 spans="1:83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 spans="1:83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 spans="1:84" x14ac:dyDescent="0.35">
      <c r="A83" s="33" t="s">
        <v>268</v>
      </c>
      <c r="B83" s="20"/>
      <c r="C83" s="24">
        <v>309</v>
      </c>
      <c r="D83" s="24"/>
      <c r="E83" s="30">
        <v>2145.52</v>
      </c>
      <c r="F83" s="30"/>
      <c r="G83" s="24"/>
      <c r="H83" s="24"/>
      <c r="I83" s="30">
        <v>10128.199999999999</v>
      </c>
      <c r="J83" s="30"/>
      <c r="K83" s="30"/>
      <c r="L83" s="30"/>
      <c r="M83" s="24"/>
      <c r="N83" s="24"/>
      <c r="O83" s="24">
        <v>1631.89</v>
      </c>
      <c r="P83" s="30">
        <v>3999.88</v>
      </c>
      <c r="Q83" s="30"/>
      <c r="R83" s="31">
        <v>1073</v>
      </c>
      <c r="S83" s="30"/>
      <c r="T83" s="24"/>
      <c r="U83" s="30">
        <v>655.93000000000006</v>
      </c>
      <c r="V83" s="30"/>
      <c r="W83" s="24"/>
      <c r="X83" s="30"/>
      <c r="Y83" s="30">
        <v>8564.4600000000009</v>
      </c>
      <c r="Z83" s="30"/>
      <c r="AA83" s="30">
        <v>9492.7000000000007</v>
      </c>
      <c r="AB83" s="30">
        <v>40762.000000000007</v>
      </c>
      <c r="AC83" s="30">
        <v>1288</v>
      </c>
      <c r="AD83" s="30"/>
      <c r="AE83" s="30"/>
      <c r="AF83" s="30"/>
      <c r="AG83" s="30">
        <v>1950</v>
      </c>
      <c r="AH83" s="30"/>
      <c r="AI83" s="30"/>
      <c r="AJ83" s="30"/>
      <c r="AK83" s="30"/>
      <c r="AL83" s="30"/>
      <c r="AM83" s="30"/>
      <c r="AN83" s="30"/>
      <c r="AO83" s="24"/>
      <c r="AP83" s="30">
        <v>335888.74</v>
      </c>
      <c r="AQ83" s="24"/>
      <c r="AR83" s="24"/>
      <c r="AS83" s="24"/>
      <c r="AT83" s="24"/>
      <c r="AU83" s="30"/>
      <c r="AV83" s="30">
        <v>3988</v>
      </c>
      <c r="AW83" s="30"/>
      <c r="AX83" s="30"/>
      <c r="AY83" s="30">
        <v>6510.72</v>
      </c>
      <c r="AZ83" s="30"/>
      <c r="BA83" s="30"/>
      <c r="BB83" s="30">
        <v>16841.690000000002</v>
      </c>
      <c r="BC83" s="30"/>
      <c r="BD83" s="30">
        <v>2739.18</v>
      </c>
      <c r="BE83" s="30">
        <v>4687.05</v>
      </c>
      <c r="BF83" s="30"/>
      <c r="BG83" s="30">
        <v>42445</v>
      </c>
      <c r="BH83" s="31">
        <v>42628.869999999995</v>
      </c>
      <c r="BI83" s="30"/>
      <c r="BJ83" s="30">
        <v>35277.74</v>
      </c>
      <c r="BK83" s="30">
        <v>5836.63</v>
      </c>
      <c r="BL83" s="30">
        <v>37.25</v>
      </c>
      <c r="BM83" s="30"/>
      <c r="BN83" s="30">
        <v>-158334.28000000003</v>
      </c>
      <c r="BO83" s="30"/>
      <c r="BP83" s="30">
        <v>66622.740000000005</v>
      </c>
      <c r="BQ83" s="30"/>
      <c r="BR83" s="30">
        <v>8435.6400000000012</v>
      </c>
      <c r="BS83" s="30">
        <v>349.92</v>
      </c>
      <c r="BT83" s="30"/>
      <c r="BU83" s="30"/>
      <c r="BV83" s="30">
        <v>86.95</v>
      </c>
      <c r="BW83" s="30"/>
      <c r="BX83" s="30"/>
      <c r="BY83" s="30">
        <v>16915.849999999999</v>
      </c>
      <c r="BZ83" s="30"/>
      <c r="CA83" s="30">
        <v>-5604.47</v>
      </c>
      <c r="CB83" s="30"/>
      <c r="CC83" s="30"/>
      <c r="CD83" s="35">
        <v>4454473</v>
      </c>
      <c r="CE83" s="32">
        <f t="shared" si="11"/>
        <v>4961826.8</v>
      </c>
    </row>
    <row r="84" spans="1:84" x14ac:dyDescent="0.3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35"/>
      <c r="CE84" s="32">
        <f t="shared" si="11"/>
        <v>0</v>
      </c>
    </row>
    <row r="85" spans="1:84" x14ac:dyDescent="0.35">
      <c r="A85" s="39" t="s">
        <v>270</v>
      </c>
      <c r="B85" s="32"/>
      <c r="C85" s="32">
        <f>SUM(C61:C69)-C84</f>
        <v>2971341.96</v>
      </c>
      <c r="D85" s="32">
        <f t="shared" ref="D85:BO85" si="12">SUM(D61:D69)-D84</f>
        <v>0</v>
      </c>
      <c r="E85" s="32">
        <f t="shared" si="12"/>
        <v>12120785.469999999</v>
      </c>
      <c r="F85" s="32">
        <f t="shared" si="12"/>
        <v>0</v>
      </c>
      <c r="G85" s="32">
        <f t="shared" si="12"/>
        <v>343063.29000000004</v>
      </c>
      <c r="H85" s="32">
        <f t="shared" si="12"/>
        <v>0</v>
      </c>
      <c r="I85" s="32">
        <f t="shared" si="12"/>
        <v>3341817.6800000006</v>
      </c>
      <c r="J85" s="32">
        <f t="shared" si="12"/>
        <v>55270.689999999995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3203685.43</v>
      </c>
      <c r="P85" s="32">
        <f t="shared" si="12"/>
        <v>2769249.63</v>
      </c>
      <c r="Q85" s="32">
        <f t="shared" si="12"/>
        <v>539895.63</v>
      </c>
      <c r="R85" s="32">
        <f t="shared" si="12"/>
        <v>4486399.879999999</v>
      </c>
      <c r="S85" s="32">
        <f t="shared" si="12"/>
        <v>2811123.7</v>
      </c>
      <c r="T85" s="32">
        <f t="shared" si="12"/>
        <v>0</v>
      </c>
      <c r="U85" s="32">
        <f t="shared" si="12"/>
        <v>4748335.9099999992</v>
      </c>
      <c r="V85" s="32">
        <f t="shared" si="12"/>
        <v>798237.5</v>
      </c>
      <c r="W85" s="32">
        <f t="shared" si="12"/>
        <v>323447.78000000003</v>
      </c>
      <c r="X85" s="32">
        <f t="shared" si="12"/>
        <v>1234036.0899999999</v>
      </c>
      <c r="Y85" s="32">
        <f t="shared" si="12"/>
        <v>4274024.72</v>
      </c>
      <c r="Z85" s="32">
        <f t="shared" si="12"/>
        <v>0</v>
      </c>
      <c r="AA85" s="32">
        <f t="shared" si="12"/>
        <v>653540.22999999986</v>
      </c>
      <c r="AB85" s="32">
        <f t="shared" si="12"/>
        <v>4082137.88</v>
      </c>
      <c r="AC85" s="32">
        <f t="shared" si="12"/>
        <v>3479117.9</v>
      </c>
      <c r="AD85" s="32">
        <f t="shared" si="12"/>
        <v>0</v>
      </c>
      <c r="AE85" s="32">
        <f t="shared" si="12"/>
        <v>1005770.2300000001</v>
      </c>
      <c r="AF85" s="32">
        <f t="shared" si="12"/>
        <v>0</v>
      </c>
      <c r="AG85" s="32">
        <f t="shared" si="12"/>
        <v>8385965.3500000006</v>
      </c>
      <c r="AH85" s="32">
        <f t="shared" si="12"/>
        <v>0</v>
      </c>
      <c r="AI85" s="32">
        <f t="shared" si="12"/>
        <v>1322583.6099999999</v>
      </c>
      <c r="AJ85" s="32">
        <f t="shared" si="12"/>
        <v>0</v>
      </c>
      <c r="AK85" s="32">
        <f t="shared" si="12"/>
        <v>748241</v>
      </c>
      <c r="AL85" s="32">
        <f t="shared" si="12"/>
        <v>284107.17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14243364.040000001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3119718.6700000004</v>
      </c>
      <c r="AW85" s="32">
        <f t="shared" si="12"/>
        <v>0</v>
      </c>
      <c r="AX85" s="32">
        <f t="shared" si="12"/>
        <v>0</v>
      </c>
      <c r="AY85" s="32">
        <f t="shared" si="12"/>
        <v>1308017.5999999999</v>
      </c>
      <c r="AZ85" s="32">
        <f t="shared" si="12"/>
        <v>0</v>
      </c>
      <c r="BA85" s="32">
        <f t="shared" si="12"/>
        <v>285206.84999999998</v>
      </c>
      <c r="BB85" s="32">
        <f t="shared" si="12"/>
        <v>871209.83999999985</v>
      </c>
      <c r="BC85" s="32">
        <f t="shared" si="12"/>
        <v>0</v>
      </c>
      <c r="BD85" s="32">
        <f t="shared" si="12"/>
        <v>308740.50000000006</v>
      </c>
      <c r="BE85" s="32">
        <f t="shared" si="12"/>
        <v>2746806.03</v>
      </c>
      <c r="BF85" s="32">
        <f t="shared" si="12"/>
        <v>1394830.18</v>
      </c>
      <c r="BG85" s="32">
        <f t="shared" si="12"/>
        <v>134573.83000000002</v>
      </c>
      <c r="BH85" s="32">
        <f t="shared" si="12"/>
        <v>2209417.37</v>
      </c>
      <c r="BI85" s="32">
        <f t="shared" si="12"/>
        <v>0</v>
      </c>
      <c r="BJ85" s="32">
        <f t="shared" si="12"/>
        <v>766042.78</v>
      </c>
      <c r="BK85" s="32">
        <f t="shared" si="12"/>
        <v>3620189.1199999996</v>
      </c>
      <c r="BL85" s="32">
        <f t="shared" si="12"/>
        <v>989039.70000000007</v>
      </c>
      <c r="BM85" s="32">
        <f t="shared" si="12"/>
        <v>0</v>
      </c>
      <c r="BN85" s="32">
        <f t="shared" si="12"/>
        <v>3627237.2700000005</v>
      </c>
      <c r="BO85" s="32">
        <f t="shared" si="12"/>
        <v>0</v>
      </c>
      <c r="BP85" s="32">
        <f t="shared" ref="BP85:CD85" si="13">SUM(BP61:BP69)-BP84</f>
        <v>218553.28000000003</v>
      </c>
      <c r="BQ85" s="32">
        <f t="shared" si="13"/>
        <v>0</v>
      </c>
      <c r="BR85" s="32">
        <f t="shared" si="13"/>
        <v>421166.22000000009</v>
      </c>
      <c r="BS85" s="32">
        <f t="shared" si="13"/>
        <v>88657.47</v>
      </c>
      <c r="BT85" s="32">
        <f t="shared" si="13"/>
        <v>0</v>
      </c>
      <c r="BU85" s="32">
        <f t="shared" si="13"/>
        <v>0</v>
      </c>
      <c r="BV85" s="32">
        <f t="shared" si="13"/>
        <v>632239.11999999988</v>
      </c>
      <c r="BW85" s="32">
        <f t="shared" si="13"/>
        <v>235451.22999999998</v>
      </c>
      <c r="BX85" s="32">
        <f t="shared" si="13"/>
        <v>0</v>
      </c>
      <c r="BY85" s="32">
        <f t="shared" si="13"/>
        <v>2135528.62</v>
      </c>
      <c r="BZ85" s="32">
        <f t="shared" si="13"/>
        <v>0</v>
      </c>
      <c r="CA85" s="32">
        <f t="shared" si="13"/>
        <v>282890.40000000002</v>
      </c>
      <c r="CB85" s="32">
        <f t="shared" si="13"/>
        <v>0</v>
      </c>
      <c r="CC85" s="32">
        <f t="shared" si="13"/>
        <v>0</v>
      </c>
      <c r="CD85" s="32">
        <f t="shared" si="13"/>
        <v>4454473</v>
      </c>
      <c r="CE85" s="32">
        <f t="shared" si="11"/>
        <v>108075531.85000002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>
        <v>7374737</v>
      </c>
      <c r="D87" s="24"/>
      <c r="E87" s="24">
        <v>20809052.600000001</v>
      </c>
      <c r="F87" s="24"/>
      <c r="G87" s="24"/>
      <c r="H87" s="24"/>
      <c r="I87" s="24">
        <v>4907143</v>
      </c>
      <c r="J87" s="24">
        <v>1095907</v>
      </c>
      <c r="K87" s="24"/>
      <c r="L87" s="24"/>
      <c r="M87" s="24"/>
      <c r="N87" s="24"/>
      <c r="O87" s="24">
        <v>3261566</v>
      </c>
      <c r="P87" s="24">
        <v>11852209</v>
      </c>
      <c r="Q87" s="24">
        <v>796978</v>
      </c>
      <c r="R87" s="24">
        <v>7113624.4100000001</v>
      </c>
      <c r="S87" s="24">
        <v>12254447</v>
      </c>
      <c r="T87" s="24"/>
      <c r="U87" s="24">
        <v>10149054.98</v>
      </c>
      <c r="V87" s="24">
        <v>2745471</v>
      </c>
      <c r="W87" s="24">
        <v>274825</v>
      </c>
      <c r="X87" s="24">
        <v>12169794</v>
      </c>
      <c r="Y87" s="24">
        <v>3864952</v>
      </c>
      <c r="Z87" s="24"/>
      <c r="AA87" s="24">
        <v>363366.27</v>
      </c>
      <c r="AB87" s="24">
        <v>18955525.75</v>
      </c>
      <c r="AC87" s="24">
        <v>5446693</v>
      </c>
      <c r="AD87" s="24"/>
      <c r="AE87" s="24">
        <v>1055354</v>
      </c>
      <c r="AF87" s="24"/>
      <c r="AG87" s="24">
        <v>5769096</v>
      </c>
      <c r="AH87" s="24"/>
      <c r="AI87" s="24">
        <v>7470</v>
      </c>
      <c r="AJ87" s="24"/>
      <c r="AK87" s="24">
        <v>675378</v>
      </c>
      <c r="AL87" s="24">
        <v>865590</v>
      </c>
      <c r="AM87" s="24"/>
      <c r="AN87" s="24"/>
      <c r="AO87" s="24">
        <v>810321</v>
      </c>
      <c r="AP87" s="24"/>
      <c r="AQ87" s="24"/>
      <c r="AR87" s="24"/>
      <c r="AS87" s="24"/>
      <c r="AT87" s="24"/>
      <c r="AU87" s="24"/>
      <c r="AV87" s="24">
        <v>5304738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137923293.00999999</v>
      </c>
    </row>
    <row r="88" spans="1:84" x14ac:dyDescent="0.35">
      <c r="A88" s="26" t="s">
        <v>273</v>
      </c>
      <c r="B88" s="20"/>
      <c r="C88" s="24">
        <v>-45961</v>
      </c>
      <c r="D88" s="24"/>
      <c r="E88" s="24">
        <v>400272</v>
      </c>
      <c r="F88" s="24"/>
      <c r="G88" s="24">
        <v>1256758</v>
      </c>
      <c r="H88" s="24"/>
      <c r="I88" s="24">
        <v>478742.9</v>
      </c>
      <c r="J88" s="24">
        <v>-1787</v>
      </c>
      <c r="K88" s="24"/>
      <c r="L88" s="24"/>
      <c r="M88" s="24"/>
      <c r="N88" s="24"/>
      <c r="O88" s="24">
        <v>759398</v>
      </c>
      <c r="P88" s="24">
        <v>30524525</v>
      </c>
      <c r="Q88" s="24">
        <v>1706330</v>
      </c>
      <c r="R88" s="24">
        <v>7312753</v>
      </c>
      <c r="S88" s="24">
        <v>13231207.15</v>
      </c>
      <c r="T88" s="24"/>
      <c r="U88" s="24">
        <v>23260718.240000002</v>
      </c>
      <c r="V88" s="24">
        <v>5219357</v>
      </c>
      <c r="W88" s="24">
        <v>4590222</v>
      </c>
      <c r="X88" s="24">
        <v>47669983</v>
      </c>
      <c r="Y88" s="24">
        <v>28906621</v>
      </c>
      <c r="Z88" s="24"/>
      <c r="AA88" s="24">
        <v>4750713.59</v>
      </c>
      <c r="AB88" s="24">
        <v>13134058.800000001</v>
      </c>
      <c r="AC88" s="24">
        <v>582875</v>
      </c>
      <c r="AD88" s="24"/>
      <c r="AE88" s="24">
        <v>2859186.13</v>
      </c>
      <c r="AF88" s="24"/>
      <c r="AG88" s="24">
        <v>36131648</v>
      </c>
      <c r="AH88" s="24"/>
      <c r="AI88" s="24">
        <v>3399933</v>
      </c>
      <c r="AJ88" s="24"/>
      <c r="AK88" s="24">
        <v>642061</v>
      </c>
      <c r="AL88" s="24">
        <v>1049939</v>
      </c>
      <c r="AM88" s="24"/>
      <c r="AN88" s="24"/>
      <c r="AO88" s="24">
        <v>2569885</v>
      </c>
      <c r="AP88" s="24">
        <v>15363955.289999999</v>
      </c>
      <c r="AQ88" s="24"/>
      <c r="AR88" s="24"/>
      <c r="AS88" s="24"/>
      <c r="AT88" s="24"/>
      <c r="AU88" s="24"/>
      <c r="AV88" s="24">
        <v>6875173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252628567.09999999</v>
      </c>
    </row>
    <row r="89" spans="1:84" x14ac:dyDescent="0.35">
      <c r="A89" s="26" t="s">
        <v>274</v>
      </c>
      <c r="B89" s="20"/>
      <c r="C89" s="32">
        <f>C87+C88</f>
        <v>7328776</v>
      </c>
      <c r="D89" s="32">
        <f t="shared" ref="D89:AV89" si="15">D87+D88</f>
        <v>0</v>
      </c>
      <c r="E89" s="32">
        <f t="shared" si="15"/>
        <v>21209324.600000001</v>
      </c>
      <c r="F89" s="32">
        <f t="shared" si="15"/>
        <v>0</v>
      </c>
      <c r="G89" s="32">
        <f t="shared" si="15"/>
        <v>1256758</v>
      </c>
      <c r="H89" s="32">
        <f t="shared" si="15"/>
        <v>0</v>
      </c>
      <c r="I89" s="32">
        <f t="shared" si="15"/>
        <v>5385885.9000000004</v>
      </c>
      <c r="J89" s="32">
        <f t="shared" si="15"/>
        <v>1094120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4020964</v>
      </c>
      <c r="P89" s="32">
        <f t="shared" si="15"/>
        <v>42376734</v>
      </c>
      <c r="Q89" s="32">
        <f t="shared" si="15"/>
        <v>2503308</v>
      </c>
      <c r="R89" s="32">
        <f t="shared" si="15"/>
        <v>14426377.41</v>
      </c>
      <c r="S89" s="32">
        <f t="shared" si="15"/>
        <v>25485654.149999999</v>
      </c>
      <c r="T89" s="32">
        <f t="shared" si="15"/>
        <v>0</v>
      </c>
      <c r="U89" s="32">
        <f t="shared" si="15"/>
        <v>33409773.220000003</v>
      </c>
      <c r="V89" s="32">
        <f t="shared" si="15"/>
        <v>7964828</v>
      </c>
      <c r="W89" s="32">
        <f t="shared" si="15"/>
        <v>4865047</v>
      </c>
      <c r="X89" s="32">
        <f t="shared" si="15"/>
        <v>59839777</v>
      </c>
      <c r="Y89" s="32">
        <f t="shared" si="15"/>
        <v>32771573</v>
      </c>
      <c r="Z89" s="32">
        <f t="shared" si="15"/>
        <v>0</v>
      </c>
      <c r="AA89" s="32">
        <f t="shared" si="15"/>
        <v>5114079.8599999994</v>
      </c>
      <c r="AB89" s="32">
        <f t="shared" si="15"/>
        <v>32089584.550000001</v>
      </c>
      <c r="AC89" s="32">
        <f t="shared" si="15"/>
        <v>6029568</v>
      </c>
      <c r="AD89" s="32">
        <f t="shared" si="15"/>
        <v>0</v>
      </c>
      <c r="AE89" s="32">
        <f t="shared" si="15"/>
        <v>3914540.13</v>
      </c>
      <c r="AF89" s="32">
        <f t="shared" si="15"/>
        <v>0</v>
      </c>
      <c r="AG89" s="32">
        <f t="shared" si="15"/>
        <v>41900744</v>
      </c>
      <c r="AH89" s="32">
        <f t="shared" si="15"/>
        <v>0</v>
      </c>
      <c r="AI89" s="32">
        <f t="shared" si="15"/>
        <v>3407403</v>
      </c>
      <c r="AJ89" s="32">
        <f t="shared" si="15"/>
        <v>0</v>
      </c>
      <c r="AK89" s="32">
        <f t="shared" si="15"/>
        <v>1317439</v>
      </c>
      <c r="AL89" s="32">
        <f t="shared" si="15"/>
        <v>1915529</v>
      </c>
      <c r="AM89" s="32">
        <f t="shared" si="15"/>
        <v>0</v>
      </c>
      <c r="AN89" s="32">
        <f t="shared" si="15"/>
        <v>0</v>
      </c>
      <c r="AO89" s="32">
        <f t="shared" si="15"/>
        <v>3380206</v>
      </c>
      <c r="AP89" s="32">
        <f t="shared" si="15"/>
        <v>15363955.289999999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12179911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390551860.11000001</v>
      </c>
    </row>
    <row r="90" spans="1:84" x14ac:dyDescent="0.35">
      <c r="A90" s="39" t="s">
        <v>275</v>
      </c>
      <c r="B90" s="32"/>
      <c r="C90" s="213">
        <v>5886</v>
      </c>
      <c r="D90" s="213">
        <v>0</v>
      </c>
      <c r="E90" s="213">
        <v>20340</v>
      </c>
      <c r="F90" s="213">
        <v>0</v>
      </c>
      <c r="G90" s="213">
        <v>0</v>
      </c>
      <c r="H90" s="213">
        <v>0</v>
      </c>
      <c r="I90" s="213">
        <v>17985</v>
      </c>
      <c r="J90" s="213">
        <v>459</v>
      </c>
      <c r="K90" s="213">
        <v>0</v>
      </c>
      <c r="L90" s="213">
        <v>0</v>
      </c>
      <c r="M90" s="213">
        <v>0</v>
      </c>
      <c r="N90" s="213">
        <v>0</v>
      </c>
      <c r="O90" s="213">
        <v>3113</v>
      </c>
      <c r="P90" s="213">
        <v>6715</v>
      </c>
      <c r="Q90" s="213">
        <v>1302</v>
      </c>
      <c r="R90" s="213">
        <v>198</v>
      </c>
      <c r="S90" s="213">
        <v>1331</v>
      </c>
      <c r="T90" s="213">
        <v>0</v>
      </c>
      <c r="U90" s="213">
        <v>5703</v>
      </c>
      <c r="V90" s="213">
        <v>864</v>
      </c>
      <c r="W90" s="213">
        <v>660</v>
      </c>
      <c r="X90" s="213">
        <v>5944</v>
      </c>
      <c r="Y90" s="213">
        <v>8961</v>
      </c>
      <c r="Z90" s="213">
        <v>0</v>
      </c>
      <c r="AA90" s="213">
        <v>403</v>
      </c>
      <c r="AB90" s="213">
        <v>1239</v>
      </c>
      <c r="AC90" s="213">
        <v>304</v>
      </c>
      <c r="AD90" s="213">
        <v>0</v>
      </c>
      <c r="AE90" s="213">
        <v>6115</v>
      </c>
      <c r="AF90" s="213">
        <v>0</v>
      </c>
      <c r="AG90" s="213">
        <v>15933</v>
      </c>
      <c r="AH90" s="213">
        <v>0</v>
      </c>
      <c r="AI90" s="213">
        <v>3092</v>
      </c>
      <c r="AJ90" s="213">
        <v>0</v>
      </c>
      <c r="AK90" s="213">
        <v>0</v>
      </c>
      <c r="AL90" s="213">
        <v>331</v>
      </c>
      <c r="AM90" s="213">
        <v>0</v>
      </c>
      <c r="AN90" s="213">
        <v>0</v>
      </c>
      <c r="AO90" s="213">
        <v>0</v>
      </c>
      <c r="AP90" s="213">
        <v>38095</v>
      </c>
      <c r="AQ90" s="213">
        <v>0</v>
      </c>
      <c r="AR90" s="213">
        <v>0</v>
      </c>
      <c r="AS90" s="213">
        <v>0</v>
      </c>
      <c r="AT90" s="213">
        <v>0</v>
      </c>
      <c r="AU90" s="213">
        <v>0</v>
      </c>
      <c r="AV90" s="213">
        <v>6445</v>
      </c>
      <c r="AW90" s="213">
        <v>0</v>
      </c>
      <c r="AX90" s="213">
        <v>0</v>
      </c>
      <c r="AY90" s="213">
        <v>7362</v>
      </c>
      <c r="AZ90" s="213">
        <v>0</v>
      </c>
      <c r="BA90" s="213">
        <v>1158</v>
      </c>
      <c r="BB90" s="213">
        <v>311</v>
      </c>
      <c r="BC90" s="213">
        <v>0</v>
      </c>
      <c r="BD90" s="213">
        <v>2441</v>
      </c>
      <c r="BE90" s="213">
        <v>26845</v>
      </c>
      <c r="BF90" s="213">
        <v>2350</v>
      </c>
      <c r="BG90" s="213">
        <v>261</v>
      </c>
      <c r="BH90" s="213">
        <v>3573</v>
      </c>
      <c r="BI90" s="213">
        <v>0</v>
      </c>
      <c r="BJ90" s="213">
        <v>2429</v>
      </c>
      <c r="BK90" s="213">
        <v>3694</v>
      </c>
      <c r="BL90" s="213">
        <v>1251</v>
      </c>
      <c r="BM90" s="213">
        <v>0</v>
      </c>
      <c r="BN90" s="213">
        <v>82182</v>
      </c>
      <c r="BO90" s="213">
        <v>0</v>
      </c>
      <c r="BP90" s="213">
        <v>370</v>
      </c>
      <c r="BQ90" s="213">
        <v>0</v>
      </c>
      <c r="BR90" s="213">
        <v>1288</v>
      </c>
      <c r="BS90" s="213">
        <v>749</v>
      </c>
      <c r="BT90" s="213">
        <v>0</v>
      </c>
      <c r="BU90" s="213">
        <v>0</v>
      </c>
      <c r="BV90" s="213">
        <v>10871</v>
      </c>
      <c r="BW90" s="213">
        <v>452</v>
      </c>
      <c r="BX90" s="213">
        <v>0</v>
      </c>
      <c r="BY90" s="213">
        <v>552</v>
      </c>
      <c r="BZ90" s="213">
        <v>0</v>
      </c>
      <c r="CA90" s="213">
        <v>1656</v>
      </c>
      <c r="CB90" s="213">
        <v>0</v>
      </c>
      <c r="CC90" s="213">
        <v>0</v>
      </c>
      <c r="CD90" s="264" t="s">
        <v>233</v>
      </c>
      <c r="CE90" s="32">
        <f t="shared" si="14"/>
        <v>301213</v>
      </c>
      <c r="CF90" s="32">
        <f>BE59-CE90</f>
        <v>0</v>
      </c>
    </row>
    <row r="91" spans="1:84" x14ac:dyDescent="0.35">
      <c r="A91" s="26" t="s">
        <v>276</v>
      </c>
      <c r="B91" s="20"/>
      <c r="C91" s="24">
        <v>3022</v>
      </c>
      <c r="D91" s="24"/>
      <c r="E91" s="24">
        <v>24510</v>
      </c>
      <c r="F91" s="24"/>
      <c r="G91" s="24"/>
      <c r="H91" s="24"/>
      <c r="I91" s="24">
        <v>9465</v>
      </c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>
        <v>5770</v>
      </c>
      <c r="AH91" s="24"/>
      <c r="AI91" s="24"/>
      <c r="AJ91" s="24"/>
      <c r="AK91" s="24"/>
      <c r="AL91" s="24"/>
      <c r="AM91" s="24"/>
      <c r="AN91" s="24"/>
      <c r="AO91" s="24"/>
      <c r="AP91" s="24">
        <v>30</v>
      </c>
      <c r="AQ91" s="24"/>
      <c r="AR91" s="24"/>
      <c r="AS91" s="24"/>
      <c r="AT91" s="24"/>
      <c r="AU91" s="24"/>
      <c r="AV91" s="24">
        <v>65</v>
      </c>
      <c r="AW91" s="24"/>
      <c r="AX91" s="319" t="s">
        <v>233</v>
      </c>
      <c r="AY91" s="319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42862</v>
      </c>
      <c r="CF91" s="32">
        <f>AY59-CE91</f>
        <v>0</v>
      </c>
    </row>
    <row r="92" spans="1:84" x14ac:dyDescent="0.35">
      <c r="A92" s="26" t="s">
        <v>277</v>
      </c>
      <c r="B92" s="20"/>
      <c r="C92" s="24">
        <v>1426</v>
      </c>
      <c r="D92" s="24"/>
      <c r="E92" s="24">
        <v>4927</v>
      </c>
      <c r="F92" s="24"/>
      <c r="G92" s="24"/>
      <c r="H92" s="24"/>
      <c r="I92" s="24">
        <v>4357</v>
      </c>
      <c r="J92" s="24">
        <v>111</v>
      </c>
      <c r="K92" s="24"/>
      <c r="L92" s="24"/>
      <c r="M92" s="24"/>
      <c r="N92" s="24"/>
      <c r="O92" s="24">
        <v>754</v>
      </c>
      <c r="P92" s="24">
        <v>1627</v>
      </c>
      <c r="Q92" s="24">
        <v>315</v>
      </c>
      <c r="R92" s="24">
        <v>48</v>
      </c>
      <c r="S92" s="24">
        <v>322</v>
      </c>
      <c r="T92" s="24"/>
      <c r="U92" s="24">
        <v>1381</v>
      </c>
      <c r="V92" s="24">
        <v>209</v>
      </c>
      <c r="W92" s="24">
        <v>160</v>
      </c>
      <c r="X92" s="24">
        <v>1440</v>
      </c>
      <c r="Y92" s="24">
        <v>2171</v>
      </c>
      <c r="Z92" s="24"/>
      <c r="AA92" s="24">
        <v>98</v>
      </c>
      <c r="AB92" s="24">
        <v>300</v>
      </c>
      <c r="AC92" s="24">
        <v>74</v>
      </c>
      <c r="AD92" s="24"/>
      <c r="AE92" s="24">
        <v>1481</v>
      </c>
      <c r="AF92" s="24"/>
      <c r="AG92" s="24">
        <v>3860</v>
      </c>
      <c r="AH92" s="24"/>
      <c r="AI92" s="24">
        <v>749</v>
      </c>
      <c r="AJ92" s="24"/>
      <c r="AK92" s="24"/>
      <c r="AL92" s="24">
        <v>80</v>
      </c>
      <c r="AM92" s="24"/>
      <c r="AN92" s="24"/>
      <c r="AO92" s="24"/>
      <c r="AP92" s="24">
        <v>9228</v>
      </c>
      <c r="AQ92" s="24"/>
      <c r="AR92" s="24"/>
      <c r="AS92" s="24"/>
      <c r="AT92" s="24"/>
      <c r="AU92" s="24"/>
      <c r="AV92" s="24">
        <v>1561</v>
      </c>
      <c r="AW92" s="24"/>
      <c r="AX92" s="319" t="s">
        <v>233</v>
      </c>
      <c r="AY92" s="319" t="s">
        <v>233</v>
      </c>
      <c r="AZ92" s="29" t="s">
        <v>233</v>
      </c>
      <c r="BA92" s="24">
        <v>281</v>
      </c>
      <c r="BB92" s="24">
        <v>75</v>
      </c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866</v>
      </c>
      <c r="BI92" s="24"/>
      <c r="BJ92" s="29" t="s">
        <v>233</v>
      </c>
      <c r="BK92" s="24">
        <v>895</v>
      </c>
      <c r="BL92" s="24">
        <v>303</v>
      </c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>
        <v>181</v>
      </c>
      <c r="BT92" s="24"/>
      <c r="BU92" s="24"/>
      <c r="BV92" s="24">
        <v>2633</v>
      </c>
      <c r="BW92" s="24">
        <v>109</v>
      </c>
      <c r="BX92" s="24"/>
      <c r="BY92" s="24">
        <v>134</v>
      </c>
      <c r="BZ92" s="24"/>
      <c r="CA92" s="24">
        <v>402</v>
      </c>
      <c r="CB92" s="24"/>
      <c r="CC92" s="29" t="s">
        <v>233</v>
      </c>
      <c r="CD92" s="29" t="s">
        <v>233</v>
      </c>
      <c r="CE92" s="32">
        <f t="shared" si="14"/>
        <v>42558</v>
      </c>
      <c r="CF92" s="20"/>
    </row>
    <row r="93" spans="1:84" x14ac:dyDescent="0.35">
      <c r="A93" s="26" t="s">
        <v>278</v>
      </c>
      <c r="B93" s="20"/>
      <c r="C93" s="24">
        <v>20090</v>
      </c>
      <c r="D93" s="24"/>
      <c r="E93" s="24">
        <v>102047</v>
      </c>
      <c r="F93" s="24"/>
      <c r="G93" s="24"/>
      <c r="H93" s="24"/>
      <c r="I93" s="24">
        <v>22184</v>
      </c>
      <c r="J93" s="24"/>
      <c r="K93" s="24"/>
      <c r="L93" s="24"/>
      <c r="M93" s="24"/>
      <c r="N93" s="24"/>
      <c r="O93" s="24">
        <v>29493</v>
      </c>
      <c r="P93" s="24">
        <v>38755</v>
      </c>
      <c r="Q93" s="24">
        <v>5066</v>
      </c>
      <c r="R93" s="24"/>
      <c r="S93" s="24">
        <v>1384</v>
      </c>
      <c r="T93" s="24"/>
      <c r="U93" s="24"/>
      <c r="V93" s="24"/>
      <c r="W93" s="24"/>
      <c r="X93" s="24">
        <v>16689</v>
      </c>
      <c r="Y93" s="24">
        <v>26855</v>
      </c>
      <c r="Z93" s="24"/>
      <c r="AA93" s="24"/>
      <c r="AB93" s="24"/>
      <c r="AC93" s="24">
        <v>1462</v>
      </c>
      <c r="AD93" s="24"/>
      <c r="AE93" s="24">
        <v>6274</v>
      </c>
      <c r="AF93" s="24"/>
      <c r="AG93" s="24">
        <v>124009</v>
      </c>
      <c r="AH93" s="24"/>
      <c r="AI93" s="24">
        <v>19395</v>
      </c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>
        <v>9553</v>
      </c>
      <c r="AW93" s="24"/>
      <c r="AX93" s="319" t="s">
        <v>233</v>
      </c>
      <c r="AY93" s="319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423256</v>
      </c>
      <c r="CF93" s="32">
        <f>BA59</f>
        <v>0</v>
      </c>
    </row>
    <row r="94" spans="1:84" x14ac:dyDescent="0.35">
      <c r="A94" s="26" t="s">
        <v>279</v>
      </c>
      <c r="B94" s="20"/>
      <c r="C94" s="314">
        <v>14.21</v>
      </c>
      <c r="D94" s="314"/>
      <c r="E94" s="314">
        <v>45.79</v>
      </c>
      <c r="F94" s="314"/>
      <c r="G94" s="314"/>
      <c r="H94" s="314"/>
      <c r="I94" s="314">
        <v>11.07</v>
      </c>
      <c r="J94" s="314">
        <v>14.02</v>
      </c>
      <c r="K94" s="314"/>
      <c r="L94" s="314"/>
      <c r="M94" s="314"/>
      <c r="N94" s="314"/>
      <c r="O94" s="314"/>
      <c r="P94" s="315">
        <v>7.38</v>
      </c>
      <c r="Q94" s="315">
        <v>2.78</v>
      </c>
      <c r="R94" s="315"/>
      <c r="S94" s="316"/>
      <c r="T94" s="316"/>
      <c r="U94" s="317"/>
      <c r="V94" s="315"/>
      <c r="W94" s="315"/>
      <c r="X94" s="315"/>
      <c r="Y94" s="315">
        <v>0.94</v>
      </c>
      <c r="Z94" s="315"/>
      <c r="AA94" s="315"/>
      <c r="AB94" s="316"/>
      <c r="AC94" s="315"/>
      <c r="AD94" s="315"/>
      <c r="AE94" s="315"/>
      <c r="AF94" s="315"/>
      <c r="AG94" s="315">
        <v>26.42</v>
      </c>
      <c r="AH94" s="315"/>
      <c r="AI94" s="315">
        <v>6.85</v>
      </c>
      <c r="AJ94" s="315"/>
      <c r="AK94" s="315"/>
      <c r="AL94" s="315"/>
      <c r="AM94" s="315"/>
      <c r="AN94" s="315"/>
      <c r="AO94" s="315"/>
      <c r="AP94" s="315">
        <v>2.09</v>
      </c>
      <c r="AQ94" s="315"/>
      <c r="AR94" s="315"/>
      <c r="AS94" s="315"/>
      <c r="AT94" s="315"/>
      <c r="AU94" s="315"/>
      <c r="AV94" s="316">
        <v>8.65</v>
      </c>
      <c r="AW94" s="319" t="s">
        <v>233</v>
      </c>
      <c r="AX94" s="319" t="s">
        <v>233</v>
      </c>
      <c r="AY94" s="319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0"/>
      <c r="BV94" s="320"/>
      <c r="BW94" s="320"/>
      <c r="BX94" s="320"/>
      <c r="BY94" s="320"/>
      <c r="BZ94" s="320"/>
      <c r="CA94" s="320"/>
      <c r="CB94" s="320"/>
      <c r="CC94" s="29" t="s">
        <v>233</v>
      </c>
      <c r="CD94" s="29" t="s">
        <v>233</v>
      </c>
      <c r="CE94" s="267">
        <f t="shared" si="14"/>
        <v>140.19999999999999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1" t="s">
        <v>1375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2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219" t="s">
        <v>1366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219" t="s">
        <v>1367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219" t="s">
        <v>1368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248">
        <v>98520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239" t="s">
        <v>1369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217" t="s">
        <v>1370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217" t="s">
        <v>1371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219" t="s">
        <v>1372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39" t="s">
        <v>1373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39" t="s">
        <v>1374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/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25"/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>
        <v>1</v>
      </c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2387</v>
      </c>
      <c r="D127" s="50">
        <v>10191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>
        <v>320</v>
      </c>
      <c r="D129" s="50">
        <v>3063</v>
      </c>
      <c r="E129" s="20"/>
    </row>
    <row r="130" spans="1:5" x14ac:dyDescent="0.35">
      <c r="A130" s="20" t="s">
        <v>313</v>
      </c>
      <c r="B130" s="46" t="s">
        <v>284</v>
      </c>
      <c r="C130" s="47">
        <v>290</v>
      </c>
      <c r="D130" s="50">
        <v>522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216">
        <v>8</v>
      </c>
      <c r="D132" s="20"/>
      <c r="E132" s="20"/>
    </row>
    <row r="133" spans="1:5" x14ac:dyDescent="0.35">
      <c r="A133" s="20" t="s">
        <v>316</v>
      </c>
      <c r="B133" s="46" t="s">
        <v>284</v>
      </c>
      <c r="C133" s="216"/>
      <c r="D133" s="20"/>
      <c r="E133" s="20"/>
    </row>
    <row r="134" spans="1:5" x14ac:dyDescent="0.35">
      <c r="A134" s="20" t="s">
        <v>317</v>
      </c>
      <c r="B134" s="46" t="s">
        <v>284</v>
      </c>
      <c r="C134" s="216">
        <v>32</v>
      </c>
      <c r="D134" s="20"/>
      <c r="E134" s="20"/>
    </row>
    <row r="135" spans="1:5" x14ac:dyDescent="0.35">
      <c r="A135" s="20" t="s">
        <v>318</v>
      </c>
      <c r="B135" s="46" t="s">
        <v>284</v>
      </c>
      <c r="C135" s="216"/>
      <c r="D135" s="20"/>
      <c r="E135" s="20"/>
    </row>
    <row r="136" spans="1:5" x14ac:dyDescent="0.35">
      <c r="A136" s="20" t="s">
        <v>319</v>
      </c>
      <c r="B136" s="46" t="s">
        <v>284</v>
      </c>
      <c r="C136" s="216">
        <v>5</v>
      </c>
      <c r="D136" s="20"/>
      <c r="E136" s="20"/>
    </row>
    <row r="137" spans="1:5" x14ac:dyDescent="0.35">
      <c r="A137" s="20" t="s">
        <v>320</v>
      </c>
      <c r="B137" s="46" t="s">
        <v>284</v>
      </c>
      <c r="C137" s="216"/>
      <c r="D137" s="20"/>
      <c r="E137" s="20"/>
    </row>
    <row r="138" spans="1:5" x14ac:dyDescent="0.35">
      <c r="A138" s="20" t="s">
        <v>108</v>
      </c>
      <c r="B138" s="46" t="s">
        <v>284</v>
      </c>
      <c r="C138" s="216"/>
      <c r="D138" s="20"/>
      <c r="E138" s="20"/>
    </row>
    <row r="139" spans="1:5" x14ac:dyDescent="0.35">
      <c r="A139" s="20" t="s">
        <v>321</v>
      </c>
      <c r="B139" s="46" t="s">
        <v>284</v>
      </c>
      <c r="C139" s="216"/>
      <c r="D139" s="20"/>
      <c r="E139" s="20"/>
    </row>
    <row r="140" spans="1:5" x14ac:dyDescent="0.35">
      <c r="A140" s="20" t="s">
        <v>322</v>
      </c>
      <c r="B140" s="46"/>
      <c r="C140" s="216"/>
      <c r="D140" s="20"/>
      <c r="E140" s="20"/>
    </row>
    <row r="141" spans="1:5" x14ac:dyDescent="0.35">
      <c r="A141" s="20" t="s">
        <v>312</v>
      </c>
      <c r="B141" s="46" t="s">
        <v>284</v>
      </c>
      <c r="C141" s="216">
        <v>4</v>
      </c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49</v>
      </c>
    </row>
    <row r="144" spans="1:5" x14ac:dyDescent="0.35">
      <c r="A144" s="20" t="s">
        <v>325</v>
      </c>
      <c r="B144" s="46" t="s">
        <v>284</v>
      </c>
      <c r="C144" s="47">
        <v>140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>
        <v>12</v>
      </c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1370</v>
      </c>
      <c r="C154" s="50">
        <v>701</v>
      </c>
      <c r="D154" s="50">
        <v>608</v>
      </c>
      <c r="E154" s="32">
        <f>SUM(B154:D154)</f>
        <v>2679</v>
      </c>
    </row>
    <row r="155" spans="1:6" x14ac:dyDescent="0.35">
      <c r="A155" s="20" t="s">
        <v>227</v>
      </c>
      <c r="B155" s="50">
        <v>6482</v>
      </c>
      <c r="C155" s="50">
        <v>2403</v>
      </c>
      <c r="D155" s="50">
        <v>1823</v>
      </c>
      <c r="E155" s="32">
        <f>SUM(B155:D155)</f>
        <v>10708</v>
      </c>
    </row>
    <row r="156" spans="1:6" x14ac:dyDescent="0.35">
      <c r="A156" s="20" t="s">
        <v>332</v>
      </c>
      <c r="B156" s="50">
        <v>62090</v>
      </c>
      <c r="C156" s="50"/>
      <c r="D156" s="50"/>
      <c r="E156" s="32">
        <f>SUM(B156:D156)</f>
        <v>62090</v>
      </c>
    </row>
    <row r="157" spans="1:6" x14ac:dyDescent="0.35">
      <c r="A157" s="20" t="s">
        <v>272</v>
      </c>
      <c r="B157" s="50">
        <v>79614674</v>
      </c>
      <c r="C157" s="50">
        <v>30024355</v>
      </c>
      <c r="D157" s="50">
        <v>23377749</v>
      </c>
      <c r="E157" s="32">
        <f>SUM(B157:D157)</f>
        <v>133016778</v>
      </c>
      <c r="F157" s="18"/>
    </row>
    <row r="158" spans="1:6" x14ac:dyDescent="0.35">
      <c r="A158" s="20" t="s">
        <v>273</v>
      </c>
      <c r="B158" s="50">
        <v>118048365</v>
      </c>
      <c r="C158" s="50">
        <v>68208353</v>
      </c>
      <c r="D158" s="50">
        <v>65891653</v>
      </c>
      <c r="E158" s="32">
        <f>SUM(B158:D158)</f>
        <v>252148371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>
        <v>23</v>
      </c>
      <c r="C166" s="50">
        <v>179</v>
      </c>
      <c r="D166" s="50">
        <v>118</v>
      </c>
      <c r="E166" s="32">
        <f>SUM(B166:D166)</f>
        <v>320</v>
      </c>
    </row>
    <row r="167" spans="1:5" x14ac:dyDescent="0.35">
      <c r="A167" s="20" t="s">
        <v>227</v>
      </c>
      <c r="B167" s="50">
        <v>223</v>
      </c>
      <c r="C167" s="50">
        <v>1127</v>
      </c>
      <c r="D167" s="50">
        <v>1714</v>
      </c>
      <c r="E167" s="32">
        <f>SUM(B167:D167)</f>
        <v>3064</v>
      </c>
    </row>
    <row r="168" spans="1:5" x14ac:dyDescent="0.35">
      <c r="A168" s="20" t="s">
        <v>332</v>
      </c>
      <c r="B168" s="50">
        <v>526</v>
      </c>
      <c r="C168" s="50">
        <v>5</v>
      </c>
      <c r="D168" s="50">
        <v>1599</v>
      </c>
      <c r="E168" s="32">
        <f>SUM(B168:D168)</f>
        <v>2130</v>
      </c>
    </row>
    <row r="169" spans="1:5" x14ac:dyDescent="0.35">
      <c r="A169" s="20" t="s">
        <v>272</v>
      </c>
      <c r="B169" s="50">
        <v>357509</v>
      </c>
      <c r="C169" s="50">
        <v>1805346</v>
      </c>
      <c r="D169" s="50">
        <v>2743660</v>
      </c>
      <c r="E169" s="32">
        <f>SUM(B169:D169)</f>
        <v>4906515</v>
      </c>
    </row>
    <row r="170" spans="1:5" x14ac:dyDescent="0.35">
      <c r="A170" s="20" t="s">
        <v>273</v>
      </c>
      <c r="B170" s="50">
        <v>157517</v>
      </c>
      <c r="C170" s="50">
        <v>1614</v>
      </c>
      <c r="D170" s="50">
        <v>478582</v>
      </c>
      <c r="E170" s="32">
        <f>SUM(B170:D170)</f>
        <v>637713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>
        <v>13941445.01</v>
      </c>
      <c r="C173" s="50">
        <v>10001590.050000001</v>
      </c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2712676.21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>
        <v>73749.649999999994</v>
      </c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590654.25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6844616.9100000001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24980.03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842768.08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131058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11220503.129999999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30581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710235.46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740816.46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681562.19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383221.69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1064783.8799999999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>
        <v>114174.74</v>
      </c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1144054.31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/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1258229.05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/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1922625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1922625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1702265</v>
      </c>
      <c r="C211" s="47"/>
      <c r="D211" s="50"/>
      <c r="E211" s="32">
        <f t="shared" ref="E211:E219" si="16">SUM(B211:C211)-D211</f>
        <v>1702265</v>
      </c>
    </row>
    <row r="212" spans="1:5" x14ac:dyDescent="0.35">
      <c r="A212" s="20" t="s">
        <v>367</v>
      </c>
      <c r="B212" s="50">
        <v>790904</v>
      </c>
      <c r="C212" s="47"/>
      <c r="D212" s="50"/>
      <c r="E212" s="32">
        <f t="shared" si="16"/>
        <v>790904</v>
      </c>
    </row>
    <row r="213" spans="1:5" x14ac:dyDescent="0.35">
      <c r="A213" s="20" t="s">
        <v>368</v>
      </c>
      <c r="B213" s="50">
        <v>69902816</v>
      </c>
      <c r="C213" s="47">
        <v>116420</v>
      </c>
      <c r="D213" s="50"/>
      <c r="E213" s="32">
        <f t="shared" si="16"/>
        <v>70019236</v>
      </c>
    </row>
    <row r="214" spans="1:5" x14ac:dyDescent="0.35">
      <c r="A214" s="20" t="s">
        <v>369</v>
      </c>
      <c r="B214" s="50">
        <v>5614102</v>
      </c>
      <c r="C214" s="47">
        <v>184718</v>
      </c>
      <c r="D214" s="50"/>
      <c r="E214" s="32">
        <f t="shared" si="16"/>
        <v>5798820</v>
      </c>
    </row>
    <row r="215" spans="1:5" x14ac:dyDescent="0.35">
      <c r="A215" s="20" t="s">
        <v>370</v>
      </c>
      <c r="B215" s="50">
        <v>0</v>
      </c>
      <c r="C215" s="47"/>
      <c r="D215" s="50"/>
      <c r="E215" s="32">
        <f t="shared" si="16"/>
        <v>0</v>
      </c>
    </row>
    <row r="216" spans="1:5" x14ac:dyDescent="0.35">
      <c r="A216" s="20" t="s">
        <v>371</v>
      </c>
      <c r="B216" s="50">
        <v>38283534</v>
      </c>
      <c r="C216" s="47">
        <v>864550</v>
      </c>
      <c r="D216" s="50"/>
      <c r="E216" s="32">
        <f t="shared" si="16"/>
        <v>39148084</v>
      </c>
    </row>
    <row r="217" spans="1:5" x14ac:dyDescent="0.35">
      <c r="A217" s="20" t="s">
        <v>372</v>
      </c>
      <c r="B217" s="50">
        <v>0</v>
      </c>
      <c r="C217" s="47"/>
      <c r="D217" s="50"/>
      <c r="E217" s="32">
        <f t="shared" si="16"/>
        <v>0</v>
      </c>
    </row>
    <row r="218" spans="1:5" x14ac:dyDescent="0.35">
      <c r="A218" s="20" t="s">
        <v>373</v>
      </c>
      <c r="B218" s="50">
        <v>0</v>
      </c>
      <c r="C218" s="47"/>
      <c r="D218" s="50"/>
      <c r="E218" s="32">
        <f t="shared" si="16"/>
        <v>0</v>
      </c>
    </row>
    <row r="219" spans="1:5" x14ac:dyDescent="0.35">
      <c r="A219" s="20" t="s">
        <v>374</v>
      </c>
      <c r="B219" s="50">
        <v>236401</v>
      </c>
      <c r="C219" s="47">
        <v>510043</v>
      </c>
      <c r="D219" s="50"/>
      <c r="E219" s="32">
        <f t="shared" si="16"/>
        <v>746444</v>
      </c>
    </row>
    <row r="220" spans="1:5" x14ac:dyDescent="0.35">
      <c r="A220" s="20" t="s">
        <v>215</v>
      </c>
      <c r="B220" s="32">
        <f>SUM(B211:B219)</f>
        <v>116530022</v>
      </c>
      <c r="C220" s="266">
        <f>SUM(C211:C219)</f>
        <v>1675731</v>
      </c>
      <c r="D220" s="32">
        <f>SUM(D211:D219)</f>
        <v>0</v>
      </c>
      <c r="E220" s="32">
        <f>SUM(E211:E219)</f>
        <v>118205753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645540</v>
      </c>
      <c r="C225" s="47">
        <v>11594</v>
      </c>
      <c r="D225" s="50"/>
      <c r="E225" s="32">
        <f t="shared" ref="E225:E232" si="17">SUM(B225:C225)-D225</f>
        <v>657134</v>
      </c>
    </row>
    <row r="226" spans="1:5" x14ac:dyDescent="0.35">
      <c r="A226" s="20" t="s">
        <v>368</v>
      </c>
      <c r="B226" s="50">
        <v>46137744</v>
      </c>
      <c r="C226" s="47">
        <v>1688944</v>
      </c>
      <c r="D226" s="50"/>
      <c r="E226" s="32">
        <f t="shared" si="17"/>
        <v>47826688</v>
      </c>
    </row>
    <row r="227" spans="1:5" x14ac:dyDescent="0.35">
      <c r="A227" s="20" t="s">
        <v>369</v>
      </c>
      <c r="B227" s="50">
        <v>3830750</v>
      </c>
      <c r="C227" s="47">
        <v>269423</v>
      </c>
      <c r="D227" s="50"/>
      <c r="E227" s="32">
        <f t="shared" si="17"/>
        <v>4100173</v>
      </c>
    </row>
    <row r="228" spans="1:5" x14ac:dyDescent="0.35">
      <c r="A228" s="20" t="s">
        <v>370</v>
      </c>
      <c r="B228" s="50">
        <v>0</v>
      </c>
      <c r="C228" s="47"/>
      <c r="D228" s="50"/>
      <c r="E228" s="32">
        <f t="shared" si="17"/>
        <v>0</v>
      </c>
    </row>
    <row r="229" spans="1:5" x14ac:dyDescent="0.35">
      <c r="A229" s="20" t="s">
        <v>371</v>
      </c>
      <c r="B229" s="50">
        <v>34862356</v>
      </c>
      <c r="C229" s="47">
        <v>959715</v>
      </c>
      <c r="D229" s="50"/>
      <c r="E229" s="32">
        <f t="shared" si="17"/>
        <v>35822071</v>
      </c>
    </row>
    <row r="230" spans="1:5" x14ac:dyDescent="0.35">
      <c r="A230" s="20" t="s">
        <v>372</v>
      </c>
      <c r="B230" s="50">
        <v>0</v>
      </c>
      <c r="C230" s="47"/>
      <c r="D230" s="50"/>
      <c r="E230" s="32">
        <f t="shared" si="17"/>
        <v>0</v>
      </c>
    </row>
    <row r="231" spans="1:5" x14ac:dyDescent="0.35">
      <c r="A231" s="20" t="s">
        <v>373</v>
      </c>
      <c r="B231" s="50">
        <v>0</v>
      </c>
      <c r="C231" s="47"/>
      <c r="D231" s="50"/>
      <c r="E231" s="32">
        <f t="shared" si="17"/>
        <v>0</v>
      </c>
    </row>
    <row r="232" spans="1:5" x14ac:dyDescent="0.35">
      <c r="A232" s="20" t="s">
        <v>374</v>
      </c>
      <c r="B232" s="50">
        <v>0</v>
      </c>
      <c r="C232" s="47"/>
      <c r="D232" s="50"/>
      <c r="E232" s="32">
        <f t="shared" si="17"/>
        <v>0</v>
      </c>
    </row>
    <row r="233" spans="1:5" x14ac:dyDescent="0.35">
      <c r="A233" s="20" t="s">
        <v>215</v>
      </c>
      <c r="B233" s="32">
        <f>SUM(B224:B232)</f>
        <v>85476390</v>
      </c>
      <c r="C233" s="266">
        <f>SUM(C224:C232)</f>
        <v>2929676</v>
      </c>
      <c r="D233" s="32">
        <f>SUM(D224:D232)</f>
        <v>0</v>
      </c>
      <c r="E233" s="32">
        <f>SUM(E224:E232)</f>
        <v>88406066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0" t="s">
        <v>377</v>
      </c>
      <c r="C236" s="340"/>
      <c r="D236" s="38"/>
      <c r="E236" s="38"/>
    </row>
    <row r="237" spans="1:5" x14ac:dyDescent="0.35">
      <c r="A237" s="56" t="s">
        <v>377</v>
      </c>
      <c r="B237" s="38"/>
      <c r="C237" s="47">
        <v>5119000</v>
      </c>
      <c r="D237" s="40">
        <f>C237</f>
        <v>5119000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158141493.41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69506235.989999995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2878567.5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9748848.4900000002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>
        <v>25783197.629999999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5980452.6600000001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272038795.68000001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200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484500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734063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1218563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>
        <v>17700855.34</v>
      </c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17700855.34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296077214.01999998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11591164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69005557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46691312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/>
      <c r="D270" s="20"/>
      <c r="E270" s="20"/>
    </row>
    <row r="271" spans="1:5" x14ac:dyDescent="0.35">
      <c r="A271" s="20" t="s">
        <v>402</v>
      </c>
      <c r="B271" s="46" t="s">
        <v>284</v>
      </c>
      <c r="C271" s="47"/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2133047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1520477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/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37558933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>
        <v>1856999</v>
      </c>
      <c r="D279" s="20"/>
      <c r="E279" s="20"/>
    </row>
    <row r="280" spans="1:5" x14ac:dyDescent="0.35">
      <c r="A280" s="20" t="s">
        <v>409</v>
      </c>
      <c r="B280" s="46" t="s">
        <v>284</v>
      </c>
      <c r="C280" s="47"/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1856999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1702265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790904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70138600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v>5679456.0800000001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/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39148083.700000003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/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746443.32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118205752.09999999</v>
      </c>
      <c r="E291" s="20"/>
    </row>
    <row r="292" spans="1:5" x14ac:dyDescent="0.35">
      <c r="A292" s="20" t="s">
        <v>416</v>
      </c>
      <c r="B292" s="46" t="s">
        <v>284</v>
      </c>
      <c r="C292" s="47">
        <v>88406066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29799686.099999994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7721232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7721232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>
        <v>5740492</v>
      </c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5740492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82677342.099999994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15100084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5915797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/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>
        <v>1446059</v>
      </c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/>
      <c r="D322" s="20"/>
      <c r="E322" s="20"/>
    </row>
    <row r="323" spans="1:5" x14ac:dyDescent="0.35">
      <c r="A323" s="20" t="s">
        <v>441</v>
      </c>
      <c r="B323" s="46" t="s">
        <v>284</v>
      </c>
      <c r="C323" s="47">
        <v>715000</v>
      </c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23176940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/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/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>
        <v>35095644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4751656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39847300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715000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39132300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3">
        <v>-17152816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>
        <v>37520918</v>
      </c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82677342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82677342.099999994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137923293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252628567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390551860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5170775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289739651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1243441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/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296153867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94397993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1601198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1601198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>
        <v>5100246.38</v>
      </c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6701444.3799999999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101099437.38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39415957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11259503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11588598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11223954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1065484.8799999999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24889585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2929678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740948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1144784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1195503.43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1922624.95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f>507354+191562-6</f>
        <v>698910</v>
      </c>
      <c r="D414" s="32"/>
      <c r="E414" s="237" t="str">
        <f>IF(OR(C414&gt;999999,C414/(D416)&gt;0.01),"Additional Classification Necessary - See Responses-2 Tab","")</f>
        <v/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698910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108075530.26000001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-6976092.8800000101</v>
      </c>
      <c r="E417" s="32"/>
    </row>
    <row r="418" spans="1:13" x14ac:dyDescent="0.35">
      <c r="A418" s="32" t="s">
        <v>508</v>
      </c>
      <c r="B418" s="20"/>
      <c r="C418" s="236">
        <v>-1013228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-1013228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-7989320.8800000101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-7989320.8800000101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274368</v>
      </c>
      <c r="E612" s="258">
        <f>SUM(C624:D647)+SUM(C668:D713)</f>
        <v>101091795.89409354</v>
      </c>
      <c r="F612" s="258">
        <f>CE64-(AX64+BD64+BE64+BG64+BJ64+BN64+BP64+BQ64+CB64+CC64+CD64)</f>
        <v>11160668.689999999</v>
      </c>
      <c r="G612" s="256">
        <f>CE91-(AX91+AY91+BD91+BE91+BG91+BJ91+BN91+BP91+BQ91+CB91+CC91+CD91)</f>
        <v>42862</v>
      </c>
      <c r="H612" s="261">
        <f>CE60-(AX60+AY60+AZ60+BD60+BE60+BG60+BJ60+BN60+BO60+BP60+BQ60+BR60+CB60+CC60+CD60)</f>
        <v>461.37000000000006</v>
      </c>
      <c r="I612" s="256">
        <f>CE92-(AX92+AY92+AZ92+BD92+BE92+BF92+BG92+BJ92+BN92+BO92+BP92+BQ92+BR92+CB92+CC92+CD92)</f>
        <v>42558</v>
      </c>
      <c r="J612" s="256">
        <f>CE93-(AX93+AY93+AZ93+BA93+BD93+BE93+BF93+BG93+BJ93+BN93+BO93+BP93+BQ93+BR93+CB93+CC93+CD93)</f>
        <v>423256</v>
      </c>
      <c r="K612" s="256">
        <f>CE89-(AW89+AX89+AY89+AZ89+BA89+BB89+BC89+BD89+BE89+BF89+BG89+BH89+BI89+BJ89+BK89+BL89+BM89+BN89+BO89+BP89+BQ89+BR89+BS89+BT89+BU89+BV89+BW89+BX89+CB89+CC89+CD89)</f>
        <v>390551860.11000001</v>
      </c>
      <c r="L612" s="262">
        <f>CE94-(AW94+AX94+AY94+AZ94+BA94+BB94+BC94+BD94+BE94+BF94+BG94+BH94+BI94+BJ94+BK94+BL94+BM94+BN94+BO94+BP94+BQ94+BR94+BS94+BT94+BU94+BV94+BW94+BX94+BY94+BZ94+CA94+CB94+CC94+CD94)</f>
        <v>140.19999999999999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2746806.03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4454473</v>
      </c>
      <c r="D615" s="256">
        <f>SUM(C614:C615)</f>
        <v>7201279.0299999993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766042.78</v>
      </c>
      <c r="D617" s="256">
        <f>(D615/D612)*BJ90</f>
        <v>63753.450708063618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134573.83000000002</v>
      </c>
      <c r="D618" s="256">
        <f>(D615/D612)*BG90</f>
        <v>6850.4119533983549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3627237.2700000005</v>
      </c>
      <c r="D619" s="256">
        <f>(D615/D612)*BN90</f>
        <v>2157013.6212803968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0</v>
      </c>
      <c r="D620" s="256">
        <f>(D615/D612)*CC90</f>
        <v>0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218553.28000000003</v>
      </c>
      <c r="D621" s="256">
        <f>(D615/D612)*BP90</f>
        <v>9711.3119645877068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6983735.955906447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308740.50000000006</v>
      </c>
      <c r="D624" s="256">
        <f>(D615/D612)*BD90</f>
        <v>64068.412177185382</v>
      </c>
      <c r="E624" s="258">
        <f>(E623/E612)*SUM(C624:D624)</f>
        <v>25754.800195475589</v>
      </c>
      <c r="F624" s="258">
        <f>SUM(C624:E624)</f>
        <v>398563.71237266099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1308017.5999999999</v>
      </c>
      <c r="D625" s="256">
        <f>(D615/D612)*AY90</f>
        <v>193228.86130620187</v>
      </c>
      <c r="E625" s="258">
        <f>(E623/E612)*SUM(C625:D625)</f>
        <v>103710.77887947584</v>
      </c>
      <c r="F625" s="258">
        <f>(F624/F612)*AY64</f>
        <v>13508.587972686882</v>
      </c>
      <c r="G625" s="256">
        <f>SUM(C625:F625)</f>
        <v>1618465.8281583644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421166.22000000009</v>
      </c>
      <c r="D626" s="256">
        <f>(D615/D612)*BR90</f>
        <v>33805.864352402612</v>
      </c>
      <c r="E626" s="258">
        <f>(E623/E612)*SUM(C626:D626)</f>
        <v>31430.887900679005</v>
      </c>
      <c r="F626" s="258">
        <f>(F624/F612)*BR64</f>
        <v>70.907592757847965</v>
      </c>
      <c r="G626" s="256">
        <f>(G625/G612)*BR91</f>
        <v>0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0</v>
      </c>
      <c r="D627" s="256">
        <f>(D615/D612)*BO90</f>
        <v>0</v>
      </c>
      <c r="E627" s="258">
        <f>(E623/E612)*SUM(C627:D627)</f>
        <v>0</v>
      </c>
      <c r="F627" s="258">
        <f>(F624/F612)*BO64</f>
        <v>0</v>
      </c>
      <c r="G627" s="256">
        <f>(G625/G612)*BO91</f>
        <v>0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>
        <f>(G625/G612)*AZ91</f>
        <v>0</v>
      </c>
      <c r="H628" s="258">
        <f>SUM(C626:G628)</f>
        <v>486473.87984583958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1394830.18</v>
      </c>
      <c r="D629" s="256">
        <f>(D615/D612)*BF90</f>
        <v>61679.954369678679</v>
      </c>
      <c r="E629" s="258">
        <f>(E623/E612)*SUM(C629:D629)</f>
        <v>100620.2541519392</v>
      </c>
      <c r="F629" s="258">
        <f>(F624/F612)*BF64</f>
        <v>5344.1288194333474</v>
      </c>
      <c r="G629" s="256">
        <f>(G625/G612)*BF91</f>
        <v>0</v>
      </c>
      <c r="H629" s="258">
        <f>(H628/H612)*BF60</f>
        <v>22216.452409891928</v>
      </c>
      <c r="I629" s="256">
        <f>SUM(C629:H629)</f>
        <v>1584690.9697509429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285206.84999999998</v>
      </c>
      <c r="D630" s="256">
        <f>(D615/D612)*BA90</f>
        <v>30393.781770250174</v>
      </c>
      <c r="E630" s="258">
        <f>(E623/E612)*SUM(C630:D630)</f>
        <v>21802.674097408762</v>
      </c>
      <c r="F630" s="258">
        <f>(F624/F612)*BA64</f>
        <v>396.27394069063183</v>
      </c>
      <c r="G630" s="256">
        <f>(G625/G612)*BA91</f>
        <v>0</v>
      </c>
      <c r="H630" s="258">
        <f>(H628/H612)*BA60</f>
        <v>0</v>
      </c>
      <c r="I630" s="256">
        <f>(I629/I612)*BA92</f>
        <v>10463.324463086023</v>
      </c>
      <c r="J630" s="256">
        <f>SUM(C630:I630)</f>
        <v>348262.90427143557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871209.83999999985</v>
      </c>
      <c r="D632" s="256">
        <f>(D615/D612)*BB90</f>
        <v>8162.7514080723695</v>
      </c>
      <c r="E632" s="258">
        <f>(E623/E612)*SUM(C632:D632)</f>
        <v>60749.796073352773</v>
      </c>
      <c r="F632" s="258">
        <f>(F624/F612)*BB64</f>
        <v>41.599202030567731</v>
      </c>
      <c r="G632" s="256">
        <f>(G625/G612)*BB91</f>
        <v>0</v>
      </c>
      <c r="H632" s="258">
        <f>(H628/H612)*BB60</f>
        <v>6906.3959793446666</v>
      </c>
      <c r="I632" s="256">
        <f>(I629/I612)*BB92</f>
        <v>2792.7022588307887</v>
      </c>
      <c r="J632" s="256">
        <f>(J630/J612)*BB93</f>
        <v>0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>
        <f>(G625/G612)*BC91</f>
        <v>0</v>
      </c>
      <c r="H633" s="258">
        <f>(H628/H612)*BC60</f>
        <v>0</v>
      </c>
      <c r="I633" s="256">
        <f>(I629/I612)*BC92</f>
        <v>0</v>
      </c>
      <c r="J633" s="256">
        <f>(J630/J612)*BC93</f>
        <v>0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0</v>
      </c>
      <c r="D634" s="256">
        <f>(D615/D612)*BI90</f>
        <v>0</v>
      </c>
      <c r="E634" s="258">
        <f>(E623/E612)*SUM(C634:D634)</f>
        <v>0</v>
      </c>
      <c r="F634" s="258">
        <f>(F624/F612)*BI64</f>
        <v>0</v>
      </c>
      <c r="G634" s="256">
        <f>(G625/G612)*BI91</f>
        <v>0</v>
      </c>
      <c r="H634" s="258">
        <f>(H628/H612)*BI60</f>
        <v>0</v>
      </c>
      <c r="I634" s="256">
        <f>(I629/I612)*BI92</f>
        <v>0</v>
      </c>
      <c r="J634" s="256">
        <f>(J630/J612)*BI93</f>
        <v>0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3620189.1199999996</v>
      </c>
      <c r="D635" s="256">
        <f>(D615/D612)*BK90</f>
        <v>96955.638911316186</v>
      </c>
      <c r="E635" s="258">
        <f>(E623/E612)*SUM(C635:D635)</f>
        <v>256791.93129889673</v>
      </c>
      <c r="F635" s="258">
        <f>(F624/F612)*BK64</f>
        <v>127.77058468076872</v>
      </c>
      <c r="G635" s="256">
        <f>(G625/G612)*BK91</f>
        <v>0</v>
      </c>
      <c r="H635" s="258">
        <f>(H628/H612)*BK60</f>
        <v>2752.0142757388671</v>
      </c>
      <c r="I635" s="256">
        <f>(I629/I612)*BK92</f>
        <v>33326.246955380746</v>
      </c>
      <c r="J635" s="256">
        <f>(J630/J612)*BK93</f>
        <v>0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2209417.37</v>
      </c>
      <c r="D636" s="256">
        <f>(D615/D612)*BH90</f>
        <v>93779.777431005074</v>
      </c>
      <c r="E636" s="258">
        <f>(E623/E612)*SUM(C636:D636)</f>
        <v>159112.02872393391</v>
      </c>
      <c r="F636" s="258">
        <f>(F624/F612)*BH64</f>
        <v>6274.7282561380953</v>
      </c>
      <c r="G636" s="256">
        <f>(G625/G612)*BH91</f>
        <v>0</v>
      </c>
      <c r="H636" s="258">
        <f>(H628/H612)*BH60</f>
        <v>8603.9986551835846</v>
      </c>
      <c r="I636" s="256">
        <f>(I629/I612)*BH92</f>
        <v>32246.402081966175</v>
      </c>
      <c r="J636" s="256">
        <f>(J630/J612)*BH93</f>
        <v>0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989039.70000000007</v>
      </c>
      <c r="D637" s="256">
        <f>(D615/D612)*BL90</f>
        <v>32834.733155943839</v>
      </c>
      <c r="E637" s="258">
        <f>(E623/E612)*SUM(C637:D637)</f>
        <v>70594.266904992706</v>
      </c>
      <c r="F637" s="258">
        <f>(F624/F612)*BL64</f>
        <v>1407.0666625583788</v>
      </c>
      <c r="G637" s="256">
        <f>(G625/G612)*BL91</f>
        <v>0</v>
      </c>
      <c r="H637" s="258">
        <f>(H628/H612)*BL60</f>
        <v>15447.129938534255</v>
      </c>
      <c r="I637" s="256">
        <f>(I629/I612)*BL92</f>
        <v>11282.517125676388</v>
      </c>
      <c r="J637" s="256">
        <f>(J630/J612)*BL93</f>
        <v>0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88657.47</v>
      </c>
      <c r="D639" s="256">
        <f>(D615/D612)*BS90</f>
        <v>19658.845031016735</v>
      </c>
      <c r="E639" s="258">
        <f>(E623/E612)*SUM(C639:D639)</f>
        <v>7482.8282275831898</v>
      </c>
      <c r="F639" s="258">
        <f>(F624/F612)*BS64</f>
        <v>113.67741626768976</v>
      </c>
      <c r="G639" s="256">
        <f>(G625/G612)*BS91</f>
        <v>0</v>
      </c>
      <c r="H639" s="258">
        <f>(H628/H612)*BS60</f>
        <v>1064.9557158989487</v>
      </c>
      <c r="I639" s="256">
        <f>(I629/I612)*BS92</f>
        <v>6739.7214513116369</v>
      </c>
      <c r="J639" s="256">
        <f>(J630/J612)*BS93</f>
        <v>0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>
        <f>(G625/G612)*BT91</f>
        <v>0</v>
      </c>
      <c r="H640" s="258">
        <f>(H628/H612)*BT60</f>
        <v>0</v>
      </c>
      <c r="I640" s="256">
        <f>(I629/I612)*BT92</f>
        <v>0</v>
      </c>
      <c r="J640" s="256">
        <f>(J630/J612)*BT93</f>
        <v>0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632239.11999999988</v>
      </c>
      <c r="D642" s="256">
        <f>(D615/D612)*BV90</f>
        <v>285328.84423522418</v>
      </c>
      <c r="E642" s="258">
        <f>(E623/E612)*SUM(C642:D642)</f>
        <v>63388.451329232113</v>
      </c>
      <c r="F642" s="258">
        <f>(F624/F612)*BV64</f>
        <v>202.14825947464669</v>
      </c>
      <c r="G642" s="256">
        <f>(G625/G612)*BV91</f>
        <v>0</v>
      </c>
      <c r="H642" s="258">
        <f>(H628/H612)*BV60</f>
        <v>5461.8520874817359</v>
      </c>
      <c r="I642" s="256">
        <f>(I629/I612)*BV92</f>
        <v>98042.467300019562</v>
      </c>
      <c r="J642" s="256">
        <f>(J630/J612)*BV93</f>
        <v>0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235451.22999999998</v>
      </c>
      <c r="D643" s="256">
        <f>(D615/D612)*BW90</f>
        <v>11863.548670253091</v>
      </c>
      <c r="E643" s="258">
        <f>(E623/E612)*SUM(C643:D643)</f>
        <v>17085.274793574074</v>
      </c>
      <c r="F643" s="258">
        <f>(F624/F612)*BW64</f>
        <v>155.05663573839394</v>
      </c>
      <c r="G643" s="256">
        <f>(G625/G612)*BW91</f>
        <v>0</v>
      </c>
      <c r="H643" s="258">
        <f>(H628/H612)*BW60</f>
        <v>2309.1614037808886</v>
      </c>
      <c r="I643" s="256">
        <f>(I629/I612)*BW92</f>
        <v>4058.7272828340797</v>
      </c>
      <c r="J643" s="256">
        <f>(J630/J612)*BW93</f>
        <v>0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0</v>
      </c>
      <c r="D644" s="256">
        <f>(D615/D612)*BX90</f>
        <v>0</v>
      </c>
      <c r="E644" s="258">
        <f>(E623/E612)*SUM(C644:D644)</f>
        <v>0</v>
      </c>
      <c r="F644" s="258">
        <f>(F624/F612)*BX64</f>
        <v>0</v>
      </c>
      <c r="G644" s="256">
        <f>(G625/G612)*BX91</f>
        <v>0</v>
      </c>
      <c r="H644" s="258">
        <f>(H628/H612)*BX60</f>
        <v>0</v>
      </c>
      <c r="I644" s="256">
        <f>(I629/I612)*BX92</f>
        <v>0</v>
      </c>
      <c r="J644" s="256">
        <f>(J630/J612)*BX93</f>
        <v>0</v>
      </c>
      <c r="K644" s="258">
        <f>SUM(C631:J644)</f>
        <v>10069348.905723268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2135528.62</v>
      </c>
      <c r="D645" s="256">
        <f>(D615/D612)*BY90</f>
        <v>14488.22757960112</v>
      </c>
      <c r="E645" s="258">
        <f>(E623/E612)*SUM(C645:D645)</f>
        <v>148529.85676480181</v>
      </c>
      <c r="F645" s="258">
        <f>(F624/F612)*BY64</f>
        <v>498.2326431564976</v>
      </c>
      <c r="G645" s="256">
        <f>(G625/G612)*BY91</f>
        <v>0</v>
      </c>
      <c r="H645" s="258">
        <f>(H628/H612)*BY60</f>
        <v>16617.5268144232</v>
      </c>
      <c r="I645" s="256">
        <f>(I629/I612)*BY92</f>
        <v>4989.6280357776759</v>
      </c>
      <c r="J645" s="256">
        <f>(J630/J612)*BY93</f>
        <v>0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0</v>
      </c>
      <c r="D646" s="256">
        <f>(D615/D612)*BZ90</f>
        <v>0</v>
      </c>
      <c r="E646" s="258">
        <f>(E623/E612)*SUM(C646:D646)</f>
        <v>0</v>
      </c>
      <c r="F646" s="258">
        <f>(F624/F612)*BZ64</f>
        <v>0</v>
      </c>
      <c r="G646" s="256">
        <f>(G625/G612)*BZ91</f>
        <v>0</v>
      </c>
      <c r="H646" s="258">
        <f>(H628/H612)*BZ60</f>
        <v>0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282890.40000000002</v>
      </c>
      <c r="D647" s="256">
        <f>(D615/D612)*CA90</f>
        <v>43464.682738803356</v>
      </c>
      <c r="E647" s="258">
        <f>(E623/E612)*SUM(C647:D647)</f>
        <v>22545.625048579925</v>
      </c>
      <c r="F647" s="258">
        <f>(F624/F612)*CA64</f>
        <v>251.8828879601696</v>
      </c>
      <c r="G647" s="256">
        <f>(G625/G612)*CA91</f>
        <v>0</v>
      </c>
      <c r="H647" s="258">
        <f>(H628/H612)*CA60</f>
        <v>2372.4260997748856</v>
      </c>
      <c r="I647" s="256">
        <f>(I629/I612)*CA92</f>
        <v>14968.884107333028</v>
      </c>
      <c r="J647" s="256">
        <f>(J630/J612)*CA93</f>
        <v>0</v>
      </c>
      <c r="K647" s="258">
        <v>0</v>
      </c>
      <c r="L647" s="258">
        <f>SUM(C645:K647)</f>
        <v>2687145.9927202114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26730270.41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2971341.96</v>
      </c>
      <c r="D668" s="256">
        <f>(D615/D612)*C90</f>
        <v>154488.60060422498</v>
      </c>
      <c r="E668" s="258">
        <f>(E623/E612)*SUM(C668:D668)</f>
        <v>215942.10573756744</v>
      </c>
      <c r="F668" s="258">
        <f>(F624/F612)*C64</f>
        <v>10151.127365214317</v>
      </c>
      <c r="G668" s="256">
        <f>(G625/G612)*C91</f>
        <v>114110.48790757729</v>
      </c>
      <c r="H668" s="258">
        <f>(H628/H612)*C60</f>
        <v>16976.026758389184</v>
      </c>
      <c r="I668" s="256">
        <f>(I629/I612)*C92</f>
        <v>53098.57894790273</v>
      </c>
      <c r="J668" s="256">
        <f>(J630/J612)*C93</f>
        <v>16530.425432393495</v>
      </c>
      <c r="K668" s="256">
        <f>(K644/K612)*C89</f>
        <v>188953.14587698059</v>
      </c>
      <c r="L668" s="256">
        <f>(L647/L612)*C94</f>
        <v>272356.23792121402</v>
      </c>
      <c r="M668" s="231">
        <f t="shared" ref="M668:M713" si="18">ROUND(SUM(D668:L668),0)</f>
        <v>1042607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>
        <f>(G625/G612)*D91</f>
        <v>0</v>
      </c>
      <c r="H669" s="258">
        <f>(H628/H612)*D60</f>
        <v>0</v>
      </c>
      <c r="I669" s="256">
        <f>(I629/I612)*D92</f>
        <v>0</v>
      </c>
      <c r="J669" s="256">
        <f>(J630/J612)*D93</f>
        <v>0</v>
      </c>
      <c r="K669" s="256">
        <f>(K644/K612)*D89</f>
        <v>0</v>
      </c>
      <c r="L669" s="256">
        <f>(L647/L612)*D94</f>
        <v>0</v>
      </c>
      <c r="M669" s="231">
        <f t="shared" si="18"/>
        <v>0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12120785.469999999</v>
      </c>
      <c r="D670" s="256">
        <f>(D615/D612)*E90</f>
        <v>533859.69016138907</v>
      </c>
      <c r="E670" s="258">
        <f>(E623/E612)*SUM(C670:D670)</f>
        <v>874222.28117148473</v>
      </c>
      <c r="F670" s="258">
        <f>(F624/F612)*E64</f>
        <v>12686.504218613025</v>
      </c>
      <c r="G670" s="256">
        <f>(G625/G612)*E91</f>
        <v>925495.71760910633</v>
      </c>
      <c r="H670" s="258">
        <f>(H628/H612)*E60</f>
        <v>59563.711278348128</v>
      </c>
      <c r="I670" s="256">
        <f>(I629/I612)*E92</f>
        <v>183461.92039012397</v>
      </c>
      <c r="J670" s="256">
        <f>(J630/J612)*E93</f>
        <v>83966.168446961616</v>
      </c>
      <c r="K670" s="256">
        <f>(K644/K612)*E89</f>
        <v>546826.45575414412</v>
      </c>
      <c r="L670" s="256">
        <f>(L647/L612)*E94</f>
        <v>877634.91445548134</v>
      </c>
      <c r="M670" s="231">
        <f t="shared" si="18"/>
        <v>4097717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>
        <f>(G625/G612)*F91</f>
        <v>0</v>
      </c>
      <c r="H671" s="258">
        <f>(H628/H612)*F60</f>
        <v>0</v>
      </c>
      <c r="I671" s="256">
        <f>(I629/I612)*F92</f>
        <v>0</v>
      </c>
      <c r="J671" s="256">
        <f>(J630/J612)*F93</f>
        <v>0</v>
      </c>
      <c r="K671" s="256">
        <f>(K644/K612)*F89</f>
        <v>0</v>
      </c>
      <c r="L671" s="256">
        <f>(L647/L612)*F94</f>
        <v>0</v>
      </c>
      <c r="M671" s="231">
        <f t="shared" si="18"/>
        <v>0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343063.29000000004</v>
      </c>
      <c r="D672" s="256">
        <f>(D615/D612)*G90</f>
        <v>0</v>
      </c>
      <c r="E672" s="258">
        <f>(E623/E612)*SUM(C672:D672)</f>
        <v>23699.880018300708</v>
      </c>
      <c r="F672" s="258">
        <f>(F624/F612)*G64</f>
        <v>370.85916985002808</v>
      </c>
      <c r="G672" s="256">
        <f>(G625/G612)*G91</f>
        <v>0</v>
      </c>
      <c r="H672" s="258">
        <f>(H628/H612)*G60</f>
        <v>2045.5585038059012</v>
      </c>
      <c r="I672" s="256">
        <f>(I629/I612)*G92</f>
        <v>0</v>
      </c>
      <c r="J672" s="256">
        <f>(J630/J612)*G93</f>
        <v>0</v>
      </c>
      <c r="K672" s="256">
        <f>(K644/K612)*G89</f>
        <v>32402.187992382682</v>
      </c>
      <c r="L672" s="256">
        <f>(L647/L612)*G94</f>
        <v>0</v>
      </c>
      <c r="M672" s="231">
        <f t="shared" si="18"/>
        <v>58518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>
        <f>(G625/G612)*H91</f>
        <v>0</v>
      </c>
      <c r="H673" s="258">
        <f>(H628/H612)*H60</f>
        <v>0</v>
      </c>
      <c r="I673" s="256">
        <f>(I629/I612)*H92</f>
        <v>0</v>
      </c>
      <c r="J673" s="256">
        <f>(J630/J612)*H93</f>
        <v>0</v>
      </c>
      <c r="K673" s="256">
        <f>(K644/K612)*H89</f>
        <v>0</v>
      </c>
      <c r="L673" s="256">
        <f>(L647/L612)*H94</f>
        <v>0</v>
      </c>
      <c r="M673" s="231">
        <f t="shared" si="18"/>
        <v>0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3341817.6800000006</v>
      </c>
      <c r="D674" s="256">
        <f>(D615/D612)*I90</f>
        <v>472048.50184624299</v>
      </c>
      <c r="E674" s="258">
        <f>(E623/E612)*SUM(C674:D674)</f>
        <v>263473.74828595214</v>
      </c>
      <c r="F674" s="258">
        <f>(F624/F612)*I64</f>
        <v>1296.4315051015296</v>
      </c>
      <c r="G674" s="256">
        <f>(G625/G612)*I91</f>
        <v>357397.67307915917</v>
      </c>
      <c r="H674" s="258">
        <f>(H628/H612)*I60</f>
        <v>24188.202101704836</v>
      </c>
      <c r="I674" s="256">
        <f>(I629/I612)*I92</f>
        <v>162237.38322300997</v>
      </c>
      <c r="J674" s="256">
        <f>(J630/J612)*I93</f>
        <v>18253.407555610615</v>
      </c>
      <c r="K674" s="256">
        <f>(K644/K612)*I89</f>
        <v>138860.85263616638</v>
      </c>
      <c r="L674" s="256">
        <f>(L647/L612)*I94</f>
        <v>212173.3676135003</v>
      </c>
      <c r="M674" s="231">
        <f t="shared" si="18"/>
        <v>1649930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55270.689999999995</v>
      </c>
      <c r="D675" s="256">
        <f>(D615/D612)*J90</f>
        <v>12047.276193907452</v>
      </c>
      <c r="E675" s="258">
        <f>(E623/E612)*SUM(C675:D675)</f>
        <v>4650.5346633608897</v>
      </c>
      <c r="F675" s="258">
        <f>(F624/F612)*J64</f>
        <v>-62.249707723216765</v>
      </c>
      <c r="G675" s="256">
        <f>(G625/G612)*J91</f>
        <v>0</v>
      </c>
      <c r="H675" s="258">
        <f>(H628/H612)*J60</f>
        <v>20434.496806061012</v>
      </c>
      <c r="I675" s="256">
        <f>(I629/I612)*J92</f>
        <v>4133.1993430695675</v>
      </c>
      <c r="J675" s="256">
        <f>(J630/J612)*J93</f>
        <v>0</v>
      </c>
      <c r="K675" s="256">
        <f>(K644/K612)*J89</f>
        <v>28208.996422720793</v>
      </c>
      <c r="L675" s="256">
        <f>(L647/L612)*J94</f>
        <v>268714.59927202115</v>
      </c>
      <c r="M675" s="231">
        <f t="shared" si="18"/>
        <v>338127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8"/>
        <v>0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18"/>
        <v>0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8"/>
        <v>0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>
        <f>(G625/G612)*N91</f>
        <v>0</v>
      </c>
      <c r="H679" s="258">
        <f>(H628/H612)*N60</f>
        <v>0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18"/>
        <v>0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3203685.43</v>
      </c>
      <c r="D680" s="256">
        <f>(D615/D612)*O90</f>
        <v>81706.25444800414</v>
      </c>
      <c r="E680" s="258">
        <f>(E623/E612)*SUM(C680:D680)</f>
        <v>226965.08488139478</v>
      </c>
      <c r="F680" s="258">
        <f>(F624/F612)*O64</f>
        <v>7858.6205428831863</v>
      </c>
      <c r="G680" s="256">
        <f>(G625/G612)*O91</f>
        <v>0</v>
      </c>
      <c r="H680" s="258">
        <f>(H628/H612)*O60</f>
        <v>0</v>
      </c>
      <c r="I680" s="256">
        <f>(I629/I612)*O92</f>
        <v>28075.966708778866</v>
      </c>
      <c r="J680" s="256">
        <f>(J630/J612)*O93</f>
        <v>24267.388615111064</v>
      </c>
      <c r="K680" s="256">
        <f>(K644/K612)*O89</f>
        <v>103669.94396582559</v>
      </c>
      <c r="L680" s="256">
        <f>(L647/L612)*O94</f>
        <v>0</v>
      </c>
      <c r="M680" s="231">
        <f t="shared" si="18"/>
        <v>472543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2769249.63</v>
      </c>
      <c r="D681" s="256">
        <f>(D615/D612)*P90</f>
        <v>176247.18876272012</v>
      </c>
      <c r="E681" s="258">
        <f>(E623/E612)*SUM(C681:D681)</f>
        <v>203484.08947795868</v>
      </c>
      <c r="F681" s="258">
        <f>(F624/F612)*P64</f>
        <v>19875.315363738839</v>
      </c>
      <c r="G681" s="256">
        <f>(G625/G612)*P91</f>
        <v>0</v>
      </c>
      <c r="H681" s="258">
        <f>(H628/H612)*P60</f>
        <v>12747.836242790385</v>
      </c>
      <c r="I681" s="256">
        <f>(I629/I612)*P92</f>
        <v>60583.021001569243</v>
      </c>
      <c r="J681" s="256">
        <f>(J630/J612)*P93</f>
        <v>31888.334376924333</v>
      </c>
      <c r="K681" s="256">
        <f>(K644/K612)*P89</f>
        <v>1092572.2387056178</v>
      </c>
      <c r="L681" s="256">
        <f>(L647/L612)*P94</f>
        <v>141448.91174233353</v>
      </c>
      <c r="M681" s="231">
        <f t="shared" si="18"/>
        <v>1738847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539895.63</v>
      </c>
      <c r="D682" s="256">
        <f>(D615/D612)*Q90</f>
        <v>34173.319399711334</v>
      </c>
      <c r="E682" s="258">
        <f>(E623/E612)*SUM(C682:D682)</f>
        <v>39658.470082896652</v>
      </c>
      <c r="F682" s="258">
        <f>(F624/F612)*Q64</f>
        <v>79.752605814181308</v>
      </c>
      <c r="G682" s="256">
        <f>(G625/G612)*Q91</f>
        <v>0</v>
      </c>
      <c r="H682" s="258">
        <f>(H628/H612)*Q60</f>
        <v>2941.8083637208579</v>
      </c>
      <c r="I682" s="256">
        <f>(I629/I612)*Q92</f>
        <v>11729.349487089314</v>
      </c>
      <c r="J682" s="256">
        <f>(J630/J612)*Q93</f>
        <v>4168.3989666752332</v>
      </c>
      <c r="K682" s="256">
        <f>(K644/K612)*Q89</f>
        <v>64541.189647358922</v>
      </c>
      <c r="L682" s="256">
        <f>(L647/L612)*Q94</f>
        <v>53282.923393453544</v>
      </c>
      <c r="M682" s="231">
        <f t="shared" si="18"/>
        <v>210575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4486399.879999999</v>
      </c>
      <c r="D683" s="256">
        <f>(D615/D612)*R90</f>
        <v>5196.8642405090968</v>
      </c>
      <c r="E683" s="258">
        <f>(E623/E612)*SUM(C683:D683)</f>
        <v>310293.48528981383</v>
      </c>
      <c r="F683" s="258">
        <f>(F624/F612)*R64</f>
        <v>2344.9323089149843</v>
      </c>
      <c r="G683" s="256">
        <f>(G625/G612)*R91</f>
        <v>0</v>
      </c>
      <c r="H683" s="258">
        <f>(H628/H612)*R60</f>
        <v>5092.808027516754</v>
      </c>
      <c r="I683" s="256">
        <f>(I629/I612)*R92</f>
        <v>1787.3294456517049</v>
      </c>
      <c r="J683" s="256">
        <f>(J630/J612)*R93</f>
        <v>0</v>
      </c>
      <c r="K683" s="256">
        <f>(K644/K612)*R89</f>
        <v>371946.06510392833</v>
      </c>
      <c r="L683" s="256">
        <f>(L647/L612)*R94</f>
        <v>0</v>
      </c>
      <c r="M683" s="231">
        <f t="shared" si="18"/>
        <v>696661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2811123.7</v>
      </c>
      <c r="D684" s="256">
        <f>(D615/D612)*S90</f>
        <v>34934.476283422264</v>
      </c>
      <c r="E684" s="258">
        <f>(E623/E612)*SUM(C684:D684)</f>
        <v>196614.55850616028</v>
      </c>
      <c r="F684" s="258">
        <f>(F624/F612)*S64</f>
        <v>86706.845198927127</v>
      </c>
      <c r="G684" s="256">
        <f>(G625/G612)*S91</f>
        <v>0</v>
      </c>
      <c r="H684" s="258">
        <f>(H628/H612)*S60</f>
        <v>3901.3229196298121</v>
      </c>
      <c r="I684" s="256">
        <f>(I629/I612)*S92</f>
        <v>11990.00169791352</v>
      </c>
      <c r="J684" s="256">
        <f>(J630/J612)*S93</f>
        <v>1138.780925755729</v>
      </c>
      <c r="K684" s="256">
        <f>(K644/K612)*S89</f>
        <v>657080.32642493444</v>
      </c>
      <c r="L684" s="256">
        <f>(L647/L612)*S94</f>
        <v>0</v>
      </c>
      <c r="M684" s="231">
        <f t="shared" si="18"/>
        <v>992366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0</v>
      </c>
      <c r="D685" s="256">
        <f>(D615/D612)*T90</f>
        <v>0</v>
      </c>
      <c r="E685" s="258">
        <f>(E623/E612)*SUM(C685:D685)</f>
        <v>0</v>
      </c>
      <c r="F685" s="258">
        <f>(F624/F612)*T64</f>
        <v>0</v>
      </c>
      <c r="G685" s="256">
        <f>(G625/G612)*T91</f>
        <v>0</v>
      </c>
      <c r="H685" s="258">
        <f>(H628/H612)*T60</f>
        <v>0</v>
      </c>
      <c r="I685" s="256">
        <f>(I629/I612)*T92</f>
        <v>0</v>
      </c>
      <c r="J685" s="256">
        <f>(J630/J612)*T93</f>
        <v>0</v>
      </c>
      <c r="K685" s="256">
        <f>(K644/K612)*T89</f>
        <v>0</v>
      </c>
      <c r="L685" s="256">
        <f>(L647/L612)*T94</f>
        <v>0</v>
      </c>
      <c r="M685" s="231">
        <f t="shared" si="18"/>
        <v>0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4748335.9099999992</v>
      </c>
      <c r="D686" s="256">
        <f>(D615/D612)*U90</f>
        <v>149685.43820011808</v>
      </c>
      <c r="E686" s="258">
        <f>(E623/E612)*SUM(C686:D686)</f>
        <v>338370.56211819762</v>
      </c>
      <c r="F686" s="258">
        <f>(F624/F612)*U64</f>
        <v>60861.74668882836</v>
      </c>
      <c r="G686" s="256">
        <f>(G625/G612)*U91</f>
        <v>0</v>
      </c>
      <c r="H686" s="258">
        <f>(H628/H612)*U60</f>
        <v>22743.658209841902</v>
      </c>
      <c r="I686" s="256">
        <f>(I629/I612)*U92</f>
        <v>51422.95759260426</v>
      </c>
      <c r="J686" s="256">
        <f>(J630/J612)*U93</f>
        <v>0</v>
      </c>
      <c r="K686" s="256">
        <f>(K644/K612)*U89</f>
        <v>861382.82203679031</v>
      </c>
      <c r="L686" s="256">
        <f>(L647/L612)*U94</f>
        <v>0</v>
      </c>
      <c r="M686" s="231">
        <f t="shared" si="18"/>
        <v>1484467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798237.5</v>
      </c>
      <c r="D687" s="256">
        <f>(D615/D612)*V90</f>
        <v>22677.225776766969</v>
      </c>
      <c r="E687" s="258">
        <f>(E623/E612)*SUM(C687:D687)</f>
        <v>56711.344738067441</v>
      </c>
      <c r="F687" s="258">
        <f>(F624/F612)*V64</f>
        <v>954.40754920634811</v>
      </c>
      <c r="G687" s="256">
        <f>(G625/G612)*V91</f>
        <v>0</v>
      </c>
      <c r="H687" s="258">
        <f>(H628/H612)*V60</f>
        <v>8403.6604512025951</v>
      </c>
      <c r="I687" s="256">
        <f>(I629/I612)*V92</f>
        <v>7782.330294608465</v>
      </c>
      <c r="J687" s="256">
        <f>(J630/J612)*V93</f>
        <v>0</v>
      </c>
      <c r="K687" s="256">
        <f>(K644/K612)*V89</f>
        <v>205352.06792635765</v>
      </c>
      <c r="L687" s="256">
        <f>(L647/L612)*V94</f>
        <v>0</v>
      </c>
      <c r="M687" s="231">
        <f t="shared" si="18"/>
        <v>301881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323447.78000000003</v>
      </c>
      <c r="D688" s="256">
        <f>(D615/D612)*W90</f>
        <v>17322.880801696989</v>
      </c>
      <c r="E688" s="258">
        <f>(E623/E612)*SUM(C688:D688)</f>
        <v>23541.498056400222</v>
      </c>
      <c r="F688" s="258">
        <f>(F624/F612)*W64</f>
        <v>0</v>
      </c>
      <c r="G688" s="256">
        <f>(G625/G612)*W91</f>
        <v>0</v>
      </c>
      <c r="H688" s="258">
        <f>(H628/H612)*W60</f>
        <v>1328.5586158739359</v>
      </c>
      <c r="I688" s="256">
        <f>(I629/I612)*W92</f>
        <v>5957.7648188390158</v>
      </c>
      <c r="J688" s="256">
        <f>(J630/J612)*W93</f>
        <v>0</v>
      </c>
      <c r="K688" s="256">
        <f>(K644/K612)*W89</f>
        <v>125432.39628136634</v>
      </c>
      <c r="L688" s="256">
        <f>(L647/L612)*W94</f>
        <v>0</v>
      </c>
      <c r="M688" s="231">
        <f t="shared" si="18"/>
        <v>173583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1234036.0899999999</v>
      </c>
      <c r="D689" s="256">
        <f>(D615/D612)*X90</f>
        <v>156010.91437164682</v>
      </c>
      <c r="E689" s="258">
        <f>(E623/E612)*SUM(C689:D689)</f>
        <v>96028.774234067256</v>
      </c>
      <c r="F689" s="258">
        <f>(F624/F612)*X64</f>
        <v>7703.4078480885255</v>
      </c>
      <c r="G689" s="256">
        <f>(G625/G612)*X91</f>
        <v>0</v>
      </c>
      <c r="H689" s="258">
        <f>(H628/H612)*X60</f>
        <v>7264.8959233106489</v>
      </c>
      <c r="I689" s="256">
        <f>(I629/I612)*X92</f>
        <v>53619.883369551149</v>
      </c>
      <c r="J689" s="256">
        <f>(J630/J612)*X93</f>
        <v>13732.019414694625</v>
      </c>
      <c r="K689" s="256">
        <f>(K644/K612)*X89</f>
        <v>1542810.7111920174</v>
      </c>
      <c r="L689" s="256">
        <f>(L647/L612)*X94</f>
        <v>0</v>
      </c>
      <c r="M689" s="231">
        <f t="shared" si="18"/>
        <v>1877171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4274024.72</v>
      </c>
      <c r="D690" s="256">
        <f>(D615/D612)*Y90</f>
        <v>235197.47706667686</v>
      </c>
      <c r="E690" s="258">
        <f>(E623/E612)*SUM(C690:D690)</f>
        <v>311511.10643851908</v>
      </c>
      <c r="F690" s="258">
        <f>(F624/F612)*Y64</f>
        <v>2649.1614040299664</v>
      </c>
      <c r="G690" s="256">
        <f>(G625/G612)*Y91</f>
        <v>0</v>
      </c>
      <c r="H690" s="258">
        <f>(H628/H612)*Y60</f>
        <v>12705.659778794388</v>
      </c>
      <c r="I690" s="256">
        <f>(I629/I612)*Y92</f>
        <v>80839.421385621899</v>
      </c>
      <c r="J690" s="256">
        <f>(J630/J612)*Y93</f>
        <v>22096.793180036198</v>
      </c>
      <c r="K690" s="256">
        <f>(K644/K612)*Y89</f>
        <v>844928.51380464062</v>
      </c>
      <c r="L690" s="256">
        <f>(L647/L612)*Y94</f>
        <v>18016.528053901558</v>
      </c>
      <c r="M690" s="231">
        <f t="shared" si="18"/>
        <v>1527945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0</v>
      </c>
      <c r="D691" s="256">
        <f>(D615/D612)*Z90</f>
        <v>0</v>
      </c>
      <c r="E691" s="258">
        <f>(E623/E612)*SUM(C691:D691)</f>
        <v>0</v>
      </c>
      <c r="F691" s="258">
        <f>(F624/F612)*Z64</f>
        <v>0</v>
      </c>
      <c r="G691" s="256">
        <f>(G625/G612)*Z91</f>
        <v>0</v>
      </c>
      <c r="H691" s="258">
        <f>(H628/H612)*Z60</f>
        <v>0</v>
      </c>
      <c r="I691" s="256">
        <f>(I629/I612)*Z92</f>
        <v>0</v>
      </c>
      <c r="J691" s="256">
        <f>(J630/J612)*Z93</f>
        <v>0</v>
      </c>
      <c r="K691" s="256">
        <f>(K644/K612)*Z89</f>
        <v>0</v>
      </c>
      <c r="L691" s="256">
        <f>(L647/L612)*Z94</f>
        <v>0</v>
      </c>
      <c r="M691" s="231">
        <f t="shared" si="18"/>
        <v>0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653540.22999999986</v>
      </c>
      <c r="D692" s="256">
        <f>(D615/D612)*AA90</f>
        <v>10577.456004672556</v>
      </c>
      <c r="E692" s="258">
        <f>(E623/E612)*SUM(C692:D692)</f>
        <v>45879.317126417802</v>
      </c>
      <c r="F692" s="258">
        <f>(F624/F612)*AA64</f>
        <v>567.78927158972874</v>
      </c>
      <c r="G692" s="256">
        <f>(G625/G612)*AA91</f>
        <v>0</v>
      </c>
      <c r="H692" s="258">
        <f>(H628/H612)*AA60</f>
        <v>2077.1908518028999</v>
      </c>
      <c r="I692" s="256">
        <f>(I629/I612)*AA92</f>
        <v>3649.1309515388975</v>
      </c>
      <c r="J692" s="256">
        <f>(J630/J612)*AA93</f>
        <v>0</v>
      </c>
      <c r="K692" s="256">
        <f>(K644/K612)*AA89</f>
        <v>131853.05128893399</v>
      </c>
      <c r="L692" s="256">
        <f>(L647/L612)*AA94</f>
        <v>0</v>
      </c>
      <c r="M692" s="231">
        <f t="shared" si="18"/>
        <v>194604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4082137.88</v>
      </c>
      <c r="D693" s="256">
        <f>(D615/D612)*AB90</f>
        <v>32519.771686822078</v>
      </c>
      <c r="E693" s="258">
        <f>(E623/E612)*SUM(C693:D693)</f>
        <v>284253.3593768095</v>
      </c>
      <c r="F693" s="258">
        <f>(F624/F612)*AB64</f>
        <v>77898.313893191182</v>
      </c>
      <c r="G693" s="256">
        <f>(G625/G612)*AB91</f>
        <v>0</v>
      </c>
      <c r="H693" s="258">
        <f>(H628/H612)*AB60</f>
        <v>11419.27762691645</v>
      </c>
      <c r="I693" s="256">
        <f>(I629/I612)*AB92</f>
        <v>11170.809035323155</v>
      </c>
      <c r="J693" s="256">
        <f>(J630/J612)*AB93</f>
        <v>0</v>
      </c>
      <c r="K693" s="256">
        <f>(K644/K612)*AB89</f>
        <v>827345.24163487228</v>
      </c>
      <c r="L693" s="256">
        <f>(L647/L612)*AB94</f>
        <v>0</v>
      </c>
      <c r="M693" s="231">
        <f t="shared" si="18"/>
        <v>1244607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3479117.9</v>
      </c>
      <c r="D694" s="256">
        <f>(D615/D612)*AC90</f>
        <v>7979.0238844180076</v>
      </c>
      <c r="E694" s="258">
        <f>(E623/E612)*SUM(C694:D694)</f>
        <v>240899.51072365153</v>
      </c>
      <c r="F694" s="258">
        <f>(F624/F612)*AC64</f>
        <v>5081.9467479886553</v>
      </c>
      <c r="G694" s="256">
        <f>(G625/G612)*AC91</f>
        <v>0</v>
      </c>
      <c r="H694" s="258">
        <f>(H628/H612)*AC60</f>
        <v>10860.439478969476</v>
      </c>
      <c r="I694" s="256">
        <f>(I629/I612)*AC92</f>
        <v>2755.466228713045</v>
      </c>
      <c r="J694" s="256">
        <f>(J630/J612)*AC93</f>
        <v>1202.9607756176847</v>
      </c>
      <c r="K694" s="256">
        <f>(K644/K612)*AC89</f>
        <v>155456.49667545769</v>
      </c>
      <c r="L694" s="256">
        <f>(L647/L612)*AC94</f>
        <v>0</v>
      </c>
      <c r="M694" s="231">
        <f t="shared" si="18"/>
        <v>424236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0</v>
      </c>
      <c r="D695" s="256">
        <f>(D615/D612)*AD90</f>
        <v>0</v>
      </c>
      <c r="E695" s="258">
        <f>(E623/E612)*SUM(C695:D695)</f>
        <v>0</v>
      </c>
      <c r="F695" s="258">
        <f>(F624/F612)*AD64</f>
        <v>0</v>
      </c>
      <c r="G695" s="256">
        <f>(G625/G612)*AD91</f>
        <v>0</v>
      </c>
      <c r="H695" s="258">
        <f>(H628/H612)*AD60</f>
        <v>0</v>
      </c>
      <c r="I695" s="256">
        <f>(I629/I612)*AD92</f>
        <v>0</v>
      </c>
      <c r="J695" s="256">
        <f>(J630/J612)*AD93</f>
        <v>0</v>
      </c>
      <c r="K695" s="256">
        <f>(K644/K612)*AD89</f>
        <v>0</v>
      </c>
      <c r="L695" s="256">
        <f>(L647/L612)*AD94</f>
        <v>0</v>
      </c>
      <c r="M695" s="231">
        <f t="shared" si="18"/>
        <v>0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1005770.2300000001</v>
      </c>
      <c r="D696" s="256">
        <f>(D615/D612)*AE90</f>
        <v>160499.11530663195</v>
      </c>
      <c r="E696" s="258">
        <f>(E623/E612)*SUM(C696:D696)</f>
        <v>80569.516933127103</v>
      </c>
      <c r="F696" s="258">
        <f>(F624/F612)*AE64</f>
        <v>927.33898090676973</v>
      </c>
      <c r="G696" s="256">
        <f>(G625/G612)*AE91</f>
        <v>0</v>
      </c>
      <c r="H696" s="258">
        <f>(H628/H612)*AE60</f>
        <v>8772.7045111675761</v>
      </c>
      <c r="I696" s="256">
        <f>(I629/I612)*AE92</f>
        <v>55146.560604378647</v>
      </c>
      <c r="J696" s="256">
        <f>(J630/J612)*AE93</f>
        <v>5162.3638209475748</v>
      </c>
      <c r="K696" s="256">
        <f>(K644/K612)*AE89</f>
        <v>100926.08536885076</v>
      </c>
      <c r="L696" s="256">
        <f>(L647/L612)*AE94</f>
        <v>0</v>
      </c>
      <c r="M696" s="231">
        <f t="shared" si="18"/>
        <v>412004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18"/>
        <v>0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8385965.3500000006</v>
      </c>
      <c r="D698" s="256">
        <f>(D615/D612)*AG90</f>
        <v>418190.09062642144</v>
      </c>
      <c r="E698" s="258">
        <f>(E623/E612)*SUM(C698:D698)</f>
        <v>608218.46489408868</v>
      </c>
      <c r="F698" s="258">
        <f>(F624/F612)*AG64</f>
        <v>35345.985997519929</v>
      </c>
      <c r="G698" s="256">
        <f>(G625/G612)*AG91</f>
        <v>217874.75685861049</v>
      </c>
      <c r="H698" s="258">
        <f>(H628/H612)*AG60</f>
        <v>41016.611236108016</v>
      </c>
      <c r="I698" s="256">
        <f>(I629/I612)*AG92</f>
        <v>143731.07625449126</v>
      </c>
      <c r="J698" s="256">
        <f>(J630/J612)*AG93</f>
        <v>102036.91027604205</v>
      </c>
      <c r="K698" s="256">
        <f>(K644/K612)*AG89</f>
        <v>1080300.0928648957</v>
      </c>
      <c r="L698" s="256">
        <f>(L647/L612)*AG94</f>
        <v>506379.43742987153</v>
      </c>
      <c r="M698" s="231">
        <f t="shared" si="18"/>
        <v>3153093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18"/>
        <v>0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1322583.6099999999</v>
      </c>
      <c r="D700" s="256">
        <f>(D615/D612)*AI90</f>
        <v>81155.071877041046</v>
      </c>
      <c r="E700" s="258">
        <f>(E623/E612)*SUM(C700:D700)</f>
        <v>96974.637937896114</v>
      </c>
      <c r="F700" s="258">
        <f>(F624/F612)*AI64</f>
        <v>1769.1936675483666</v>
      </c>
      <c r="G700" s="256">
        <f>(G625/G612)*AI91</f>
        <v>0</v>
      </c>
      <c r="H700" s="258">
        <f>(H628/H612)*AI60</f>
        <v>8024.0722752386127</v>
      </c>
      <c r="I700" s="256">
        <f>(I629/I612)*AI92</f>
        <v>27889.786558190146</v>
      </c>
      <c r="J700" s="256">
        <f>(J630/J612)*AI93</f>
        <v>15958.566513751708</v>
      </c>
      <c r="K700" s="256">
        <f>(K644/K612)*AI89</f>
        <v>87850.892989588072</v>
      </c>
      <c r="L700" s="256">
        <f>(L647/L612)*AI94</f>
        <v>131290.65656300605</v>
      </c>
      <c r="M700" s="231">
        <f t="shared" si="18"/>
        <v>450913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0</v>
      </c>
      <c r="D701" s="256">
        <f>(D615/D612)*AJ90</f>
        <v>0</v>
      </c>
      <c r="E701" s="258">
        <f>(E623/E612)*SUM(C701:D701)</f>
        <v>0</v>
      </c>
      <c r="F701" s="258">
        <f>(F624/F612)*AJ64</f>
        <v>0</v>
      </c>
      <c r="G701" s="256">
        <f>(G625/G612)*AJ91</f>
        <v>0</v>
      </c>
      <c r="H701" s="258">
        <f>(H628/H612)*AJ60</f>
        <v>0</v>
      </c>
      <c r="I701" s="256">
        <f>(I629/I612)*AJ92</f>
        <v>0</v>
      </c>
      <c r="J701" s="256">
        <f>(J630/J612)*AJ93</f>
        <v>0</v>
      </c>
      <c r="K701" s="256">
        <f>(K644/K612)*AJ89</f>
        <v>0</v>
      </c>
      <c r="L701" s="256">
        <f>(L647/L612)*AJ94</f>
        <v>0</v>
      </c>
      <c r="M701" s="231">
        <f t="shared" si="18"/>
        <v>0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748241</v>
      </c>
      <c r="D702" s="256">
        <f>(D615/D612)*AK90</f>
        <v>0</v>
      </c>
      <c r="E702" s="258">
        <f>(E623/E612)*SUM(C702:D702)</f>
        <v>51690.817530413522</v>
      </c>
      <c r="F702" s="258">
        <f>(F624/F612)*AK64</f>
        <v>13.497144237084889</v>
      </c>
      <c r="G702" s="256">
        <f>(G625/G612)*AK91</f>
        <v>0</v>
      </c>
      <c r="H702" s="258">
        <f>(H628/H612)*AK60</f>
        <v>3078.8818717078516</v>
      </c>
      <c r="I702" s="256">
        <f>(I629/I612)*AK92</f>
        <v>0</v>
      </c>
      <c r="J702" s="256">
        <f>(J630/J612)*AK93</f>
        <v>0</v>
      </c>
      <c r="K702" s="256">
        <f>(K644/K612)*AK89</f>
        <v>33966.687418338814</v>
      </c>
      <c r="L702" s="256">
        <f>(L647/L612)*AK94</f>
        <v>0</v>
      </c>
      <c r="M702" s="231">
        <f t="shared" si="18"/>
        <v>88750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284107.17</v>
      </c>
      <c r="D703" s="256">
        <f>(D615/D612)*AL90</f>
        <v>8687.6871899419748</v>
      </c>
      <c r="E703" s="258">
        <f>(E623/E612)*SUM(C703:D703)</f>
        <v>20227.180195750803</v>
      </c>
      <c r="F703" s="258">
        <f>(F624/F612)*AL64</f>
        <v>20.725856861693231</v>
      </c>
      <c r="G703" s="256">
        <f>(G625/G612)*AL91</f>
        <v>0</v>
      </c>
      <c r="H703" s="258">
        <f>(H628/H612)*AL60</f>
        <v>1750.3232558339155</v>
      </c>
      <c r="I703" s="256">
        <f>(I629/I612)*AL92</f>
        <v>2978.8824094195079</v>
      </c>
      <c r="J703" s="256">
        <f>(J630/J612)*AL93</f>
        <v>0</v>
      </c>
      <c r="K703" s="256">
        <f>(K644/K612)*AL89</f>
        <v>49386.859493125012</v>
      </c>
      <c r="L703" s="256">
        <f>(L647/L612)*AL94</f>
        <v>0</v>
      </c>
      <c r="M703" s="231">
        <f t="shared" si="18"/>
        <v>83052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0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87149.690127279784</v>
      </c>
      <c r="L706" s="256">
        <f>(L647/L612)*AO94</f>
        <v>0</v>
      </c>
      <c r="M706" s="231">
        <f t="shared" si="18"/>
        <v>87150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14243364.040000001</v>
      </c>
      <c r="D707" s="256">
        <f>(D615/D612)*AP90</f>
        <v>999871.43051613157</v>
      </c>
      <c r="E707" s="258">
        <f>(E623/E612)*SUM(C707:D707)</f>
        <v>1053050.1580100216</v>
      </c>
      <c r="F707" s="258">
        <f>(F624/F612)*AP64</f>
        <v>22382.524807382284</v>
      </c>
      <c r="G707" s="256">
        <f>(G625/G612)*AP91</f>
        <v>1132.7976959719783</v>
      </c>
      <c r="H707" s="258">
        <f>(H628/H612)*AP60</f>
        <v>104460.55720208795</v>
      </c>
      <c r="I707" s="256">
        <f>(I629/I612)*AP92</f>
        <v>343614.08592654025</v>
      </c>
      <c r="J707" s="256">
        <f>(J630/J612)*AP93</f>
        <v>0</v>
      </c>
      <c r="K707" s="256">
        <f>(K644/K612)*AP89</f>
        <v>396119.0361335614</v>
      </c>
      <c r="L707" s="256">
        <f>(L647/L612)*AP94</f>
        <v>40058.02514112155</v>
      </c>
      <c r="M707" s="231">
        <f t="shared" si="18"/>
        <v>2960689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18"/>
        <v>0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18"/>
        <v>0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18"/>
        <v>0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3119718.6700000004</v>
      </c>
      <c r="D713" s="256">
        <f>(D615/D612)*AV90</f>
        <v>169160.55570748047</v>
      </c>
      <c r="E713" s="258">
        <f>(E623/E612)*SUM(C713:D713)</f>
        <v>227206.01508820432</v>
      </c>
      <c r="F713" s="258">
        <f>(F624/F612)*AV64</f>
        <v>12687.473070374244</v>
      </c>
      <c r="G713" s="256">
        <f>(G625/G612)*AV91</f>
        <v>2454.3950079392862</v>
      </c>
      <c r="H713" s="258">
        <f>(H628/H612)*AV60</f>
        <v>10923.704174963472</v>
      </c>
      <c r="I713" s="256">
        <f>(I629/I612)*AV92</f>
        <v>58125.443013798154</v>
      </c>
      <c r="J713" s="256">
        <f>(J630/J612)*AV93</f>
        <v>7860.3859709136404</v>
      </c>
      <c r="K713" s="256">
        <f>(K644/K612)*AV89</f>
        <v>314026.85795713234</v>
      </c>
      <c r="L713" s="256">
        <f>(L647/L612)*AV94</f>
        <v>165790.3911343069</v>
      </c>
      <c r="M713" s="231">
        <f t="shared" si="18"/>
        <v>968235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108075531.84999999</v>
      </c>
      <c r="D715" s="231">
        <f>SUM(D616:D647)+SUM(D668:D713)</f>
        <v>7201279.0299999993</v>
      </c>
      <c r="E715" s="231">
        <f>SUM(E624:E647)+SUM(E668:E713)</f>
        <v>6983735.9559064489</v>
      </c>
      <c r="F715" s="231">
        <f>SUM(F625:F648)+SUM(F668:F713)</f>
        <v>398563.71237266099</v>
      </c>
      <c r="G715" s="231">
        <f>SUM(G626:G647)+SUM(G668:G713)</f>
        <v>1618465.8281583646</v>
      </c>
      <c r="H715" s="231">
        <f>SUM(H629:H647)+SUM(H668:H713)</f>
        <v>486473.87984583958</v>
      </c>
      <c r="I715" s="231">
        <f>SUM(I630:I647)+SUM(I668:I713)</f>
        <v>1584690.9697509429</v>
      </c>
      <c r="J715" s="231">
        <f>SUM(J631:J647)+SUM(J668:J713)</f>
        <v>348262.90427143552</v>
      </c>
      <c r="K715" s="231">
        <f>SUM(K668:K713)</f>
        <v>10069348.905723268</v>
      </c>
      <c r="L715" s="231">
        <f>SUM(L668:L713)</f>
        <v>2687145.9927202109</v>
      </c>
      <c r="M715" s="231">
        <f>SUM(M668:M713)</f>
        <v>26730271</v>
      </c>
      <c r="N715" s="250" t="s">
        <v>669</v>
      </c>
    </row>
    <row r="716" spans="1:14" s="231" customFormat="1" ht="12.65" customHeight="1" x14ac:dyDescent="0.3">
      <c r="C716" s="253">
        <f>CE85</f>
        <v>108075531.85000002</v>
      </c>
      <c r="D716" s="231">
        <f>D615</f>
        <v>7201279.0299999993</v>
      </c>
      <c r="E716" s="231">
        <f>E623</f>
        <v>6983735.955906447</v>
      </c>
      <c r="F716" s="231">
        <f>F624</f>
        <v>398563.71237266099</v>
      </c>
      <c r="G716" s="231">
        <f>G625</f>
        <v>1618465.8281583644</v>
      </c>
      <c r="H716" s="231">
        <f>H628</f>
        <v>486473.87984583958</v>
      </c>
      <c r="I716" s="231">
        <f>I629</f>
        <v>1584690.9697509429</v>
      </c>
      <c r="J716" s="231">
        <f>J630</f>
        <v>348262.90427143557</v>
      </c>
      <c r="K716" s="231">
        <f>K644</f>
        <v>10069348.905723268</v>
      </c>
      <c r="L716" s="231">
        <f>L647</f>
        <v>2687145.9927202114</v>
      </c>
      <c r="M716" s="231">
        <f>C648</f>
        <v>26730270.41</v>
      </c>
      <c r="N716" s="250" t="s">
        <v>670</v>
      </c>
    </row>
  </sheetData>
  <mergeCells count="1">
    <mergeCell ref="B236:C236"/>
  </mergeCells>
  <hyperlinks>
    <hyperlink ref="F42" r:id="rId1" xr:uid="{00000000-0004-0000-0000-000000000000}"/>
    <hyperlink ref="A43" r:id="rId2" xr:uid="{00000000-0004-0000-0000-000001000000}"/>
    <hyperlink ref="C30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C179"/>
  <sheetViews>
    <sheetView topLeftCell="A105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Grays Harbor Community Hospital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11591164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69005557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46691312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0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2133047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1520477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37558933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1856999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1856999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1702265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790904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70138600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5679456.0800000001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0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39148083.700000003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746443.32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88406066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29799686.099999994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7721232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7721232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5740492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5740492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82677342.099999994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Grays Harbor Community Hospital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15100084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5915797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1446059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0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715000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23176940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35095644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4751656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39847300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715000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39132300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-17152816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37520918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20368102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82677342.099999994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Grays Harbor Community Hospital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137923293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252628567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390551860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5170775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289739651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1243441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296153867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94397993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1601198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6701444.3799999999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101099437.38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39415957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11259503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11588598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11223954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1065484.8799999999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24889585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2929678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740948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1144784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1195503.43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1922624.95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698910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108075530.26000001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-6976092.8800000101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-1013228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-7989320.8800000101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-7989320.8800000101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topLeftCell="A304" zoomScale="65" workbookViewId="0">
      <selection activeCell="M53" sqref="M53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Grays Harbor Community Hospital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1871</v>
      </c>
      <c r="D9" s="287">
        <f>data!D59</f>
        <v>0</v>
      </c>
      <c r="E9" s="287">
        <f>data!E59</f>
        <v>8318</v>
      </c>
      <c r="F9" s="287">
        <f>data!F59</f>
        <v>0</v>
      </c>
      <c r="G9" s="287">
        <f>data!G59</f>
        <v>0</v>
      </c>
      <c r="H9" s="287">
        <f>data!H59</f>
        <v>0</v>
      </c>
      <c r="I9" s="287">
        <f>data!I59</f>
        <v>3064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16.100000000000001</v>
      </c>
      <c r="D10" s="294">
        <f>data!D60</f>
        <v>0</v>
      </c>
      <c r="E10" s="294">
        <f>data!E60</f>
        <v>56.49</v>
      </c>
      <c r="F10" s="294">
        <f>data!F60</f>
        <v>0</v>
      </c>
      <c r="G10" s="294">
        <f>data!G60</f>
        <v>1.94</v>
      </c>
      <c r="H10" s="294">
        <f>data!H60</f>
        <v>0</v>
      </c>
      <c r="I10" s="294">
        <f>data!I60</f>
        <v>22.94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1525211.23</v>
      </c>
      <c r="D11" s="287">
        <f>data!D61</f>
        <v>0</v>
      </c>
      <c r="E11" s="287">
        <f>data!E61</f>
        <v>3566049.72</v>
      </c>
      <c r="F11" s="287">
        <f>data!F61</f>
        <v>0</v>
      </c>
      <c r="G11" s="287">
        <f>data!G61</f>
        <v>0</v>
      </c>
      <c r="H11" s="287">
        <f>data!H61</f>
        <v>0</v>
      </c>
      <c r="I11" s="287">
        <f>data!I61</f>
        <v>2306578.0100000002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495175</v>
      </c>
      <c r="D12" s="287">
        <f>data!D62</f>
        <v>0</v>
      </c>
      <c r="E12" s="287">
        <f>data!E62</f>
        <v>1140458</v>
      </c>
      <c r="F12" s="287">
        <f>data!F62</f>
        <v>0</v>
      </c>
      <c r="G12" s="287">
        <f>data!G62</f>
        <v>0</v>
      </c>
      <c r="H12" s="287">
        <f>data!H62</f>
        <v>0</v>
      </c>
      <c r="I12" s="287">
        <f>data!I62</f>
        <v>667220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0</v>
      </c>
      <c r="D13" s="287">
        <f>data!D63</f>
        <v>0</v>
      </c>
      <c r="E13" s="287">
        <f>data!E63</f>
        <v>5018677.1000000006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63500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284254.09999999998</v>
      </c>
      <c r="D14" s="287">
        <f>data!D64</f>
        <v>0</v>
      </c>
      <c r="E14" s="287">
        <f>data!E64</f>
        <v>355250.28</v>
      </c>
      <c r="F14" s="287">
        <f>data!F64</f>
        <v>0</v>
      </c>
      <c r="G14" s="287">
        <f>data!G64</f>
        <v>10384.880000000001</v>
      </c>
      <c r="H14" s="287">
        <f>data!H64</f>
        <v>0</v>
      </c>
      <c r="I14" s="287">
        <f>data!I64</f>
        <v>36302.959999999999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0</v>
      </c>
      <c r="D15" s="287">
        <f>data!D65</f>
        <v>0</v>
      </c>
      <c r="E15" s="287">
        <f>data!E65</f>
        <v>0</v>
      </c>
      <c r="F15" s="287">
        <f>data!F65</f>
        <v>0</v>
      </c>
      <c r="G15" s="287">
        <f>data!G65</f>
        <v>2660.2</v>
      </c>
      <c r="H15" s="287">
        <f>data!H65</f>
        <v>0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528789.07999999996</v>
      </c>
      <c r="D16" s="287">
        <f>data!D66</f>
        <v>0</v>
      </c>
      <c r="E16" s="287">
        <f>data!E66</f>
        <v>1742165.8499999999</v>
      </c>
      <c r="F16" s="287">
        <f>data!F66</f>
        <v>0</v>
      </c>
      <c r="G16" s="287">
        <f>data!G66</f>
        <v>309572.21000000002</v>
      </c>
      <c r="H16" s="287">
        <f>data!H66</f>
        <v>0</v>
      </c>
      <c r="I16" s="287">
        <f>data!I66</f>
        <v>154775.51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74164</v>
      </c>
      <c r="D17" s="287">
        <f>data!D67</f>
        <v>0</v>
      </c>
      <c r="E17" s="287">
        <f>data!E67</f>
        <v>169160</v>
      </c>
      <c r="F17" s="287">
        <f>data!F67</f>
        <v>0</v>
      </c>
      <c r="G17" s="287">
        <f>data!G67</f>
        <v>365</v>
      </c>
      <c r="H17" s="287">
        <f>data!H67</f>
        <v>0</v>
      </c>
      <c r="I17" s="287">
        <f>data!I67</f>
        <v>103265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63439.55</v>
      </c>
      <c r="D18" s="287">
        <f>data!D68</f>
        <v>0</v>
      </c>
      <c r="E18" s="287">
        <f>data!E68</f>
        <v>126879</v>
      </c>
      <c r="F18" s="287">
        <f>data!F68</f>
        <v>0</v>
      </c>
      <c r="G18" s="287">
        <f>data!G68</f>
        <v>20081</v>
      </c>
      <c r="H18" s="287">
        <f>data!H68</f>
        <v>0</v>
      </c>
      <c r="I18" s="287">
        <f>data!I68</f>
        <v>48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309</v>
      </c>
      <c r="D19" s="287">
        <f>data!D69</f>
        <v>0</v>
      </c>
      <c r="E19" s="287">
        <f>data!E69</f>
        <v>2145.52</v>
      </c>
      <c r="F19" s="287">
        <f>data!F69</f>
        <v>0</v>
      </c>
      <c r="G19" s="287">
        <f>data!G69</f>
        <v>0</v>
      </c>
      <c r="H19" s="287">
        <f>data!H69</f>
        <v>0</v>
      </c>
      <c r="I19" s="287">
        <f>data!I69</f>
        <v>10128.199999999999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2971341.96</v>
      </c>
      <c r="D21" s="287">
        <f>data!D85</f>
        <v>0</v>
      </c>
      <c r="E21" s="287">
        <f>data!E85</f>
        <v>12120785.469999999</v>
      </c>
      <c r="F21" s="287">
        <f>data!F85</f>
        <v>0</v>
      </c>
      <c r="G21" s="287">
        <f>data!G85</f>
        <v>343063.29000000004</v>
      </c>
      <c r="H21" s="287">
        <f>data!H85</f>
        <v>0</v>
      </c>
      <c r="I21" s="287">
        <f>data!I85</f>
        <v>3341817.6800000006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>
        <f>+data!M668</f>
        <v>1042607</v>
      </c>
      <c r="D23" s="295">
        <f>+data!M669</f>
        <v>0</v>
      </c>
      <c r="E23" s="295">
        <f>+data!M670</f>
        <v>4097717</v>
      </c>
      <c r="F23" s="295">
        <f>+data!M671</f>
        <v>0</v>
      </c>
      <c r="G23" s="295">
        <f>+data!M672</f>
        <v>58518</v>
      </c>
      <c r="H23" s="295">
        <f>+data!M673</f>
        <v>0</v>
      </c>
      <c r="I23" s="295">
        <f>+data!M674</f>
        <v>1649930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7374737</v>
      </c>
      <c r="D24" s="287">
        <f>data!D87</f>
        <v>0</v>
      </c>
      <c r="E24" s="287">
        <f>data!E87</f>
        <v>20809052.600000001</v>
      </c>
      <c r="F24" s="287">
        <f>data!F87</f>
        <v>0</v>
      </c>
      <c r="G24" s="287">
        <f>data!G87</f>
        <v>0</v>
      </c>
      <c r="H24" s="287">
        <f>data!H87</f>
        <v>0</v>
      </c>
      <c r="I24" s="287">
        <f>data!I87</f>
        <v>4907143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-45961</v>
      </c>
      <c r="D25" s="287">
        <f>data!D88</f>
        <v>0</v>
      </c>
      <c r="E25" s="287">
        <f>data!E88</f>
        <v>400272</v>
      </c>
      <c r="F25" s="287">
        <f>data!F88</f>
        <v>0</v>
      </c>
      <c r="G25" s="287">
        <f>data!G88</f>
        <v>1256758</v>
      </c>
      <c r="H25" s="287">
        <f>data!H88</f>
        <v>0</v>
      </c>
      <c r="I25" s="287">
        <f>data!I88</f>
        <v>478742.9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7328776</v>
      </c>
      <c r="D26" s="287">
        <f>data!D89</f>
        <v>0</v>
      </c>
      <c r="E26" s="287">
        <f>data!E89</f>
        <v>21209324.600000001</v>
      </c>
      <c r="F26" s="287">
        <f>data!F89</f>
        <v>0</v>
      </c>
      <c r="G26" s="287">
        <f>data!G89</f>
        <v>1256758</v>
      </c>
      <c r="H26" s="287">
        <f>data!H89</f>
        <v>0</v>
      </c>
      <c r="I26" s="287">
        <f>data!I89</f>
        <v>5385885.9000000004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5886</v>
      </c>
      <c r="D28" s="287">
        <f>data!D90</f>
        <v>0</v>
      </c>
      <c r="E28" s="287">
        <f>data!E90</f>
        <v>20340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17985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3022</v>
      </c>
      <c r="D29" s="287">
        <f>data!D91</f>
        <v>0</v>
      </c>
      <c r="E29" s="287">
        <f>data!E91</f>
        <v>24510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9465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1426</v>
      </c>
      <c r="D30" s="287">
        <f>data!D92</f>
        <v>0</v>
      </c>
      <c r="E30" s="287">
        <f>data!E92</f>
        <v>4927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4357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20090</v>
      </c>
      <c r="D31" s="287">
        <f>data!D93</f>
        <v>0</v>
      </c>
      <c r="E31" s="287">
        <f>data!E93</f>
        <v>102047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22184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14.21</v>
      </c>
      <c r="D32" s="294">
        <f>data!D94</f>
        <v>0</v>
      </c>
      <c r="E32" s="294">
        <f>data!E94</f>
        <v>45.79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11.07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Grays Harbor Community Hospital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522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290</v>
      </c>
      <c r="I41" s="287">
        <f>data!P59</f>
        <v>190217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19.38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0</v>
      </c>
      <c r="I42" s="294">
        <f>data!P60</f>
        <v>12.09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3377.16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2015841.1800000002</v>
      </c>
      <c r="I43" s="287">
        <f>data!P61</f>
        <v>1344022.9400000002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664491</v>
      </c>
      <c r="I44" s="287">
        <f>data!P62</f>
        <v>438669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4800</v>
      </c>
      <c r="I45" s="287">
        <f>data!P63</f>
        <v>0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-1743.1299999999999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220058.81999999998</v>
      </c>
      <c r="I46" s="287">
        <f>data!P64</f>
        <v>556552.95000000007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0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35954.74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261960.54</v>
      </c>
      <c r="I48" s="287">
        <f>data!P66</f>
        <v>203734.86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12221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34902</v>
      </c>
      <c r="I49" s="287">
        <f>data!P67</f>
        <v>222198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5460.92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72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1631.89</v>
      </c>
      <c r="I51" s="287">
        <f>data!P69</f>
        <v>3999.88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55270.689999999995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3203685.43</v>
      </c>
      <c r="I53" s="287">
        <f>data!P85</f>
        <v>2769249.63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>
        <f>+data!M675</f>
        <v>338127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0</v>
      </c>
      <c r="H55" s="295">
        <f>+data!M680</f>
        <v>472543</v>
      </c>
      <c r="I55" s="295">
        <f>+data!M681</f>
        <v>1738847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1095907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3261566</v>
      </c>
      <c r="I56" s="287">
        <f>data!P87</f>
        <v>11852209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-1787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759398</v>
      </c>
      <c r="I57" s="287">
        <f>data!P88</f>
        <v>30524525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1094120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4020964</v>
      </c>
      <c r="I58" s="287">
        <f>data!P89</f>
        <v>42376734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459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3113</v>
      </c>
      <c r="I60" s="287">
        <f>data!P90</f>
        <v>6715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111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754</v>
      </c>
      <c r="I62" s="287">
        <f>data!P92</f>
        <v>1627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29493</v>
      </c>
      <c r="I63" s="287">
        <f>data!P93</f>
        <v>38755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14.02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7.38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Grays Harbor Community Hospital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73657</v>
      </c>
      <c r="D73" s="295">
        <f>data!R59</f>
        <v>190217</v>
      </c>
      <c r="E73" s="299"/>
      <c r="F73" s="299"/>
      <c r="G73" s="287">
        <f>data!U59</f>
        <v>817080</v>
      </c>
      <c r="H73" s="287">
        <f>data!V59</f>
        <v>17848.23</v>
      </c>
      <c r="I73" s="287">
        <f>data!W59</f>
        <v>31560.79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2.79</v>
      </c>
      <c r="D74" s="294">
        <f>data!R60</f>
        <v>4.83</v>
      </c>
      <c r="E74" s="294">
        <f>data!S60</f>
        <v>3.7</v>
      </c>
      <c r="F74" s="294">
        <f>data!T60</f>
        <v>0</v>
      </c>
      <c r="G74" s="294">
        <f>data!U60</f>
        <v>21.57</v>
      </c>
      <c r="H74" s="294">
        <f>data!V60</f>
        <v>7.97</v>
      </c>
      <c r="I74" s="294">
        <f>data!W60</f>
        <v>1.26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303550.11000000004</v>
      </c>
      <c r="D75" s="287">
        <f>data!R61</f>
        <v>861023.44</v>
      </c>
      <c r="E75" s="287">
        <f>data!S61</f>
        <v>188074.53000000003</v>
      </c>
      <c r="F75" s="287">
        <f>data!T61</f>
        <v>0</v>
      </c>
      <c r="G75" s="287">
        <f>data!U61</f>
        <v>1418494.89</v>
      </c>
      <c r="H75" s="287">
        <f>data!V61</f>
        <v>503245.56999999995</v>
      </c>
      <c r="I75" s="287">
        <f>data!W61</f>
        <v>134583.13999999998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98025</v>
      </c>
      <c r="D76" s="287">
        <f>data!R62</f>
        <v>140630</v>
      </c>
      <c r="E76" s="287">
        <f>data!S62</f>
        <v>63580</v>
      </c>
      <c r="F76" s="287">
        <f>data!T62</f>
        <v>0</v>
      </c>
      <c r="G76" s="287">
        <f>data!U62</f>
        <v>465811</v>
      </c>
      <c r="H76" s="287">
        <f>data!V62</f>
        <v>168207</v>
      </c>
      <c r="I76" s="287">
        <f>data!W62</f>
        <v>41720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3401174.7399999998</v>
      </c>
      <c r="E77" s="287">
        <f>data!S63</f>
        <v>0</v>
      </c>
      <c r="F77" s="287">
        <f>data!T63</f>
        <v>0</v>
      </c>
      <c r="G77" s="287">
        <f>data!U63</f>
        <v>134346.07</v>
      </c>
      <c r="H77" s="287">
        <f>data!V63</f>
        <v>46352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2233.25</v>
      </c>
      <c r="D78" s="287">
        <f>data!R64</f>
        <v>65663.31</v>
      </c>
      <c r="E78" s="287">
        <f>data!S64</f>
        <v>2427984.14</v>
      </c>
      <c r="F78" s="287">
        <f>data!T64</f>
        <v>0</v>
      </c>
      <c r="G78" s="287">
        <f>data!U64</f>
        <v>1704264.0099999998</v>
      </c>
      <c r="H78" s="287">
        <f>data!V64</f>
        <v>26725.53</v>
      </c>
      <c r="I78" s="287">
        <f>data!W64</f>
        <v>0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0</v>
      </c>
      <c r="H79" s="287">
        <f>data!V65</f>
        <v>0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126984.27</v>
      </c>
      <c r="D80" s="287">
        <f>data!R66</f>
        <v>253.86999999999534</v>
      </c>
      <c r="E80" s="287">
        <f>data!S66</f>
        <v>54803.41</v>
      </c>
      <c r="F80" s="287">
        <f>data!T66</f>
        <v>0</v>
      </c>
      <c r="G80" s="287">
        <f>data!U66</f>
        <v>951408.38</v>
      </c>
      <c r="H80" s="287">
        <f>data!V66</f>
        <v>49032.4</v>
      </c>
      <c r="I80" s="287">
        <f>data!W66</f>
        <v>143573.64000000001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9103</v>
      </c>
      <c r="D81" s="287">
        <f>data!R67</f>
        <v>6708</v>
      </c>
      <c r="E81" s="287">
        <f>data!S67</f>
        <v>29604</v>
      </c>
      <c r="F81" s="287">
        <f>data!T67</f>
        <v>0</v>
      </c>
      <c r="G81" s="287">
        <f>data!U67</f>
        <v>61036</v>
      </c>
      <c r="H81" s="287">
        <f>data!V67</f>
        <v>4675</v>
      </c>
      <c r="I81" s="287">
        <f>data!W67</f>
        <v>3571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9873.52</v>
      </c>
      <c r="E82" s="287">
        <f>data!S68</f>
        <v>47077.62</v>
      </c>
      <c r="F82" s="287">
        <f>data!T68</f>
        <v>0</v>
      </c>
      <c r="G82" s="287">
        <f>data!U68</f>
        <v>12319.63</v>
      </c>
      <c r="H82" s="287">
        <f>data!V68</f>
        <v>0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0</v>
      </c>
      <c r="D83" s="287">
        <f>data!R69</f>
        <v>1073</v>
      </c>
      <c r="E83" s="287">
        <f>data!S69</f>
        <v>0</v>
      </c>
      <c r="F83" s="287">
        <f>data!T69</f>
        <v>0</v>
      </c>
      <c r="G83" s="287">
        <f>data!U69</f>
        <v>655.93000000000006</v>
      </c>
      <c r="H83" s="287">
        <f>data!V69</f>
        <v>0</v>
      </c>
      <c r="I83" s="287">
        <f>data!W69</f>
        <v>0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539895.63</v>
      </c>
      <c r="D85" s="287">
        <f>data!R85</f>
        <v>4486399.879999999</v>
      </c>
      <c r="E85" s="287">
        <f>data!S85</f>
        <v>2811123.7</v>
      </c>
      <c r="F85" s="287">
        <f>data!T85</f>
        <v>0</v>
      </c>
      <c r="G85" s="287">
        <f>data!U85</f>
        <v>4748335.9099999992</v>
      </c>
      <c r="H85" s="287">
        <f>data!V85</f>
        <v>798237.5</v>
      </c>
      <c r="I85" s="287">
        <f>data!W85</f>
        <v>323447.78000000003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>
        <f>+data!M682</f>
        <v>210575</v>
      </c>
      <c r="D87" s="295">
        <f>+data!M683</f>
        <v>696661</v>
      </c>
      <c r="E87" s="295">
        <f>+data!M684</f>
        <v>992366</v>
      </c>
      <c r="F87" s="295">
        <f>+data!M685</f>
        <v>0</v>
      </c>
      <c r="G87" s="295">
        <f>+data!M686</f>
        <v>1484467</v>
      </c>
      <c r="H87" s="295">
        <f>+data!M687</f>
        <v>301881</v>
      </c>
      <c r="I87" s="295">
        <f>+data!M688</f>
        <v>173583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796978</v>
      </c>
      <c r="D88" s="287">
        <f>data!R87</f>
        <v>7113624.4100000001</v>
      </c>
      <c r="E88" s="287">
        <f>data!S87</f>
        <v>12254447</v>
      </c>
      <c r="F88" s="287">
        <f>data!T87</f>
        <v>0</v>
      </c>
      <c r="G88" s="287">
        <f>data!U87</f>
        <v>10149054.98</v>
      </c>
      <c r="H88" s="287">
        <f>data!V87</f>
        <v>2745471</v>
      </c>
      <c r="I88" s="287">
        <f>data!W87</f>
        <v>274825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1706330</v>
      </c>
      <c r="D89" s="287">
        <f>data!R88</f>
        <v>7312753</v>
      </c>
      <c r="E89" s="287">
        <f>data!S88</f>
        <v>13231207.15</v>
      </c>
      <c r="F89" s="287">
        <f>data!T88</f>
        <v>0</v>
      </c>
      <c r="G89" s="287">
        <f>data!U88</f>
        <v>23260718.240000002</v>
      </c>
      <c r="H89" s="287">
        <f>data!V88</f>
        <v>5219357</v>
      </c>
      <c r="I89" s="287">
        <f>data!W88</f>
        <v>4590222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2503308</v>
      </c>
      <c r="D90" s="287">
        <f>data!R89</f>
        <v>14426377.41</v>
      </c>
      <c r="E90" s="287">
        <f>data!S89</f>
        <v>25485654.149999999</v>
      </c>
      <c r="F90" s="287">
        <f>data!T89</f>
        <v>0</v>
      </c>
      <c r="G90" s="287">
        <f>data!U89</f>
        <v>33409773.220000003</v>
      </c>
      <c r="H90" s="287">
        <f>data!V89</f>
        <v>7964828</v>
      </c>
      <c r="I90" s="287">
        <f>data!W89</f>
        <v>4865047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1302</v>
      </c>
      <c r="D92" s="287">
        <f>data!R90</f>
        <v>198</v>
      </c>
      <c r="E92" s="287">
        <f>data!S90</f>
        <v>1331</v>
      </c>
      <c r="F92" s="287">
        <f>data!T90</f>
        <v>0</v>
      </c>
      <c r="G92" s="287">
        <f>data!U90</f>
        <v>5703</v>
      </c>
      <c r="H92" s="287">
        <f>data!V90</f>
        <v>864</v>
      </c>
      <c r="I92" s="287">
        <f>data!W90</f>
        <v>660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315</v>
      </c>
      <c r="D94" s="287">
        <f>data!R92</f>
        <v>48</v>
      </c>
      <c r="E94" s="287">
        <f>data!S92</f>
        <v>322</v>
      </c>
      <c r="F94" s="287">
        <f>data!T92</f>
        <v>0</v>
      </c>
      <c r="G94" s="287">
        <f>data!U92</f>
        <v>1381</v>
      </c>
      <c r="H94" s="287">
        <f>data!V92</f>
        <v>209</v>
      </c>
      <c r="I94" s="287">
        <f>data!W92</f>
        <v>160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5066</v>
      </c>
      <c r="D95" s="287">
        <f>data!R93</f>
        <v>0</v>
      </c>
      <c r="E95" s="287">
        <f>data!S93</f>
        <v>1384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2.78</v>
      </c>
      <c r="D96" s="294">
        <f>data!R94</f>
        <v>0</v>
      </c>
      <c r="E96" s="294">
        <f>data!S94</f>
        <v>0</v>
      </c>
      <c r="F96" s="294">
        <f>data!T94</f>
        <v>0</v>
      </c>
      <c r="G96" s="294">
        <f>data!U94</f>
        <v>0</v>
      </c>
      <c r="H96" s="294">
        <f>data!V94</f>
        <v>0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Grays Harbor Community Hospital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77756.97</v>
      </c>
      <c r="D105" s="287">
        <f>data!Y59</f>
        <v>19158.43</v>
      </c>
      <c r="E105" s="287">
        <f>data!Z59</f>
        <v>24696.35</v>
      </c>
      <c r="F105" s="287">
        <f>data!AA59</f>
        <v>9899.06</v>
      </c>
      <c r="G105" s="299"/>
      <c r="H105" s="287">
        <f>data!AC59</f>
        <v>83607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6.89</v>
      </c>
      <c r="D106" s="294">
        <f>data!Y60</f>
        <v>12.05</v>
      </c>
      <c r="E106" s="294">
        <f>data!Z60</f>
        <v>0</v>
      </c>
      <c r="F106" s="294">
        <f>data!AA60</f>
        <v>1.97</v>
      </c>
      <c r="G106" s="294">
        <f>data!AB60</f>
        <v>10.83</v>
      </c>
      <c r="H106" s="294">
        <f>data!AC60</f>
        <v>10.3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677218.94000000006</v>
      </c>
      <c r="D107" s="287">
        <f>data!Y61</f>
        <v>2305044.08</v>
      </c>
      <c r="E107" s="287">
        <f>data!Z61</f>
        <v>0</v>
      </c>
      <c r="F107" s="287">
        <f>data!AA61</f>
        <v>191115.54</v>
      </c>
      <c r="G107" s="287">
        <f>data!AB61</f>
        <v>1053837.0899999999</v>
      </c>
      <c r="H107" s="287">
        <f>data!AC61</f>
        <v>125108.69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219702</v>
      </c>
      <c r="D108" s="287">
        <f>data!Y62</f>
        <v>542775</v>
      </c>
      <c r="E108" s="287">
        <f>data!Z62</f>
        <v>0</v>
      </c>
      <c r="F108" s="287">
        <f>data!AA62</f>
        <v>63944</v>
      </c>
      <c r="G108" s="287">
        <f>data!AB62</f>
        <v>337770</v>
      </c>
      <c r="H108" s="287">
        <f>data!AC62</f>
        <v>42563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0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215712.52</v>
      </c>
      <c r="D110" s="287">
        <f>data!Y64</f>
        <v>74182.399999999994</v>
      </c>
      <c r="E110" s="287">
        <f>data!Z64</f>
        <v>0</v>
      </c>
      <c r="F110" s="287">
        <f>data!AA64</f>
        <v>15899.36</v>
      </c>
      <c r="G110" s="287">
        <f>data!AB64</f>
        <v>2181325.7100000004</v>
      </c>
      <c r="H110" s="287">
        <f>data!AC64</f>
        <v>142305.79</v>
      </c>
      <c r="I110" s="287">
        <f>data!AD64</f>
        <v>0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34439.360000000001</v>
      </c>
      <c r="E111" s="287">
        <f>data!Z65</f>
        <v>0</v>
      </c>
      <c r="F111" s="287">
        <f>data!AA65</f>
        <v>0</v>
      </c>
      <c r="G111" s="287">
        <f>data!AB65</f>
        <v>0</v>
      </c>
      <c r="H111" s="287">
        <f>data!AC65</f>
        <v>0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84015.63</v>
      </c>
      <c r="D112" s="287">
        <f>data!Y66</f>
        <v>899587.25</v>
      </c>
      <c r="E112" s="287">
        <f>data!Z66</f>
        <v>0</v>
      </c>
      <c r="F112" s="287">
        <f>data!AA66</f>
        <v>366243.52999999997</v>
      </c>
      <c r="G112" s="287">
        <f>data!AB66</f>
        <v>245402.28000000003</v>
      </c>
      <c r="H112" s="287">
        <f>data!AC66</f>
        <v>3006065.67</v>
      </c>
      <c r="I112" s="287">
        <f>data!AD66</f>
        <v>0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37387</v>
      </c>
      <c r="D113" s="287">
        <f>data!Y67</f>
        <v>408517</v>
      </c>
      <c r="E113" s="287">
        <f>data!Z67</f>
        <v>0</v>
      </c>
      <c r="F113" s="287">
        <f>data!AA67</f>
        <v>6831</v>
      </c>
      <c r="G113" s="287">
        <f>data!AB67</f>
        <v>10099</v>
      </c>
      <c r="H113" s="287">
        <f>data!AC67</f>
        <v>68516</v>
      </c>
      <c r="I113" s="287">
        <f>data!AD67</f>
        <v>0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915.17</v>
      </c>
      <c r="E114" s="287">
        <f>data!Z68</f>
        <v>0</v>
      </c>
      <c r="F114" s="287">
        <f>data!AA68</f>
        <v>14.1</v>
      </c>
      <c r="G114" s="287">
        <f>data!AB68</f>
        <v>212941.8</v>
      </c>
      <c r="H114" s="287">
        <f>data!AC68</f>
        <v>93270.75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0</v>
      </c>
      <c r="D115" s="287">
        <f>data!Y69</f>
        <v>8564.4600000000009</v>
      </c>
      <c r="E115" s="287">
        <f>data!Z69</f>
        <v>0</v>
      </c>
      <c r="F115" s="287">
        <f>data!AA69</f>
        <v>9492.7000000000007</v>
      </c>
      <c r="G115" s="287">
        <f>data!AB69</f>
        <v>40762.000000000007</v>
      </c>
      <c r="H115" s="287">
        <f>data!AC69</f>
        <v>1288</v>
      </c>
      <c r="I115" s="287">
        <f>data!AD69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0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1234036.0899999999</v>
      </c>
      <c r="D117" s="287">
        <f>data!Y85</f>
        <v>4274024.72</v>
      </c>
      <c r="E117" s="287">
        <f>data!Z85</f>
        <v>0</v>
      </c>
      <c r="F117" s="287">
        <f>data!AA85</f>
        <v>653540.22999999986</v>
      </c>
      <c r="G117" s="287">
        <f>data!AB85</f>
        <v>4082137.88</v>
      </c>
      <c r="H117" s="287">
        <f>data!AC85</f>
        <v>3479117.9</v>
      </c>
      <c r="I117" s="287">
        <f>data!AD85</f>
        <v>0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>
        <f>+data!M689</f>
        <v>1877171</v>
      </c>
      <c r="D119" s="295">
        <f>+data!M690</f>
        <v>1527945</v>
      </c>
      <c r="E119" s="295">
        <f>+data!M691</f>
        <v>0</v>
      </c>
      <c r="F119" s="295">
        <f>+data!M692</f>
        <v>194604</v>
      </c>
      <c r="G119" s="295">
        <f>+data!M693</f>
        <v>1244607</v>
      </c>
      <c r="H119" s="295">
        <f>+data!M694</f>
        <v>424236</v>
      </c>
      <c r="I119" s="295">
        <f>+data!M695</f>
        <v>0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12169794</v>
      </c>
      <c r="D120" s="287">
        <f>data!Y87</f>
        <v>3864952</v>
      </c>
      <c r="E120" s="287">
        <f>data!Z87</f>
        <v>0</v>
      </c>
      <c r="F120" s="287">
        <f>data!AA87</f>
        <v>363366.27</v>
      </c>
      <c r="G120" s="287">
        <f>data!AB87</f>
        <v>18955525.75</v>
      </c>
      <c r="H120" s="287">
        <f>data!AC87</f>
        <v>5446693</v>
      </c>
      <c r="I120" s="287">
        <f>data!AD87</f>
        <v>0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47669983</v>
      </c>
      <c r="D121" s="287">
        <f>data!Y88</f>
        <v>28906621</v>
      </c>
      <c r="E121" s="287">
        <f>data!Z88</f>
        <v>0</v>
      </c>
      <c r="F121" s="287">
        <f>data!AA88</f>
        <v>4750713.59</v>
      </c>
      <c r="G121" s="287">
        <f>data!AB88</f>
        <v>13134058.800000001</v>
      </c>
      <c r="H121" s="287">
        <f>data!AC88</f>
        <v>582875</v>
      </c>
      <c r="I121" s="287">
        <f>data!AD88</f>
        <v>0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59839777</v>
      </c>
      <c r="D122" s="287">
        <f>data!Y89</f>
        <v>32771573</v>
      </c>
      <c r="E122" s="287">
        <f>data!Z89</f>
        <v>0</v>
      </c>
      <c r="F122" s="287">
        <f>data!AA89</f>
        <v>5114079.8599999994</v>
      </c>
      <c r="G122" s="287">
        <f>data!AB89</f>
        <v>32089584.550000001</v>
      </c>
      <c r="H122" s="287">
        <f>data!AC89</f>
        <v>6029568</v>
      </c>
      <c r="I122" s="287">
        <f>data!AD89</f>
        <v>0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5944</v>
      </c>
      <c r="D124" s="287">
        <f>data!Y90</f>
        <v>8961</v>
      </c>
      <c r="E124" s="287">
        <f>data!Z90</f>
        <v>0</v>
      </c>
      <c r="F124" s="287">
        <f>data!AA90</f>
        <v>403</v>
      </c>
      <c r="G124" s="287">
        <f>data!AB90</f>
        <v>1239</v>
      </c>
      <c r="H124" s="287">
        <f>data!AC90</f>
        <v>304</v>
      </c>
      <c r="I124" s="287">
        <f>data!AD90</f>
        <v>0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1440</v>
      </c>
      <c r="D126" s="287">
        <f>data!Y92</f>
        <v>2171</v>
      </c>
      <c r="E126" s="287">
        <f>data!Z92</f>
        <v>0</v>
      </c>
      <c r="F126" s="287">
        <f>data!AA92</f>
        <v>98</v>
      </c>
      <c r="G126" s="287">
        <f>data!AB92</f>
        <v>300</v>
      </c>
      <c r="H126" s="287">
        <f>data!AC92</f>
        <v>74</v>
      </c>
      <c r="I126" s="287">
        <f>data!AD92</f>
        <v>0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16689</v>
      </c>
      <c r="D127" s="287">
        <f>data!Y93</f>
        <v>26855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1462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0.94</v>
      </c>
      <c r="E128" s="294">
        <f>data!Z94</f>
        <v>0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Grays Harbor Community Hospital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45864</v>
      </c>
      <c r="D137" s="287">
        <f>data!AF59</f>
        <v>0</v>
      </c>
      <c r="E137" s="287">
        <f>data!AG59</f>
        <v>20280</v>
      </c>
      <c r="F137" s="287">
        <f>data!AH59</f>
        <v>0</v>
      </c>
      <c r="G137" s="287">
        <f>data!AI59</f>
        <v>0</v>
      </c>
      <c r="H137" s="287">
        <f>data!AJ59</f>
        <v>0</v>
      </c>
      <c r="I137" s="287">
        <f>data!AK59</f>
        <v>14390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8.32</v>
      </c>
      <c r="D138" s="294">
        <f>data!AF60</f>
        <v>0</v>
      </c>
      <c r="E138" s="294">
        <f>data!AG60</f>
        <v>38.9</v>
      </c>
      <c r="F138" s="294">
        <f>data!AH60</f>
        <v>0</v>
      </c>
      <c r="G138" s="294">
        <f>data!AI60</f>
        <v>7.61</v>
      </c>
      <c r="H138" s="294">
        <f>data!AJ60</f>
        <v>0</v>
      </c>
      <c r="I138" s="294">
        <f>data!AK60</f>
        <v>2.92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0</v>
      </c>
      <c r="D139" s="287">
        <f>data!AF61</f>
        <v>0</v>
      </c>
      <c r="E139" s="287">
        <f>data!AG61</f>
        <v>2499335.0600000005</v>
      </c>
      <c r="F139" s="287">
        <f>data!AH61</f>
        <v>0</v>
      </c>
      <c r="G139" s="287">
        <f>data!AI61</f>
        <v>589822.51</v>
      </c>
      <c r="H139" s="287">
        <f>data!AJ61</f>
        <v>0</v>
      </c>
      <c r="I139" s="287">
        <f>data!AK61</f>
        <v>0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0</v>
      </c>
      <c r="D140" s="287">
        <f>data!AF62</f>
        <v>0</v>
      </c>
      <c r="E140" s="287">
        <f>data!AG62</f>
        <v>827880</v>
      </c>
      <c r="F140" s="287">
        <f>data!AH62</f>
        <v>0</v>
      </c>
      <c r="G140" s="287">
        <f>data!AI62</f>
        <v>195291</v>
      </c>
      <c r="H140" s="287">
        <f>data!AJ62</f>
        <v>0</v>
      </c>
      <c r="I140" s="287">
        <f>data!AK62</f>
        <v>0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640602</v>
      </c>
      <c r="F141" s="287">
        <f>data!AH63</f>
        <v>0</v>
      </c>
      <c r="G141" s="287">
        <f>data!AI63</f>
        <v>0</v>
      </c>
      <c r="H141" s="287">
        <f>data!AJ63</f>
        <v>0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25967.549999999996</v>
      </c>
      <c r="D142" s="287">
        <f>data!AF64</f>
        <v>0</v>
      </c>
      <c r="E142" s="287">
        <f>data!AG64</f>
        <v>989766.07</v>
      </c>
      <c r="F142" s="287">
        <f>data!AH64</f>
        <v>0</v>
      </c>
      <c r="G142" s="287">
        <f>data!AI64</f>
        <v>49541.349999999984</v>
      </c>
      <c r="H142" s="287">
        <f>data!AJ64</f>
        <v>0</v>
      </c>
      <c r="I142" s="287">
        <f>data!AK64</f>
        <v>377.95000000000005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0</v>
      </c>
      <c r="D143" s="287">
        <f>data!AF65</f>
        <v>0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0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924935.68000000005</v>
      </c>
      <c r="D144" s="287">
        <f>data!AF66</f>
        <v>0</v>
      </c>
      <c r="E144" s="287">
        <f>data!AG66</f>
        <v>3247760.46</v>
      </c>
      <c r="F144" s="287">
        <f>data!AH66</f>
        <v>0</v>
      </c>
      <c r="G144" s="287">
        <f>data!AI66</f>
        <v>466938.75</v>
      </c>
      <c r="H144" s="287">
        <f>data!AJ66</f>
        <v>0</v>
      </c>
      <c r="I144" s="287">
        <f>data!AK66</f>
        <v>747863.05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42512</v>
      </c>
      <c r="D145" s="287">
        <f>data!AF67</f>
        <v>0</v>
      </c>
      <c r="E145" s="287">
        <f>data!AG67</f>
        <v>178560</v>
      </c>
      <c r="F145" s="287">
        <f>data!AH67</f>
        <v>0</v>
      </c>
      <c r="G145" s="287">
        <f>data!AI67</f>
        <v>20990</v>
      </c>
      <c r="H145" s="287">
        <f>data!AJ67</f>
        <v>0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12355</v>
      </c>
      <c r="D146" s="287">
        <f>data!AF68</f>
        <v>0</v>
      </c>
      <c r="E146" s="287">
        <f>data!AG68</f>
        <v>111.76</v>
      </c>
      <c r="F146" s="287">
        <f>data!AH68</f>
        <v>0</v>
      </c>
      <c r="G146" s="287">
        <f>data!AI68</f>
        <v>0</v>
      </c>
      <c r="H146" s="287">
        <f>data!AJ68</f>
        <v>0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0</v>
      </c>
      <c r="D147" s="287">
        <f>data!AF69</f>
        <v>0</v>
      </c>
      <c r="E147" s="287">
        <f>data!AG69</f>
        <v>1950</v>
      </c>
      <c r="F147" s="287">
        <f>data!AH69</f>
        <v>0</v>
      </c>
      <c r="G147" s="287">
        <f>data!AI69</f>
        <v>0</v>
      </c>
      <c r="H147" s="287">
        <f>data!AJ69</f>
        <v>0</v>
      </c>
      <c r="I147" s="287">
        <f>data!AK69</f>
        <v>0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0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1005770.2300000001</v>
      </c>
      <c r="D149" s="287">
        <f>data!AF85</f>
        <v>0</v>
      </c>
      <c r="E149" s="287">
        <f>data!AG85</f>
        <v>8385965.3500000006</v>
      </c>
      <c r="F149" s="287">
        <f>data!AH85</f>
        <v>0</v>
      </c>
      <c r="G149" s="287">
        <f>data!AI85</f>
        <v>1322583.6099999999</v>
      </c>
      <c r="H149" s="287">
        <f>data!AJ85</f>
        <v>0</v>
      </c>
      <c r="I149" s="287">
        <f>data!AK85</f>
        <v>748241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>
        <f>+data!M696</f>
        <v>412004</v>
      </c>
      <c r="D151" s="295">
        <f>+data!M697</f>
        <v>0</v>
      </c>
      <c r="E151" s="295">
        <f>+data!M698</f>
        <v>3153093</v>
      </c>
      <c r="F151" s="295">
        <f>+data!M699</f>
        <v>0</v>
      </c>
      <c r="G151" s="295">
        <f>+data!M700</f>
        <v>450913</v>
      </c>
      <c r="H151" s="295">
        <f>+data!M701</f>
        <v>0</v>
      </c>
      <c r="I151" s="295">
        <f>+data!M702</f>
        <v>88750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1055354</v>
      </c>
      <c r="D152" s="287">
        <f>data!AF87</f>
        <v>0</v>
      </c>
      <c r="E152" s="287">
        <f>data!AG87</f>
        <v>5769096</v>
      </c>
      <c r="F152" s="287">
        <f>data!AH87</f>
        <v>0</v>
      </c>
      <c r="G152" s="287">
        <f>data!AI87</f>
        <v>7470</v>
      </c>
      <c r="H152" s="287">
        <f>data!AJ87</f>
        <v>0</v>
      </c>
      <c r="I152" s="287">
        <f>data!AK87</f>
        <v>675378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2859186.13</v>
      </c>
      <c r="D153" s="287">
        <f>data!AF88</f>
        <v>0</v>
      </c>
      <c r="E153" s="287">
        <f>data!AG88</f>
        <v>36131648</v>
      </c>
      <c r="F153" s="287">
        <f>data!AH88</f>
        <v>0</v>
      </c>
      <c r="G153" s="287">
        <f>data!AI88</f>
        <v>3399933</v>
      </c>
      <c r="H153" s="287">
        <f>data!AJ88</f>
        <v>0</v>
      </c>
      <c r="I153" s="287">
        <f>data!AK88</f>
        <v>642061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3914540.13</v>
      </c>
      <c r="D154" s="287">
        <f>data!AF89</f>
        <v>0</v>
      </c>
      <c r="E154" s="287">
        <f>data!AG89</f>
        <v>41900744</v>
      </c>
      <c r="F154" s="287">
        <f>data!AH89</f>
        <v>0</v>
      </c>
      <c r="G154" s="287">
        <f>data!AI89</f>
        <v>3407403</v>
      </c>
      <c r="H154" s="287">
        <f>data!AJ89</f>
        <v>0</v>
      </c>
      <c r="I154" s="287">
        <f>data!AK89</f>
        <v>1317439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6115</v>
      </c>
      <c r="D156" s="287">
        <f>data!AF90</f>
        <v>0</v>
      </c>
      <c r="E156" s="287">
        <f>data!AG90</f>
        <v>15933</v>
      </c>
      <c r="F156" s="287">
        <f>data!AH90</f>
        <v>0</v>
      </c>
      <c r="G156" s="287">
        <f>data!AI90</f>
        <v>3092</v>
      </c>
      <c r="H156" s="287">
        <f>data!AJ90</f>
        <v>0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5770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1481</v>
      </c>
      <c r="D158" s="287">
        <f>data!AF92</f>
        <v>0</v>
      </c>
      <c r="E158" s="287">
        <f>data!AG92</f>
        <v>3860</v>
      </c>
      <c r="F158" s="287">
        <f>data!AH92</f>
        <v>0</v>
      </c>
      <c r="G158" s="287">
        <f>data!AI92</f>
        <v>749</v>
      </c>
      <c r="H158" s="287">
        <f>data!AJ92</f>
        <v>0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6274</v>
      </c>
      <c r="D159" s="287">
        <f>data!AF93</f>
        <v>0</v>
      </c>
      <c r="E159" s="287">
        <f>data!AG93</f>
        <v>124009</v>
      </c>
      <c r="F159" s="287">
        <f>data!AH93</f>
        <v>0</v>
      </c>
      <c r="G159" s="287">
        <f>data!AI93</f>
        <v>19395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26.42</v>
      </c>
      <c r="F160" s="294">
        <f>data!AH94</f>
        <v>0</v>
      </c>
      <c r="G160" s="294">
        <f>data!AI94</f>
        <v>6.85</v>
      </c>
      <c r="H160" s="294">
        <f>data!AJ94</f>
        <v>0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Grays Harbor Community Hospital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3193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49488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1.66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99.07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8006694.7400000002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1431813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1644694.0600000005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580.37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626760.38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66986.19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281735.8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1771338.0100000002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1791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272138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87050.919999999984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335888.74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284107.17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14243364.040000001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>
        <f>+data!M703</f>
        <v>83052</v>
      </c>
      <c r="D183" s="295">
        <f>+data!M704</f>
        <v>0</v>
      </c>
      <c r="E183" s="295">
        <f>+data!M705</f>
        <v>0</v>
      </c>
      <c r="F183" s="295">
        <f>+data!M706</f>
        <v>87150</v>
      </c>
      <c r="G183" s="295">
        <f>+data!M707</f>
        <v>2960689</v>
      </c>
      <c r="H183" s="295">
        <f>+data!M708</f>
        <v>0</v>
      </c>
      <c r="I183" s="295">
        <f>+data!M709</f>
        <v>0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865590</v>
      </c>
      <c r="D184" s="287">
        <f>data!AM87</f>
        <v>0</v>
      </c>
      <c r="E184" s="287">
        <f>data!AN87</f>
        <v>0</v>
      </c>
      <c r="F184" s="287">
        <f>data!AO87</f>
        <v>810321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1049939</v>
      </c>
      <c r="D185" s="287">
        <f>data!AM88</f>
        <v>0</v>
      </c>
      <c r="E185" s="287">
        <f>data!AN88</f>
        <v>0</v>
      </c>
      <c r="F185" s="287">
        <f>data!AO88</f>
        <v>2569885</v>
      </c>
      <c r="G185" s="287">
        <f>data!AP88</f>
        <v>15363955.289999999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1915529</v>
      </c>
      <c r="D186" s="287">
        <f>data!AM89</f>
        <v>0</v>
      </c>
      <c r="E186" s="287">
        <f>data!AN89</f>
        <v>0</v>
      </c>
      <c r="F186" s="287">
        <f>data!AO89</f>
        <v>3380206</v>
      </c>
      <c r="G186" s="287">
        <f>data!AP89</f>
        <v>15363955.289999999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331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38095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30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80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9228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2.09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Grays Harbor Community Hospital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42862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10.36</v>
      </c>
      <c r="G202" s="294">
        <f>data!AW60</f>
        <v>0</v>
      </c>
      <c r="H202" s="294">
        <f>data!AX60</f>
        <v>0</v>
      </c>
      <c r="I202" s="294">
        <f>data!AY60</f>
        <v>13.06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797654.4</v>
      </c>
      <c r="G203" s="287">
        <f>data!AW61</f>
        <v>0</v>
      </c>
      <c r="H203" s="287">
        <f>data!AX61</f>
        <v>0</v>
      </c>
      <c r="I203" s="287">
        <f>data!AY61</f>
        <v>629628.98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262564</v>
      </c>
      <c r="G204" s="287">
        <f>data!AW62</f>
        <v>0</v>
      </c>
      <c r="H204" s="287">
        <f>data!AX62</f>
        <v>0</v>
      </c>
      <c r="I204" s="287">
        <f>data!AY62</f>
        <v>208743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355277.41000000009</v>
      </c>
      <c r="G206" s="287">
        <f>data!AW64</f>
        <v>0</v>
      </c>
      <c r="H206" s="287">
        <f>data!AX64</f>
        <v>0</v>
      </c>
      <c r="I206" s="287">
        <f>data!AY64</f>
        <v>378270.45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1593071.8900000001</v>
      </c>
      <c r="G208" s="287">
        <f>data!AW66</f>
        <v>0</v>
      </c>
      <c r="H208" s="287">
        <f>data!AX66</f>
        <v>0</v>
      </c>
      <c r="I208" s="287">
        <f>data!AY66</f>
        <v>36823.449999999997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95914</v>
      </c>
      <c r="G209" s="287">
        <f>data!AW67</f>
        <v>0</v>
      </c>
      <c r="H209" s="287">
        <f>data!AX67</f>
        <v>0</v>
      </c>
      <c r="I209" s="287">
        <f>data!AY67</f>
        <v>48041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11248.97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3988</v>
      </c>
      <c r="G211" s="287">
        <f>data!AW69</f>
        <v>0</v>
      </c>
      <c r="H211" s="287">
        <f>data!AX69</f>
        <v>0</v>
      </c>
      <c r="I211" s="287">
        <f>data!AY69</f>
        <v>6510.72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0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3119718.6700000004</v>
      </c>
      <c r="G213" s="287">
        <f>data!AW85</f>
        <v>0</v>
      </c>
      <c r="H213" s="287">
        <f>data!AX85</f>
        <v>0</v>
      </c>
      <c r="I213" s="287">
        <f>data!AY85</f>
        <v>1308017.5999999999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968235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5304738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6875173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12179911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6445</v>
      </c>
      <c r="G220" s="287">
        <f>data!AW90</f>
        <v>0</v>
      </c>
      <c r="H220" s="287">
        <f>data!AX90</f>
        <v>0</v>
      </c>
      <c r="I220" s="287">
        <f>data!AY90</f>
        <v>7362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65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1561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9553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8.65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Grays Harbor Community Hospital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73942</v>
      </c>
      <c r="D233" s="287">
        <f>data!BA59</f>
        <v>0</v>
      </c>
      <c r="E233" s="299"/>
      <c r="F233" s="299"/>
      <c r="G233" s="299"/>
      <c r="H233" s="287">
        <f>data!BE59</f>
        <v>301213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0</v>
      </c>
      <c r="D234" s="294">
        <f>data!BA60</f>
        <v>0</v>
      </c>
      <c r="E234" s="294">
        <f>data!BB60</f>
        <v>6.55</v>
      </c>
      <c r="F234" s="294">
        <f>data!BC60</f>
        <v>0</v>
      </c>
      <c r="G234" s="294">
        <f>data!BD60</f>
        <v>3.95</v>
      </c>
      <c r="H234" s="294">
        <f>data!BE60</f>
        <v>7.9</v>
      </c>
      <c r="I234" s="294">
        <f>data!BF60</f>
        <v>21.07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0</v>
      </c>
      <c r="D235" s="287">
        <f>data!BA61</f>
        <v>0</v>
      </c>
      <c r="E235" s="287">
        <f>data!BB61</f>
        <v>594305.82999999996</v>
      </c>
      <c r="F235" s="287">
        <f>data!BC61</f>
        <v>0</v>
      </c>
      <c r="G235" s="287">
        <f>data!BD61</f>
        <v>179294.58000000002</v>
      </c>
      <c r="H235" s="287">
        <f>data!BE61</f>
        <v>530991.89999999991</v>
      </c>
      <c r="I235" s="287">
        <f>data!BF61</f>
        <v>827806.30999999994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0</v>
      </c>
      <c r="E236" s="287">
        <f>data!BB62</f>
        <v>186361</v>
      </c>
      <c r="F236" s="287">
        <f>data!BC62</f>
        <v>0</v>
      </c>
      <c r="G236" s="287">
        <f>data!BD62</f>
        <v>57274</v>
      </c>
      <c r="H236" s="287">
        <f>data!BE62</f>
        <v>169919</v>
      </c>
      <c r="I236" s="287">
        <f>data!BF62</f>
        <v>277532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0</v>
      </c>
      <c r="D238" s="287">
        <f>data!BA64</f>
        <v>11096.55</v>
      </c>
      <c r="E238" s="287">
        <f>data!BB64</f>
        <v>1164.8700000000001</v>
      </c>
      <c r="F238" s="287">
        <f>data!BC64</f>
        <v>0</v>
      </c>
      <c r="G238" s="287">
        <f>data!BD64</f>
        <v>-46547.96</v>
      </c>
      <c r="H238" s="287">
        <f>data!BE64</f>
        <v>9787.8599999999988</v>
      </c>
      <c r="I238" s="287">
        <f>data!BF64</f>
        <v>149647.47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947520.36</v>
      </c>
      <c r="I239" s="287">
        <f>data!BF65</f>
        <v>0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267844.3</v>
      </c>
      <c r="E240" s="287">
        <f>data!BB66</f>
        <v>70853.45</v>
      </c>
      <c r="F240" s="287">
        <f>data!BC66</f>
        <v>0</v>
      </c>
      <c r="G240" s="287">
        <f>data!BD66</f>
        <v>101646.8</v>
      </c>
      <c r="H240" s="287">
        <f>data!BE66</f>
        <v>851516.63000000012</v>
      </c>
      <c r="I240" s="287">
        <f>data!BF66</f>
        <v>127128.40000000001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0</v>
      </c>
      <c r="D241" s="287">
        <f>data!BA67</f>
        <v>6266</v>
      </c>
      <c r="E241" s="287">
        <f>data!BB67</f>
        <v>1683</v>
      </c>
      <c r="F241" s="287">
        <f>data!BC67</f>
        <v>0</v>
      </c>
      <c r="G241" s="287">
        <f>data!BD67</f>
        <v>14295</v>
      </c>
      <c r="H241" s="287">
        <f>data!BE67</f>
        <v>209255</v>
      </c>
      <c r="I241" s="287">
        <f>data!BF67</f>
        <v>12716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38.9</v>
      </c>
      <c r="H242" s="287">
        <f>data!BE68</f>
        <v>23128.23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0</v>
      </c>
      <c r="D243" s="287">
        <f>data!BA69</f>
        <v>0</v>
      </c>
      <c r="E243" s="287">
        <f>data!BB69</f>
        <v>16841.690000000002</v>
      </c>
      <c r="F243" s="287">
        <f>data!BC69</f>
        <v>0</v>
      </c>
      <c r="G243" s="287">
        <f>data!BD69</f>
        <v>2739.18</v>
      </c>
      <c r="H243" s="287">
        <f>data!BE69</f>
        <v>4687.05</v>
      </c>
      <c r="I243" s="287">
        <f>data!BF69</f>
        <v>0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0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0</v>
      </c>
      <c r="D245" s="287">
        <f>data!BA85</f>
        <v>285206.84999999998</v>
      </c>
      <c r="E245" s="287">
        <f>data!BB85</f>
        <v>871209.83999999985</v>
      </c>
      <c r="F245" s="287">
        <f>data!BC85</f>
        <v>0</v>
      </c>
      <c r="G245" s="287">
        <f>data!BD85</f>
        <v>308740.50000000006</v>
      </c>
      <c r="H245" s="287">
        <f>data!BE85</f>
        <v>2746806.03</v>
      </c>
      <c r="I245" s="287">
        <f>data!BF85</f>
        <v>1394830.18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0</v>
      </c>
      <c r="D252" s="303">
        <f>data!BA90</f>
        <v>1158</v>
      </c>
      <c r="E252" s="303">
        <f>data!BB90</f>
        <v>311</v>
      </c>
      <c r="F252" s="303">
        <f>data!BC90</f>
        <v>0</v>
      </c>
      <c r="G252" s="303">
        <f>data!BD90</f>
        <v>2441</v>
      </c>
      <c r="H252" s="303">
        <f>data!BE90</f>
        <v>26845</v>
      </c>
      <c r="I252" s="303">
        <f>data!BF90</f>
        <v>2350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281</v>
      </c>
      <c r="E254" s="303">
        <f>data!BB92</f>
        <v>75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Grays Harbor Community Hospital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1.47</v>
      </c>
      <c r="D266" s="294">
        <f>data!BH60</f>
        <v>8.16</v>
      </c>
      <c r="E266" s="294">
        <f>data!BI60</f>
        <v>0</v>
      </c>
      <c r="F266" s="294">
        <f>data!BJ60</f>
        <v>6.27</v>
      </c>
      <c r="G266" s="294">
        <f>data!BK60</f>
        <v>2.61</v>
      </c>
      <c r="H266" s="294">
        <f>data!BL60</f>
        <v>14.65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65245.15</v>
      </c>
      <c r="D267" s="287">
        <f>data!BH61</f>
        <v>840557.75</v>
      </c>
      <c r="E267" s="287">
        <f>data!BI61</f>
        <v>0</v>
      </c>
      <c r="F267" s="287">
        <f>data!BJ61</f>
        <v>438138.80000000005</v>
      </c>
      <c r="G267" s="287">
        <f>data!BK61</f>
        <v>216024.68000000002</v>
      </c>
      <c r="H267" s="287">
        <f>data!BL61</f>
        <v>655984.79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21420</v>
      </c>
      <c r="D268" s="287">
        <f>data!BH62</f>
        <v>242157</v>
      </c>
      <c r="E268" s="287">
        <f>data!BI62</f>
        <v>0</v>
      </c>
      <c r="F268" s="287">
        <f>data!BJ62</f>
        <v>147798</v>
      </c>
      <c r="G268" s="287">
        <f>data!BK62</f>
        <v>74130</v>
      </c>
      <c r="H268" s="287">
        <f>data!BL62</f>
        <v>218191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8562.5499999999993</v>
      </c>
      <c r="E269" s="287">
        <f>data!BI63</f>
        <v>0</v>
      </c>
      <c r="F269" s="287">
        <f>data!BJ63</f>
        <v>52325</v>
      </c>
      <c r="G269" s="287">
        <f>data!BK63</f>
        <v>251882.86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72.3</v>
      </c>
      <c r="D270" s="287">
        <f>data!BH64</f>
        <v>175706.32</v>
      </c>
      <c r="E270" s="287">
        <f>data!BI64</f>
        <v>0</v>
      </c>
      <c r="F270" s="287">
        <f>data!BJ64</f>
        <v>10244.470000000001</v>
      </c>
      <c r="G270" s="287">
        <f>data!BK64</f>
        <v>3577.86</v>
      </c>
      <c r="H270" s="287">
        <f>data!BL64</f>
        <v>39400.99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0</v>
      </c>
      <c r="D271" s="287">
        <f>data!BH65</f>
        <v>13878.77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0</v>
      </c>
      <c r="D272" s="287">
        <f>data!BH66</f>
        <v>731596.1100000001</v>
      </c>
      <c r="E272" s="287">
        <f>data!BI66</f>
        <v>0</v>
      </c>
      <c r="F272" s="287">
        <f>data!BJ66</f>
        <v>69011.76999999999</v>
      </c>
      <c r="G272" s="287">
        <f>data!BK66</f>
        <v>3048505.09</v>
      </c>
      <c r="H272" s="287">
        <f>data!BL66</f>
        <v>66986.67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1412</v>
      </c>
      <c r="D273" s="287">
        <f>data!BH67</f>
        <v>154308</v>
      </c>
      <c r="E273" s="287">
        <f>data!BI67</f>
        <v>0</v>
      </c>
      <c r="F273" s="287">
        <f>data!BJ67</f>
        <v>13247</v>
      </c>
      <c r="G273" s="287">
        <f>data!BK67</f>
        <v>20232</v>
      </c>
      <c r="H273" s="287">
        <f>data!BL67</f>
        <v>8439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3979.38</v>
      </c>
      <c r="D274" s="287">
        <f>data!BH68</f>
        <v>22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42445</v>
      </c>
      <c r="D275" s="287">
        <f>data!BH69</f>
        <v>42628.869999999995</v>
      </c>
      <c r="E275" s="287">
        <f>data!BI69</f>
        <v>0</v>
      </c>
      <c r="F275" s="287">
        <f>data!BJ69</f>
        <v>35277.74</v>
      </c>
      <c r="G275" s="287">
        <f>data!BK69</f>
        <v>5836.63</v>
      </c>
      <c r="H275" s="287">
        <f>data!BL69</f>
        <v>37.25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134573.83000000002</v>
      </c>
      <c r="D277" s="287">
        <f>data!BH85</f>
        <v>2209417.37</v>
      </c>
      <c r="E277" s="287">
        <f>data!BI85</f>
        <v>0</v>
      </c>
      <c r="F277" s="287">
        <f>data!BJ85</f>
        <v>766042.78</v>
      </c>
      <c r="G277" s="287">
        <f>data!BK85</f>
        <v>3620189.1199999996</v>
      </c>
      <c r="H277" s="287">
        <f>data!BL85</f>
        <v>989039.70000000007</v>
      </c>
      <c r="I277" s="287">
        <f>data!BM85</f>
        <v>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261</v>
      </c>
      <c r="D284" s="303">
        <f>data!BH90</f>
        <v>3573</v>
      </c>
      <c r="E284" s="303">
        <f>data!BI90</f>
        <v>0</v>
      </c>
      <c r="F284" s="303">
        <f>data!BJ90</f>
        <v>2429</v>
      </c>
      <c r="G284" s="303">
        <f>data!BK90</f>
        <v>3694</v>
      </c>
      <c r="H284" s="303">
        <f>data!BL90</f>
        <v>1251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866</v>
      </c>
      <c r="E286" s="303">
        <f>data!BI92</f>
        <v>0</v>
      </c>
      <c r="F286" s="302" t="str">
        <f>IF(data!BJ78&gt;0,data!BJ78,"")</f>
        <v/>
      </c>
      <c r="G286" s="303">
        <f>data!BK92</f>
        <v>895</v>
      </c>
      <c r="H286" s="303">
        <f>data!BL92</f>
        <v>303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Grays Harbor Community Hospital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7.35</v>
      </c>
      <c r="D298" s="294">
        <f>data!BO60</f>
        <v>0</v>
      </c>
      <c r="E298" s="294">
        <f>data!BP60</f>
        <v>1</v>
      </c>
      <c r="F298" s="294">
        <f>data!BQ60</f>
        <v>0</v>
      </c>
      <c r="G298" s="294">
        <f>data!BR60</f>
        <v>2.35</v>
      </c>
      <c r="H298" s="294">
        <f>data!BS60</f>
        <v>1.01</v>
      </c>
      <c r="I298" s="294">
        <f>data!BT60</f>
        <v>0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2034181.57</v>
      </c>
      <c r="D299" s="287">
        <f>data!BO61</f>
        <v>0</v>
      </c>
      <c r="E299" s="287">
        <f>data!BP61</f>
        <v>94394.57</v>
      </c>
      <c r="F299" s="287">
        <f>data!BQ61</f>
        <v>0</v>
      </c>
      <c r="G299" s="287">
        <f>data!BR61</f>
        <v>241256.90000000002</v>
      </c>
      <c r="H299" s="287">
        <f>data!BS61</f>
        <v>60982.1</v>
      </c>
      <c r="I299" s="287">
        <f>data!BT61</f>
        <v>0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689341</v>
      </c>
      <c r="D300" s="287">
        <f>data!BO62</f>
        <v>0</v>
      </c>
      <c r="E300" s="287">
        <f>data!BP62</f>
        <v>31486</v>
      </c>
      <c r="F300" s="287">
        <f>data!BQ62</f>
        <v>0</v>
      </c>
      <c r="G300" s="287">
        <f>data!BR62</f>
        <v>78507</v>
      </c>
      <c r="H300" s="287">
        <f>data!BS62</f>
        <v>19743</v>
      </c>
      <c r="I300" s="287">
        <f>data!BT62</f>
        <v>0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260135.52000000002</v>
      </c>
      <c r="D301" s="287">
        <f>data!BO63</f>
        <v>0</v>
      </c>
      <c r="E301" s="287">
        <f>data!BP63</f>
        <v>12</v>
      </c>
      <c r="F301" s="287">
        <f>data!BQ63</f>
        <v>0</v>
      </c>
      <c r="G301" s="287">
        <f>data!BR63</f>
        <v>61533.15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83534.649999999994</v>
      </c>
      <c r="D302" s="287">
        <f>data!BO64</f>
        <v>0</v>
      </c>
      <c r="E302" s="287">
        <f>data!BP64</f>
        <v>6190.99</v>
      </c>
      <c r="F302" s="287">
        <f>data!BQ64</f>
        <v>0</v>
      </c>
      <c r="G302" s="287">
        <f>data!BR64</f>
        <v>1985.57</v>
      </c>
      <c r="H302" s="287">
        <f>data!BS64</f>
        <v>3183.2199999999993</v>
      </c>
      <c r="I302" s="287">
        <f>data!BT64</f>
        <v>0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0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273512.81</v>
      </c>
      <c r="D304" s="287">
        <f>data!BO66</f>
        <v>0</v>
      </c>
      <c r="E304" s="287">
        <f>data!BP66</f>
        <v>17844.98</v>
      </c>
      <c r="F304" s="287">
        <f>data!BQ66</f>
        <v>0</v>
      </c>
      <c r="G304" s="287">
        <f>data!BR66</f>
        <v>22477.96</v>
      </c>
      <c r="H304" s="287">
        <f>data!BS66</f>
        <v>48.23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444794</v>
      </c>
      <c r="D305" s="287">
        <f>data!BO67</f>
        <v>0</v>
      </c>
      <c r="E305" s="287">
        <f>data!BP67</f>
        <v>2002</v>
      </c>
      <c r="F305" s="287">
        <f>data!BQ67</f>
        <v>0</v>
      </c>
      <c r="G305" s="287">
        <f>data!BR67</f>
        <v>6970</v>
      </c>
      <c r="H305" s="287">
        <f>data!BS67</f>
        <v>4351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72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-158334.28000000003</v>
      </c>
      <c r="D307" s="287">
        <f>data!BO69</f>
        <v>0</v>
      </c>
      <c r="E307" s="287">
        <f>data!BP69</f>
        <v>66622.740000000005</v>
      </c>
      <c r="F307" s="287">
        <f>data!BQ69</f>
        <v>0</v>
      </c>
      <c r="G307" s="287">
        <f>data!BR69</f>
        <v>8435.6400000000012</v>
      </c>
      <c r="H307" s="287">
        <f>data!BS69</f>
        <v>349.92</v>
      </c>
      <c r="I307" s="287">
        <f>data!BT69</f>
        <v>0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0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3627237.2700000005</v>
      </c>
      <c r="D309" s="287">
        <f>data!BO85</f>
        <v>0</v>
      </c>
      <c r="E309" s="287">
        <f>data!BP85</f>
        <v>218553.28000000003</v>
      </c>
      <c r="F309" s="287">
        <f>data!BQ85</f>
        <v>0</v>
      </c>
      <c r="G309" s="287">
        <f>data!BR85</f>
        <v>421166.22000000009</v>
      </c>
      <c r="H309" s="287">
        <f>data!BS85</f>
        <v>88657.47</v>
      </c>
      <c r="I309" s="287">
        <f>data!BT85</f>
        <v>0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82182</v>
      </c>
      <c r="D316" s="303">
        <f>data!BO90</f>
        <v>0</v>
      </c>
      <c r="E316" s="303">
        <f>data!BP90</f>
        <v>370</v>
      </c>
      <c r="F316" s="303">
        <f>data!BQ90</f>
        <v>0</v>
      </c>
      <c r="G316" s="303">
        <f>data!BR90</f>
        <v>1288</v>
      </c>
      <c r="H316" s="303">
        <f>data!BS90</f>
        <v>749</v>
      </c>
      <c r="I316" s="303">
        <f>data!BT90</f>
        <v>0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181</v>
      </c>
      <c r="I318" s="303">
        <f>data!BT92</f>
        <v>0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Grays Harbor Community Hospital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5.18</v>
      </c>
      <c r="E330" s="294">
        <f>data!BW60</f>
        <v>2.19</v>
      </c>
      <c r="F330" s="294">
        <f>data!BX60</f>
        <v>0</v>
      </c>
      <c r="G330" s="294">
        <f>data!BY60</f>
        <v>15.76</v>
      </c>
      <c r="H330" s="294">
        <f>data!BZ60</f>
        <v>0</v>
      </c>
      <c r="I330" s="294">
        <f>data!CA60</f>
        <v>2.25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238914.24</v>
      </c>
      <c r="E331" s="306">
        <f>data!BW61</f>
        <v>149552.56</v>
      </c>
      <c r="F331" s="306">
        <f>data!BX61</f>
        <v>0</v>
      </c>
      <c r="G331" s="306">
        <f>data!BY61</f>
        <v>1032766.1900000001</v>
      </c>
      <c r="H331" s="306">
        <f>data!BZ61</f>
        <v>0</v>
      </c>
      <c r="I331" s="306">
        <f>data!CA61</f>
        <v>170047.13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78766</v>
      </c>
      <c r="E332" s="306">
        <f>data!BW62</f>
        <v>50142</v>
      </c>
      <c r="F332" s="306">
        <f>data!BX62</f>
        <v>0</v>
      </c>
      <c r="G332" s="306">
        <f>data!BY62</f>
        <v>337578</v>
      </c>
      <c r="H332" s="306">
        <f>data!BZ62</f>
        <v>0</v>
      </c>
      <c r="I332" s="306">
        <f>data!CA62</f>
        <v>62127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0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5660.6</v>
      </c>
      <c r="E334" s="306">
        <f>data!BW64</f>
        <v>4341.93</v>
      </c>
      <c r="F334" s="306">
        <f>data!BX64</f>
        <v>0</v>
      </c>
      <c r="G334" s="306">
        <f>data!BY64</f>
        <v>13951.62</v>
      </c>
      <c r="H334" s="306">
        <f>data!BZ64</f>
        <v>0</v>
      </c>
      <c r="I334" s="306">
        <f>data!CA64</f>
        <v>7053.2800000000007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0</v>
      </c>
      <c r="H335" s="306">
        <f>data!BZ65</f>
        <v>0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243125.33</v>
      </c>
      <c r="E336" s="306">
        <f>data!BW66</f>
        <v>28944.739999999998</v>
      </c>
      <c r="F336" s="306">
        <f>data!BX66</f>
        <v>0</v>
      </c>
      <c r="G336" s="306">
        <f>data!BY66</f>
        <v>703944.96</v>
      </c>
      <c r="H336" s="306">
        <f>data!BZ66</f>
        <v>0</v>
      </c>
      <c r="I336" s="306">
        <f>data!CA66</f>
        <v>29806.46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65662</v>
      </c>
      <c r="E337" s="306">
        <f>data!BW67</f>
        <v>2446</v>
      </c>
      <c r="F337" s="306">
        <f>data!BX67</f>
        <v>0</v>
      </c>
      <c r="G337" s="306">
        <f>data!BY67</f>
        <v>30372</v>
      </c>
      <c r="H337" s="306">
        <f>data!BZ67</f>
        <v>0</v>
      </c>
      <c r="I337" s="306">
        <f>data!CA67</f>
        <v>8961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24</v>
      </c>
      <c r="E338" s="306">
        <f>data!BW68</f>
        <v>24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10500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86.95</v>
      </c>
      <c r="E339" s="306">
        <f>data!BW69</f>
        <v>0</v>
      </c>
      <c r="F339" s="306">
        <f>data!BX69</f>
        <v>0</v>
      </c>
      <c r="G339" s="306">
        <f>data!BY69</f>
        <v>16915.849999999999</v>
      </c>
      <c r="H339" s="306">
        <f>data!BZ69</f>
        <v>0</v>
      </c>
      <c r="I339" s="306">
        <f>data!CA69</f>
        <v>-5604.47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0</v>
      </c>
      <c r="D341" s="287">
        <f>data!BV85</f>
        <v>632239.11999999988</v>
      </c>
      <c r="E341" s="287">
        <f>data!BW85</f>
        <v>235451.22999999998</v>
      </c>
      <c r="F341" s="287">
        <f>data!BX85</f>
        <v>0</v>
      </c>
      <c r="G341" s="287">
        <f>data!BY85</f>
        <v>2135528.62</v>
      </c>
      <c r="H341" s="287">
        <f>data!BZ85</f>
        <v>0</v>
      </c>
      <c r="I341" s="287">
        <f>data!CA85</f>
        <v>282890.40000000002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10871</v>
      </c>
      <c r="E348" s="303">
        <f>data!BW90</f>
        <v>452</v>
      </c>
      <c r="F348" s="303">
        <f>data!BX90</f>
        <v>0</v>
      </c>
      <c r="G348" s="303">
        <f>data!BY90</f>
        <v>552</v>
      </c>
      <c r="H348" s="303">
        <f>data!BZ90</f>
        <v>0</v>
      </c>
      <c r="I348" s="303">
        <f>data!CA90</f>
        <v>1656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2633</v>
      </c>
      <c r="E350" s="303">
        <f>data!BW92</f>
        <v>109</v>
      </c>
      <c r="F350" s="303">
        <f>data!BX92</f>
        <v>0</v>
      </c>
      <c r="G350" s="303">
        <f>data!BY92</f>
        <v>134</v>
      </c>
      <c r="H350" s="303">
        <f>data!BZ92</f>
        <v>0</v>
      </c>
      <c r="I350" s="303">
        <f>data!CA92</f>
        <v>402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Grays Harbor Community Hospital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</v>
      </c>
      <c r="D362" s="294">
        <f>data!CC60</f>
        <v>0</v>
      </c>
      <c r="E362" s="309"/>
      <c r="F362" s="297"/>
      <c r="G362" s="297"/>
      <c r="H362" s="297"/>
      <c r="I362" s="310">
        <f>data!CE60</f>
        <v>504.72000000000008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0</v>
      </c>
      <c r="D363" s="306">
        <f>data!CC61</f>
        <v>0</v>
      </c>
      <c r="E363" s="311"/>
      <c r="F363" s="311"/>
      <c r="G363" s="311"/>
      <c r="H363" s="311"/>
      <c r="I363" s="306">
        <f>data!CE61</f>
        <v>39415956.999999993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0</v>
      </c>
      <c r="E364" s="311"/>
      <c r="F364" s="311"/>
      <c r="G364" s="311"/>
      <c r="H364" s="311"/>
      <c r="I364" s="306">
        <f>data!CE62</f>
        <v>11259503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0</v>
      </c>
      <c r="E365" s="311"/>
      <c r="F365" s="311"/>
      <c r="G365" s="311"/>
      <c r="H365" s="311"/>
      <c r="I365" s="306">
        <f>data!CE63</f>
        <v>11588597.050000001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0</v>
      </c>
      <c r="D366" s="306">
        <f>data!CC64</f>
        <v>0</v>
      </c>
      <c r="E366" s="311"/>
      <c r="F366" s="311"/>
      <c r="G366" s="311"/>
      <c r="H366" s="311"/>
      <c r="I366" s="306">
        <f>data!CE64</f>
        <v>11223951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0</v>
      </c>
      <c r="E367" s="311"/>
      <c r="F367" s="311"/>
      <c r="G367" s="311"/>
      <c r="H367" s="311"/>
      <c r="I367" s="306">
        <f>data!CE65</f>
        <v>1065484.8799999999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0</v>
      </c>
      <c r="D368" s="306">
        <f>data!CC66</f>
        <v>0</v>
      </c>
      <c r="E368" s="311"/>
      <c r="F368" s="311"/>
      <c r="G368" s="311"/>
      <c r="H368" s="311"/>
      <c r="I368" s="306">
        <f>data!CE66</f>
        <v>24889584.899999999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0</v>
      </c>
      <c r="E369" s="311"/>
      <c r="F369" s="311"/>
      <c r="G369" s="311"/>
      <c r="H369" s="311"/>
      <c r="I369" s="306">
        <f>data!CE67</f>
        <v>2929679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0</v>
      </c>
      <c r="E370" s="311"/>
      <c r="F370" s="311"/>
      <c r="G370" s="311"/>
      <c r="H370" s="311"/>
      <c r="I370" s="306">
        <f>data!CE68</f>
        <v>740948.22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0</v>
      </c>
      <c r="D371" s="306">
        <f>data!CC69</f>
        <v>0</v>
      </c>
      <c r="E371" s="306">
        <f>data!CD69</f>
        <v>4454473</v>
      </c>
      <c r="F371" s="311"/>
      <c r="G371" s="311"/>
      <c r="H371" s="311"/>
      <c r="I371" s="306">
        <f>data!CE69</f>
        <v>4961826.8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0</v>
      </c>
      <c r="E372" s="287">
        <f>-data!CD84</f>
        <v>0</v>
      </c>
      <c r="F372" s="297"/>
      <c r="G372" s="297"/>
      <c r="H372" s="297"/>
      <c r="I372" s="287">
        <f>-data!CE84</f>
        <v>0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0</v>
      </c>
      <c r="D373" s="306">
        <f>data!CC85</f>
        <v>0</v>
      </c>
      <c r="E373" s="306">
        <f>data!CD85</f>
        <v>4454473</v>
      </c>
      <c r="F373" s="311"/>
      <c r="G373" s="311"/>
      <c r="H373" s="311"/>
      <c r="I373" s="287">
        <f>data!CE85</f>
        <v>108075531.85000002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137923293.00999999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252628567.09999999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390551860.11000001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0</v>
      </c>
      <c r="E380" s="297"/>
      <c r="F380" s="297"/>
      <c r="G380" s="297"/>
      <c r="H380" s="297"/>
      <c r="I380" s="287">
        <f>data!CE90</f>
        <v>301213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42862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42558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423256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140.19999999999999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L40" transitionEvaluation="1" transitionEntry="1" codeName="Sheet12">
    <tabColor rgb="FF92D050"/>
    <pageSetUpPr autoPageBreaks="0" fitToPage="1"/>
  </sheetPr>
  <dimension ref="A1:CF717"/>
  <sheetViews>
    <sheetView topLeftCell="AL40" zoomScaleNormal="100" workbookViewId="0">
      <selection activeCell="E61" sqref="E61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0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1" t="s">
        <v>18</v>
      </c>
      <c r="B37" s="332"/>
      <c r="C37" s="333"/>
      <c r="D37" s="332"/>
      <c r="E37" s="332"/>
      <c r="F37" s="332"/>
      <c r="G37" s="332"/>
    </row>
    <row r="38" spans="1:83" x14ac:dyDescent="0.35">
      <c r="A38" s="334" t="s">
        <v>1342</v>
      </c>
      <c r="B38" s="335"/>
      <c r="C38" s="333"/>
      <c r="D38" s="332"/>
      <c r="E38" s="332"/>
      <c r="F38" s="332"/>
      <c r="G38" s="332"/>
    </row>
    <row r="39" spans="1:83" x14ac:dyDescent="0.35">
      <c r="A39" s="336" t="s">
        <v>1340</v>
      </c>
      <c r="B39" s="335"/>
      <c r="C39" s="333"/>
      <c r="D39" s="332"/>
      <c r="E39" s="332"/>
      <c r="F39" s="332"/>
      <c r="G39" s="332"/>
    </row>
    <row r="40" spans="1:83" x14ac:dyDescent="0.35">
      <c r="A40" s="337" t="s">
        <v>1343</v>
      </c>
      <c r="B40" s="332"/>
      <c r="C40" s="333"/>
      <c r="D40" s="332"/>
      <c r="E40" s="332"/>
      <c r="F40" s="332"/>
      <c r="G40" s="332"/>
    </row>
    <row r="41" spans="1:83" x14ac:dyDescent="0.35">
      <c r="A41" s="336" t="s">
        <v>1341</v>
      </c>
      <c r="B41" s="332"/>
      <c r="C41" s="333"/>
      <c r="D41" s="332"/>
      <c r="E41" s="332"/>
      <c r="F41" s="332"/>
      <c r="G41" s="332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>
        <v>440542.68</v>
      </c>
      <c r="D48" s="213"/>
      <c r="E48" s="213">
        <v>1353661.8499999999</v>
      </c>
      <c r="F48" s="213"/>
      <c r="G48" s="213"/>
      <c r="H48" s="213"/>
      <c r="I48" s="213">
        <v>771784.51</v>
      </c>
      <c r="J48" s="213"/>
      <c r="K48" s="213"/>
      <c r="L48" s="213"/>
      <c r="M48" s="213"/>
      <c r="N48" s="213"/>
      <c r="O48" s="213">
        <v>716098.47</v>
      </c>
      <c r="P48" s="213">
        <v>572082.74</v>
      </c>
      <c r="Q48" s="213">
        <v>125592.41</v>
      </c>
      <c r="R48" s="213">
        <v>227603.44</v>
      </c>
      <c r="S48" s="213">
        <v>62792.83</v>
      </c>
      <c r="T48" s="213"/>
      <c r="U48" s="213">
        <v>555539.15</v>
      </c>
      <c r="V48" s="213">
        <v>210001.43000000002</v>
      </c>
      <c r="W48" s="213">
        <v>57597.39</v>
      </c>
      <c r="X48" s="213">
        <v>234284.09</v>
      </c>
      <c r="Y48" s="213">
        <v>696407.23</v>
      </c>
      <c r="Z48" s="213"/>
      <c r="AA48" s="213">
        <v>72634.14</v>
      </c>
      <c r="AB48" s="213">
        <v>436030.26</v>
      </c>
      <c r="AC48" s="213">
        <v>193684.82</v>
      </c>
      <c r="AD48" s="213"/>
      <c r="AE48" s="213"/>
      <c r="AF48" s="213"/>
      <c r="AG48" s="213">
        <v>1096207.47</v>
      </c>
      <c r="AH48" s="213"/>
      <c r="AI48" s="213">
        <v>233818.9</v>
      </c>
      <c r="AJ48" s="213"/>
      <c r="AK48" s="213"/>
      <c r="AL48" s="213"/>
      <c r="AM48" s="213"/>
      <c r="AN48" s="213"/>
      <c r="AO48" s="213"/>
      <c r="AP48" s="213">
        <v>1336622.05</v>
      </c>
      <c r="AQ48" s="213"/>
      <c r="AR48" s="213"/>
      <c r="AS48" s="213"/>
      <c r="AT48" s="213"/>
      <c r="AU48" s="213"/>
      <c r="AV48" s="213">
        <v>297922.90999999997</v>
      </c>
      <c r="AW48" s="213"/>
      <c r="AX48" s="213"/>
      <c r="AY48" s="213">
        <v>236804.29</v>
      </c>
      <c r="AZ48" s="213"/>
      <c r="BA48" s="213"/>
      <c r="BB48" s="213">
        <v>245062.25</v>
      </c>
      <c r="BC48" s="213"/>
      <c r="BD48" s="213">
        <v>71441.240000000005</v>
      </c>
      <c r="BE48" s="213">
        <v>288839.25</v>
      </c>
      <c r="BF48" s="213">
        <v>365973.75</v>
      </c>
      <c r="BG48" s="213">
        <v>26240.06</v>
      </c>
      <c r="BH48" s="213">
        <v>274540.92</v>
      </c>
      <c r="BI48" s="213"/>
      <c r="BJ48" s="213">
        <v>182983.59999999998</v>
      </c>
      <c r="BK48" s="213">
        <v>116223.08</v>
      </c>
      <c r="BL48" s="213">
        <v>243882.89</v>
      </c>
      <c r="BM48" s="213"/>
      <c r="BN48" s="213">
        <v>939040.76</v>
      </c>
      <c r="BO48" s="213"/>
      <c r="BP48" s="213">
        <v>35167.29</v>
      </c>
      <c r="BQ48" s="213"/>
      <c r="BR48" s="213">
        <v>94234.71</v>
      </c>
      <c r="BS48" s="213">
        <v>21106.240000000002</v>
      </c>
      <c r="BT48" s="213"/>
      <c r="BU48" s="213"/>
      <c r="BV48" s="213">
        <v>97746.32</v>
      </c>
      <c r="BW48" s="213">
        <v>48474.74</v>
      </c>
      <c r="BX48" s="213"/>
      <c r="BY48" s="213">
        <v>334074.93000000005</v>
      </c>
      <c r="BZ48" s="213"/>
      <c r="CA48" s="213">
        <v>108474.43</v>
      </c>
      <c r="CB48" s="213"/>
      <c r="CC48" s="213"/>
      <c r="CD48" s="20"/>
      <c r="CE48" s="32">
        <f>SUM(C48:CC48)</f>
        <v>13421219.520000001</v>
      </c>
    </row>
    <row r="49" spans="1:83" x14ac:dyDescent="0.35">
      <c r="A49" s="32" t="s">
        <v>217</v>
      </c>
      <c r="B49" s="215"/>
      <c r="C49" s="270" t="b">
        <f>IF($B$49,(ROUND((($B$49/$CE$62)*C62),0)))</f>
        <v>0</v>
      </c>
      <c r="D49" s="270" t="b">
        <f t="shared" ref="D49:BO49" si="0">IF($B$49,(ROUND((($B$49/$CE$62)*D62),0)))</f>
        <v>0</v>
      </c>
      <c r="E49" s="270" t="b">
        <f t="shared" si="0"/>
        <v>0</v>
      </c>
      <c r="F49" s="270" t="b">
        <f t="shared" si="0"/>
        <v>0</v>
      </c>
      <c r="G49" s="270" t="b">
        <f t="shared" si="0"/>
        <v>0</v>
      </c>
      <c r="H49" s="270" t="b">
        <f t="shared" si="0"/>
        <v>0</v>
      </c>
      <c r="I49" s="270" t="b">
        <f t="shared" si="0"/>
        <v>0</v>
      </c>
      <c r="J49" s="270" t="b">
        <f t="shared" si="0"/>
        <v>0</v>
      </c>
      <c r="K49" s="270" t="b">
        <f t="shared" si="0"/>
        <v>0</v>
      </c>
      <c r="L49" s="270" t="b">
        <f t="shared" si="0"/>
        <v>0</v>
      </c>
      <c r="M49" s="270" t="b">
        <f t="shared" si="0"/>
        <v>0</v>
      </c>
      <c r="N49" s="270" t="b">
        <f t="shared" si="0"/>
        <v>0</v>
      </c>
      <c r="O49" s="270" t="b">
        <f t="shared" si="0"/>
        <v>0</v>
      </c>
      <c r="P49" s="270" t="b">
        <f t="shared" si="0"/>
        <v>0</v>
      </c>
      <c r="Q49" s="270" t="b">
        <f t="shared" si="0"/>
        <v>0</v>
      </c>
      <c r="R49" s="270" t="b">
        <f t="shared" si="0"/>
        <v>0</v>
      </c>
      <c r="S49" s="270" t="b">
        <f t="shared" si="0"/>
        <v>0</v>
      </c>
      <c r="T49" s="270" t="b">
        <f t="shared" si="0"/>
        <v>0</v>
      </c>
      <c r="U49" s="270" t="b">
        <f t="shared" si="0"/>
        <v>0</v>
      </c>
      <c r="V49" s="270" t="b">
        <f t="shared" si="0"/>
        <v>0</v>
      </c>
      <c r="W49" s="270" t="b">
        <f t="shared" si="0"/>
        <v>0</v>
      </c>
      <c r="X49" s="270" t="b">
        <f t="shared" si="0"/>
        <v>0</v>
      </c>
      <c r="Y49" s="270" t="b">
        <f t="shared" si="0"/>
        <v>0</v>
      </c>
      <c r="Z49" s="270" t="b">
        <f t="shared" si="0"/>
        <v>0</v>
      </c>
      <c r="AA49" s="270" t="b">
        <f t="shared" si="0"/>
        <v>0</v>
      </c>
      <c r="AB49" s="270" t="b">
        <f t="shared" si="0"/>
        <v>0</v>
      </c>
      <c r="AC49" s="270" t="b">
        <f t="shared" si="0"/>
        <v>0</v>
      </c>
      <c r="AD49" s="270" t="b">
        <f t="shared" si="0"/>
        <v>0</v>
      </c>
      <c r="AE49" s="270" t="b">
        <f t="shared" si="0"/>
        <v>0</v>
      </c>
      <c r="AF49" s="270" t="b">
        <f t="shared" si="0"/>
        <v>0</v>
      </c>
      <c r="AG49" s="270" t="b">
        <f t="shared" si="0"/>
        <v>0</v>
      </c>
      <c r="AH49" s="270" t="b">
        <f t="shared" si="0"/>
        <v>0</v>
      </c>
      <c r="AI49" s="270" t="b">
        <f t="shared" si="0"/>
        <v>0</v>
      </c>
      <c r="AJ49" s="270" t="b">
        <f t="shared" si="0"/>
        <v>0</v>
      </c>
      <c r="AK49" s="270" t="b">
        <f t="shared" si="0"/>
        <v>0</v>
      </c>
      <c r="AL49" s="270" t="b">
        <f t="shared" si="0"/>
        <v>0</v>
      </c>
      <c r="AM49" s="270" t="b">
        <f t="shared" si="0"/>
        <v>0</v>
      </c>
      <c r="AN49" s="270" t="b">
        <f t="shared" si="0"/>
        <v>0</v>
      </c>
      <c r="AO49" s="270" t="b">
        <f t="shared" si="0"/>
        <v>0</v>
      </c>
      <c r="AP49" s="270" t="b">
        <f t="shared" si="0"/>
        <v>0</v>
      </c>
      <c r="AQ49" s="270" t="b">
        <f t="shared" si="0"/>
        <v>0</v>
      </c>
      <c r="AR49" s="270" t="b">
        <f t="shared" si="0"/>
        <v>0</v>
      </c>
      <c r="AS49" s="270" t="b">
        <f t="shared" si="0"/>
        <v>0</v>
      </c>
      <c r="AT49" s="270" t="b">
        <f t="shared" si="0"/>
        <v>0</v>
      </c>
      <c r="AU49" s="270" t="b">
        <f t="shared" si="0"/>
        <v>0</v>
      </c>
      <c r="AV49" s="270" t="b">
        <f t="shared" si="0"/>
        <v>0</v>
      </c>
      <c r="AW49" s="270" t="b">
        <f t="shared" si="0"/>
        <v>0</v>
      </c>
      <c r="AX49" s="270" t="b">
        <f t="shared" si="0"/>
        <v>0</v>
      </c>
      <c r="AY49" s="270" t="b">
        <f t="shared" si="0"/>
        <v>0</v>
      </c>
      <c r="AZ49" s="270" t="b">
        <f t="shared" si="0"/>
        <v>0</v>
      </c>
      <c r="BA49" s="270" t="b">
        <f t="shared" si="0"/>
        <v>0</v>
      </c>
      <c r="BB49" s="270" t="b">
        <f t="shared" si="0"/>
        <v>0</v>
      </c>
      <c r="BC49" s="270" t="b">
        <f t="shared" si="0"/>
        <v>0</v>
      </c>
      <c r="BD49" s="270" t="b">
        <f t="shared" si="0"/>
        <v>0</v>
      </c>
      <c r="BE49" s="270" t="b">
        <f t="shared" si="0"/>
        <v>0</v>
      </c>
      <c r="BF49" s="270" t="b">
        <f t="shared" si="0"/>
        <v>0</v>
      </c>
      <c r="BG49" s="270" t="b">
        <f t="shared" si="0"/>
        <v>0</v>
      </c>
      <c r="BH49" s="270" t="b">
        <f t="shared" si="0"/>
        <v>0</v>
      </c>
      <c r="BI49" s="270" t="b">
        <f t="shared" si="0"/>
        <v>0</v>
      </c>
      <c r="BJ49" s="270" t="b">
        <f t="shared" si="0"/>
        <v>0</v>
      </c>
      <c r="BK49" s="270" t="b">
        <f t="shared" si="0"/>
        <v>0</v>
      </c>
      <c r="BL49" s="270" t="b">
        <f t="shared" si="0"/>
        <v>0</v>
      </c>
      <c r="BM49" s="270" t="b">
        <f t="shared" si="0"/>
        <v>0</v>
      </c>
      <c r="BN49" s="270" t="b">
        <f t="shared" si="0"/>
        <v>0</v>
      </c>
      <c r="BO49" s="270" t="b">
        <f t="shared" si="0"/>
        <v>0</v>
      </c>
      <c r="BP49" s="270" t="b">
        <f t="shared" ref="BP49:CD49" si="1">IF($B$49,(ROUND((($B$49/$CE$62)*BP62),0)))</f>
        <v>0</v>
      </c>
      <c r="BQ49" s="270" t="b">
        <f t="shared" si="1"/>
        <v>0</v>
      </c>
      <c r="BR49" s="270" t="b">
        <f t="shared" si="1"/>
        <v>0</v>
      </c>
      <c r="BS49" s="270" t="b">
        <f t="shared" si="1"/>
        <v>0</v>
      </c>
      <c r="BT49" s="270" t="b">
        <f t="shared" si="1"/>
        <v>0</v>
      </c>
      <c r="BU49" s="270" t="b">
        <f t="shared" si="1"/>
        <v>0</v>
      </c>
      <c r="BV49" s="270" t="b">
        <f t="shared" si="1"/>
        <v>0</v>
      </c>
      <c r="BW49" s="270" t="b">
        <f t="shared" si="1"/>
        <v>0</v>
      </c>
      <c r="BX49" s="270" t="b">
        <f t="shared" si="1"/>
        <v>0</v>
      </c>
      <c r="BY49" s="270" t="b">
        <f t="shared" si="1"/>
        <v>0</v>
      </c>
      <c r="BZ49" s="270" t="b">
        <f t="shared" si="1"/>
        <v>0</v>
      </c>
      <c r="CA49" s="270" t="b">
        <f t="shared" si="1"/>
        <v>0</v>
      </c>
      <c r="CB49" s="270" t="b">
        <f t="shared" si="1"/>
        <v>0</v>
      </c>
      <c r="CC49" s="270" t="b">
        <f t="shared" si="1"/>
        <v>0</v>
      </c>
      <c r="CD49" s="270" t="b">
        <f t="shared" si="1"/>
        <v>0</v>
      </c>
      <c r="CE49" s="32">
        <f>SUM(C49:CD49)</f>
        <v>0</v>
      </c>
    </row>
    <row r="50" spans="1:83" x14ac:dyDescent="0.35">
      <c r="A50" s="20" t="s">
        <v>218</v>
      </c>
      <c r="B50" s="270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>
        <v>0</v>
      </c>
      <c r="C52" s="213">
        <v>16577.39</v>
      </c>
      <c r="D52" s="213">
        <v>0</v>
      </c>
      <c r="E52" s="213">
        <v>57238.89</v>
      </c>
      <c r="F52" s="213">
        <v>0</v>
      </c>
      <c r="G52" s="213">
        <v>442.11</v>
      </c>
      <c r="H52" s="213">
        <v>0</v>
      </c>
      <c r="I52" s="213">
        <v>4166.47</v>
      </c>
      <c r="J52" s="213">
        <v>8646.7199999999993</v>
      </c>
      <c r="K52" s="213">
        <v>0</v>
      </c>
      <c r="L52" s="213">
        <v>0</v>
      </c>
      <c r="M52" s="213"/>
      <c r="N52" s="213"/>
      <c r="O52" s="213">
        <v>15943.45</v>
      </c>
      <c r="P52" s="213">
        <v>206362.9</v>
      </c>
      <c r="Q52" s="213">
        <v>696.99</v>
      </c>
      <c r="R52" s="213">
        <v>5637.24</v>
      </c>
      <c r="S52" s="213">
        <v>34315.599999999999</v>
      </c>
      <c r="T52" s="213"/>
      <c r="U52" s="213">
        <v>25824.71</v>
      </c>
      <c r="V52" s="213"/>
      <c r="W52" s="213"/>
      <c r="X52" s="213">
        <v>5221.8</v>
      </c>
      <c r="Y52" s="213">
        <v>308283.53999999998</v>
      </c>
      <c r="Z52" s="213"/>
      <c r="AA52" s="213">
        <v>3077.28</v>
      </c>
      <c r="AB52" s="213">
        <v>7089.63</v>
      </c>
      <c r="AC52" s="213">
        <v>71234.58</v>
      </c>
      <c r="AD52" s="213"/>
      <c r="AE52" s="213">
        <v>9421.68</v>
      </c>
      <c r="AF52" s="213"/>
      <c r="AG52" s="213">
        <v>44194.91</v>
      </c>
      <c r="AH52" s="213"/>
      <c r="AI52" s="213"/>
      <c r="AJ52" s="213"/>
      <c r="AK52" s="213"/>
      <c r="AL52" s="213"/>
      <c r="AM52" s="213"/>
      <c r="AN52" s="213"/>
      <c r="AO52" s="213"/>
      <c r="AP52" s="213"/>
      <c r="AQ52" s="213">
        <v>132</v>
      </c>
      <c r="AR52" s="213"/>
      <c r="AS52" s="213"/>
      <c r="AT52" s="213"/>
      <c r="AU52" s="213"/>
      <c r="AV52" s="213">
        <v>65659.16</v>
      </c>
      <c r="AW52" s="213">
        <v>7878</v>
      </c>
      <c r="AX52" s="213"/>
      <c r="AY52" s="213"/>
      <c r="AZ52" s="213"/>
      <c r="BA52" s="213"/>
      <c r="BB52" s="213">
        <v>33250</v>
      </c>
      <c r="BC52" s="213"/>
      <c r="BD52" s="213">
        <v>1086.3599999999999</v>
      </c>
      <c r="BE52" s="213">
        <v>69967.25</v>
      </c>
      <c r="BF52" s="213"/>
      <c r="BG52" s="213"/>
      <c r="BH52" s="213">
        <v>135116.54</v>
      </c>
      <c r="BI52" s="213"/>
      <c r="BJ52" s="213">
        <v>1238.04</v>
      </c>
      <c r="BK52" s="213">
        <v>502.4</v>
      </c>
      <c r="BL52" s="213">
        <v>4659</v>
      </c>
      <c r="BM52" s="213"/>
      <c r="BN52" s="213">
        <v>1719394.44</v>
      </c>
      <c r="BO52" s="213"/>
      <c r="BP52" s="213"/>
      <c r="BQ52" s="213"/>
      <c r="BR52" s="213"/>
      <c r="BS52" s="213">
        <v>325.2</v>
      </c>
      <c r="BT52" s="213"/>
      <c r="BU52" s="213"/>
      <c r="BV52" s="213">
        <v>8686.56</v>
      </c>
      <c r="BW52" s="213"/>
      <c r="BX52" s="213"/>
      <c r="BY52" s="213">
        <v>8990.89</v>
      </c>
      <c r="BZ52" s="213"/>
      <c r="CA52" s="213"/>
      <c r="CB52" s="213"/>
      <c r="CC52" s="213"/>
      <c r="CD52" s="20"/>
      <c r="CE52" s="32">
        <f>SUM(C52:CD52)</f>
        <v>2881261.7300000004</v>
      </c>
    </row>
    <row r="53" spans="1:83" x14ac:dyDescent="0.35">
      <c r="A53" s="39" t="s">
        <v>220</v>
      </c>
      <c r="B53" s="271">
        <v>0</v>
      </c>
      <c r="C53" s="270" t="b">
        <f>IF($B$53,ROUND(($B$53/($CE$91+$CF$91)*C91),0))</f>
        <v>0</v>
      </c>
      <c r="D53" s="270" t="b">
        <f t="shared" ref="D53:BO53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t="shared" ref="BP53:CD53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 spans="1:83" x14ac:dyDescent="0.35">
      <c r="A54" s="20" t="s">
        <v>218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1485</v>
      </c>
      <c r="D60" s="213"/>
      <c r="E60" s="213">
        <v>7211</v>
      </c>
      <c r="F60" s="213"/>
      <c r="G60" s="213"/>
      <c r="H60" s="213"/>
      <c r="I60" s="213">
        <v>2876</v>
      </c>
      <c r="J60" s="213">
        <v>583</v>
      </c>
      <c r="K60" s="213"/>
      <c r="L60" s="213"/>
      <c r="M60" s="213"/>
      <c r="N60" s="213"/>
      <c r="O60" s="213">
        <v>295</v>
      </c>
      <c r="P60" s="214">
        <v>199336</v>
      </c>
      <c r="Q60" s="214">
        <v>68148</v>
      </c>
      <c r="R60" s="214">
        <v>199336</v>
      </c>
      <c r="S60" s="263"/>
      <c r="T60" s="263"/>
      <c r="U60" s="227">
        <v>739270</v>
      </c>
      <c r="V60" s="214">
        <v>15321.099999999999</v>
      </c>
      <c r="W60" s="214">
        <v>34596.649999999994</v>
      </c>
      <c r="X60" s="214">
        <v>71719.47</v>
      </c>
      <c r="Y60" s="214">
        <v>51064.75</v>
      </c>
      <c r="Z60" s="214"/>
      <c r="AA60" s="214">
        <v>7559.7699999999995</v>
      </c>
      <c r="AB60" s="263"/>
      <c r="AC60" s="214">
        <v>65752</v>
      </c>
      <c r="AD60" s="214"/>
      <c r="AE60" s="214">
        <v>45297</v>
      </c>
      <c r="AF60" s="214"/>
      <c r="AG60" s="214">
        <v>19201</v>
      </c>
      <c r="AH60" s="214"/>
      <c r="AI60" s="214"/>
      <c r="AJ60" s="214"/>
      <c r="AK60" s="214">
        <v>15171</v>
      </c>
      <c r="AL60" s="214">
        <v>3522</v>
      </c>
      <c r="AM60" s="214"/>
      <c r="AN60" s="214"/>
      <c r="AO60" s="214"/>
      <c r="AP60" s="214">
        <v>44016</v>
      </c>
      <c r="AQ60" s="214"/>
      <c r="AR60" s="214"/>
      <c r="AS60" s="214"/>
      <c r="AT60" s="214"/>
      <c r="AU60" s="214"/>
      <c r="AV60" s="263"/>
      <c r="AW60" s="263"/>
      <c r="AX60" s="263"/>
      <c r="AY60" s="214">
        <v>37791</v>
      </c>
      <c r="AZ60" s="214"/>
      <c r="BA60" s="263"/>
      <c r="BB60" s="263"/>
      <c r="BC60" s="263"/>
      <c r="BD60" s="263"/>
      <c r="BE60" s="214">
        <v>301213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16</v>
      </c>
      <c r="D61" s="243"/>
      <c r="E61" s="243">
        <v>57.93</v>
      </c>
      <c r="F61" s="243"/>
      <c r="G61" s="243">
        <v>2.74</v>
      </c>
      <c r="H61" s="243"/>
      <c r="I61" s="243">
        <v>22.83</v>
      </c>
      <c r="J61" s="243"/>
      <c r="K61" s="243"/>
      <c r="L61" s="243"/>
      <c r="M61" s="243"/>
      <c r="N61" s="243"/>
      <c r="O61" s="243">
        <v>19.260000000000002</v>
      </c>
      <c r="P61" s="244">
        <v>13.8</v>
      </c>
      <c r="Q61" s="244">
        <v>2.65</v>
      </c>
      <c r="R61" s="244">
        <v>3.77</v>
      </c>
      <c r="S61" s="245">
        <v>3.31</v>
      </c>
      <c r="T61" s="245"/>
      <c r="U61" s="246">
        <v>22.76</v>
      </c>
      <c r="V61" s="244">
        <v>8.83</v>
      </c>
      <c r="W61" s="244">
        <v>1.67</v>
      </c>
      <c r="X61" s="244">
        <v>6.27</v>
      </c>
      <c r="Y61" s="244">
        <v>13.97</v>
      </c>
      <c r="Z61" s="244"/>
      <c r="AA61" s="244">
        <v>1.96</v>
      </c>
      <c r="AB61" s="245">
        <v>11.56</v>
      </c>
      <c r="AC61" s="244">
        <v>9.59</v>
      </c>
      <c r="AD61" s="244"/>
      <c r="AE61" s="244">
        <v>9.27</v>
      </c>
      <c r="AF61" s="244"/>
      <c r="AG61" s="244">
        <v>36.81</v>
      </c>
      <c r="AH61" s="244"/>
      <c r="AI61" s="244">
        <v>6.91</v>
      </c>
      <c r="AJ61" s="244"/>
      <c r="AK61" s="244">
        <v>3.22</v>
      </c>
      <c r="AL61" s="244">
        <v>1.59</v>
      </c>
      <c r="AM61" s="244"/>
      <c r="AN61" s="244"/>
      <c r="AO61" s="244"/>
      <c r="AP61" s="244">
        <v>94.169999999999987</v>
      </c>
      <c r="AQ61" s="244"/>
      <c r="AR61" s="244"/>
      <c r="AS61" s="244"/>
      <c r="AT61" s="244"/>
      <c r="AU61" s="244"/>
      <c r="AV61" s="245">
        <v>7.82</v>
      </c>
      <c r="AW61" s="245"/>
      <c r="AX61" s="245"/>
      <c r="AY61" s="244">
        <v>13.07</v>
      </c>
      <c r="AZ61" s="244"/>
      <c r="BA61" s="245"/>
      <c r="BB61" s="245">
        <v>7.61</v>
      </c>
      <c r="BC61" s="245"/>
      <c r="BD61" s="245">
        <v>4.41</v>
      </c>
      <c r="BE61" s="244">
        <v>12.5</v>
      </c>
      <c r="BF61" s="245">
        <v>22.42</v>
      </c>
      <c r="BG61" s="245">
        <v>1.53</v>
      </c>
      <c r="BH61" s="245">
        <v>8.1300000000000008</v>
      </c>
      <c r="BI61" s="245"/>
      <c r="BJ61" s="245">
        <v>6.61</v>
      </c>
      <c r="BK61" s="245">
        <v>4.1500000000000004</v>
      </c>
      <c r="BL61" s="245">
        <v>14.59</v>
      </c>
      <c r="BM61" s="245"/>
      <c r="BN61" s="245">
        <v>7.95</v>
      </c>
      <c r="BO61" s="245"/>
      <c r="BP61" s="245">
        <v>1</v>
      </c>
      <c r="BQ61" s="245"/>
      <c r="BR61" s="245">
        <v>2.72</v>
      </c>
      <c r="BS61" s="245">
        <v>1</v>
      </c>
      <c r="BT61" s="245"/>
      <c r="BU61" s="245"/>
      <c r="BV61" s="245">
        <v>5.67</v>
      </c>
      <c r="BW61" s="245">
        <v>2.0099999999999998</v>
      </c>
      <c r="BX61" s="245"/>
      <c r="BY61" s="245">
        <v>13.36</v>
      </c>
      <c r="BZ61" s="245"/>
      <c r="CA61" s="245">
        <v>3.14</v>
      </c>
      <c r="CB61" s="245"/>
      <c r="CC61" s="245"/>
      <c r="CD61" s="247" t="s">
        <v>233</v>
      </c>
      <c r="CE61" s="268">
        <f t="shared" ref="CE61:CE69" si="4">SUM(C61:CD61)</f>
        <v>510.56</v>
      </c>
    </row>
    <row r="62" spans="1:83" x14ac:dyDescent="0.35">
      <c r="A62" s="39" t="s">
        <v>248</v>
      </c>
      <c r="B62" s="20"/>
      <c r="C62" s="213">
        <v>1146263.6000000001</v>
      </c>
      <c r="D62" s="213"/>
      <c r="E62" s="213">
        <v>3584619.8399999994</v>
      </c>
      <c r="F62" s="213"/>
      <c r="G62" s="213"/>
      <c r="H62" s="213"/>
      <c r="I62" s="213">
        <v>2337735.3400000003</v>
      </c>
      <c r="J62" s="213">
        <v>252.83</v>
      </c>
      <c r="K62" s="213"/>
      <c r="L62" s="213"/>
      <c r="M62" s="213"/>
      <c r="N62" s="213"/>
      <c r="O62" s="213">
        <v>1858527.16</v>
      </c>
      <c r="P62" s="214">
        <v>1467867.6199999999</v>
      </c>
      <c r="Q62" s="214">
        <v>325900.79999999999</v>
      </c>
      <c r="R62" s="214">
        <v>1305171.67</v>
      </c>
      <c r="S62" s="228">
        <v>162761.22</v>
      </c>
      <c r="T62" s="228"/>
      <c r="U62" s="227">
        <v>1461379.2499999998</v>
      </c>
      <c r="V62" s="214">
        <v>559377.31000000006</v>
      </c>
      <c r="W62" s="214">
        <v>149220.03</v>
      </c>
      <c r="X62" s="214">
        <v>607894.09</v>
      </c>
      <c r="Y62" s="214">
        <v>2777253.4400000009</v>
      </c>
      <c r="Z62" s="214"/>
      <c r="AA62" s="214">
        <v>190202.3</v>
      </c>
      <c r="AB62" s="240">
        <v>1114973.71</v>
      </c>
      <c r="AC62" s="214">
        <v>478101.74</v>
      </c>
      <c r="AD62" s="214"/>
      <c r="AE62" s="214"/>
      <c r="AF62" s="214"/>
      <c r="AG62" s="214">
        <v>2795976.28</v>
      </c>
      <c r="AH62" s="214"/>
      <c r="AI62" s="214">
        <v>603576.65999999992</v>
      </c>
      <c r="AJ62" s="214"/>
      <c r="AK62" s="214"/>
      <c r="AL62" s="214"/>
      <c r="AM62" s="214"/>
      <c r="AN62" s="214"/>
      <c r="AO62" s="214"/>
      <c r="AP62" s="214">
        <v>6713100.2099999972</v>
      </c>
      <c r="AQ62" s="214"/>
      <c r="AR62" s="214"/>
      <c r="AS62" s="214"/>
      <c r="AT62" s="214"/>
      <c r="AU62" s="214"/>
      <c r="AV62" s="228">
        <v>765745.73</v>
      </c>
      <c r="AW62" s="228"/>
      <c r="AX62" s="228"/>
      <c r="AY62" s="214">
        <v>613345.96</v>
      </c>
      <c r="AZ62" s="214"/>
      <c r="BA62" s="228"/>
      <c r="BB62" s="228">
        <v>637872.55000000005</v>
      </c>
      <c r="BC62" s="228"/>
      <c r="BD62" s="228">
        <v>184102.59999999998</v>
      </c>
      <c r="BE62" s="214">
        <v>751602.35000000009</v>
      </c>
      <c r="BF62" s="228">
        <v>944690.10000000009</v>
      </c>
      <c r="BG62" s="228">
        <v>67280.44</v>
      </c>
      <c r="BH62" s="228">
        <v>844363.9</v>
      </c>
      <c r="BI62" s="228"/>
      <c r="BJ62" s="228">
        <v>481898.98</v>
      </c>
      <c r="BK62" s="228">
        <v>293671.01</v>
      </c>
      <c r="BL62" s="228">
        <v>635966.06000000006</v>
      </c>
      <c r="BM62" s="228"/>
      <c r="BN62" s="228">
        <v>2398064.7000000002</v>
      </c>
      <c r="BO62" s="228"/>
      <c r="BP62" s="228">
        <v>92893.62</v>
      </c>
      <c r="BQ62" s="228"/>
      <c r="BR62" s="228">
        <v>254579.24999999997</v>
      </c>
      <c r="BS62" s="228">
        <v>55446.31</v>
      </c>
      <c r="BT62" s="228"/>
      <c r="BU62" s="228"/>
      <c r="BV62" s="228">
        <v>254709.96000000002</v>
      </c>
      <c r="BW62" s="228">
        <v>123370.51000000001</v>
      </c>
      <c r="BX62" s="228"/>
      <c r="BY62" s="228">
        <v>859714.63</v>
      </c>
      <c r="BZ62" s="228"/>
      <c r="CA62" s="228">
        <v>283177.18000000005</v>
      </c>
      <c r="CB62" s="228"/>
      <c r="CC62" s="228"/>
      <c r="CD62" s="29" t="s">
        <v>233</v>
      </c>
      <c r="CE62" s="32">
        <f t="shared" si="4"/>
        <v>40182650.940000005</v>
      </c>
    </row>
    <row r="63" spans="1:83" x14ac:dyDescent="0.35">
      <c r="A63" s="39" t="s">
        <v>9</v>
      </c>
      <c r="B63" s="20"/>
      <c r="C63" s="269">
        <f>ROUND(C48+C49,0)</f>
        <v>440543</v>
      </c>
      <c r="D63" s="269">
        <f t="shared" ref="D63:BO63" si="5">ROUND(D48+D49,0)</f>
        <v>0</v>
      </c>
      <c r="E63" s="269">
        <f t="shared" si="5"/>
        <v>1353662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771785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716098</v>
      </c>
      <c r="P63" s="269">
        <f t="shared" si="5"/>
        <v>572083</v>
      </c>
      <c r="Q63" s="269">
        <f t="shared" si="5"/>
        <v>125592</v>
      </c>
      <c r="R63" s="269">
        <f t="shared" si="5"/>
        <v>227603</v>
      </c>
      <c r="S63" s="269">
        <f t="shared" si="5"/>
        <v>62793</v>
      </c>
      <c r="T63" s="269">
        <f t="shared" si="5"/>
        <v>0</v>
      </c>
      <c r="U63" s="269">
        <f t="shared" si="5"/>
        <v>555539</v>
      </c>
      <c r="V63" s="269">
        <f t="shared" si="5"/>
        <v>210001</v>
      </c>
      <c r="W63" s="269">
        <f t="shared" si="5"/>
        <v>57597</v>
      </c>
      <c r="X63" s="269">
        <f t="shared" si="5"/>
        <v>234284</v>
      </c>
      <c r="Y63" s="269">
        <f t="shared" si="5"/>
        <v>696407</v>
      </c>
      <c r="Z63" s="269">
        <f t="shared" si="5"/>
        <v>0</v>
      </c>
      <c r="AA63" s="269">
        <f t="shared" si="5"/>
        <v>72634</v>
      </c>
      <c r="AB63" s="269">
        <f t="shared" si="5"/>
        <v>436030</v>
      </c>
      <c r="AC63" s="269">
        <f t="shared" si="5"/>
        <v>193685</v>
      </c>
      <c r="AD63" s="269">
        <f t="shared" si="5"/>
        <v>0</v>
      </c>
      <c r="AE63" s="269">
        <f t="shared" si="5"/>
        <v>0</v>
      </c>
      <c r="AF63" s="269">
        <f t="shared" si="5"/>
        <v>0</v>
      </c>
      <c r="AG63" s="269">
        <f t="shared" si="5"/>
        <v>1096207</v>
      </c>
      <c r="AH63" s="269">
        <f t="shared" si="5"/>
        <v>0</v>
      </c>
      <c r="AI63" s="269">
        <f t="shared" si="5"/>
        <v>233819</v>
      </c>
      <c r="AJ63" s="269">
        <f t="shared" si="5"/>
        <v>0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1336622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297923</v>
      </c>
      <c r="AW63" s="269">
        <f t="shared" si="5"/>
        <v>0</v>
      </c>
      <c r="AX63" s="269">
        <f t="shared" si="5"/>
        <v>0</v>
      </c>
      <c r="AY63" s="269">
        <f t="shared" si="5"/>
        <v>236804</v>
      </c>
      <c r="AZ63" s="269">
        <f t="shared" si="5"/>
        <v>0</v>
      </c>
      <c r="BA63" s="269">
        <f t="shared" si="5"/>
        <v>0</v>
      </c>
      <c r="BB63" s="269">
        <f t="shared" si="5"/>
        <v>245062</v>
      </c>
      <c r="BC63" s="269">
        <f t="shared" si="5"/>
        <v>0</v>
      </c>
      <c r="BD63" s="269">
        <f t="shared" si="5"/>
        <v>71441</v>
      </c>
      <c r="BE63" s="269">
        <f t="shared" si="5"/>
        <v>288839</v>
      </c>
      <c r="BF63" s="269">
        <f t="shared" si="5"/>
        <v>365974</v>
      </c>
      <c r="BG63" s="269">
        <f t="shared" si="5"/>
        <v>26240</v>
      </c>
      <c r="BH63" s="269">
        <f t="shared" si="5"/>
        <v>274541</v>
      </c>
      <c r="BI63" s="269">
        <f t="shared" si="5"/>
        <v>0</v>
      </c>
      <c r="BJ63" s="269">
        <f t="shared" si="5"/>
        <v>182984</v>
      </c>
      <c r="BK63" s="269">
        <f t="shared" si="5"/>
        <v>116223</v>
      </c>
      <c r="BL63" s="269">
        <f t="shared" si="5"/>
        <v>243883</v>
      </c>
      <c r="BM63" s="269">
        <f t="shared" si="5"/>
        <v>0</v>
      </c>
      <c r="BN63" s="269">
        <f t="shared" si="5"/>
        <v>939041</v>
      </c>
      <c r="BO63" s="269">
        <f t="shared" si="5"/>
        <v>0</v>
      </c>
      <c r="BP63" s="269">
        <f t="shared" ref="BP63:CC63" si="6">ROUND(BP48+BP49,0)</f>
        <v>35167</v>
      </c>
      <c r="BQ63" s="269">
        <f t="shared" si="6"/>
        <v>0</v>
      </c>
      <c r="BR63" s="269">
        <f t="shared" si="6"/>
        <v>94235</v>
      </c>
      <c r="BS63" s="269">
        <f t="shared" si="6"/>
        <v>21106</v>
      </c>
      <c r="BT63" s="269">
        <f t="shared" si="6"/>
        <v>0</v>
      </c>
      <c r="BU63" s="269">
        <f t="shared" si="6"/>
        <v>0</v>
      </c>
      <c r="BV63" s="269">
        <f t="shared" si="6"/>
        <v>97746</v>
      </c>
      <c r="BW63" s="269">
        <f t="shared" si="6"/>
        <v>48475</v>
      </c>
      <c r="BX63" s="269">
        <f t="shared" si="6"/>
        <v>0</v>
      </c>
      <c r="BY63" s="269">
        <f t="shared" si="6"/>
        <v>334075</v>
      </c>
      <c r="BZ63" s="269">
        <f t="shared" si="6"/>
        <v>0</v>
      </c>
      <c r="CA63" s="269">
        <f t="shared" si="6"/>
        <v>108474</v>
      </c>
      <c r="CB63" s="269">
        <f t="shared" si="6"/>
        <v>0</v>
      </c>
      <c r="CC63" s="269">
        <f t="shared" si="6"/>
        <v>0</v>
      </c>
      <c r="CD63" s="29" t="s">
        <v>233</v>
      </c>
      <c r="CE63" s="32">
        <f t="shared" si="4"/>
        <v>13421217</v>
      </c>
    </row>
    <row r="64" spans="1:83" x14ac:dyDescent="0.35">
      <c r="A64" s="39" t="s">
        <v>249</v>
      </c>
      <c r="B64" s="20"/>
      <c r="C64" s="213"/>
      <c r="D64" s="213"/>
      <c r="E64" s="213">
        <v>5073320.5599999996</v>
      </c>
      <c r="F64" s="213"/>
      <c r="G64" s="213"/>
      <c r="H64" s="213"/>
      <c r="I64" s="213">
        <v>90715.06</v>
      </c>
      <c r="J64" s="213"/>
      <c r="K64" s="213"/>
      <c r="L64" s="213"/>
      <c r="M64" s="213"/>
      <c r="N64" s="213"/>
      <c r="O64" s="213">
        <v>3450</v>
      </c>
      <c r="P64" s="214"/>
      <c r="Q64" s="214"/>
      <c r="R64" s="214">
        <v>2008735.42</v>
      </c>
      <c r="S64" s="228"/>
      <c r="T64" s="228"/>
      <c r="U64" s="227">
        <v>140466.9</v>
      </c>
      <c r="V64" s="214">
        <v>73296</v>
      </c>
      <c r="W64" s="214"/>
      <c r="X64" s="214"/>
      <c r="Y64" s="214">
        <v>4399</v>
      </c>
      <c r="Z64" s="214"/>
      <c r="AA64" s="214"/>
      <c r="AB64" s="240"/>
      <c r="AC64" s="214">
        <v>17500</v>
      </c>
      <c r="AD64" s="214"/>
      <c r="AE64" s="214"/>
      <c r="AF64" s="214"/>
      <c r="AG64" s="214">
        <v>515175.05</v>
      </c>
      <c r="AH64" s="214"/>
      <c r="AI64" s="214"/>
      <c r="AJ64" s="214"/>
      <c r="AK64" s="214"/>
      <c r="AL64" s="214"/>
      <c r="AM64" s="214"/>
      <c r="AN64" s="214"/>
      <c r="AO64" s="214"/>
      <c r="AP64" s="214">
        <v>2229280.36</v>
      </c>
      <c r="AQ64" s="214"/>
      <c r="AR64" s="214"/>
      <c r="AS64" s="214"/>
      <c r="AT64" s="214"/>
      <c r="AU64" s="214"/>
      <c r="AV64" s="228">
        <v>3500</v>
      </c>
      <c r="AW64" s="228"/>
      <c r="AX64" s="228"/>
      <c r="AY64" s="214"/>
      <c r="AZ64" s="214"/>
      <c r="BA64" s="228"/>
      <c r="BB64" s="228">
        <v>3266</v>
      </c>
      <c r="BC64" s="228"/>
      <c r="BD64" s="228"/>
      <c r="BE64" s="214"/>
      <c r="BF64" s="228"/>
      <c r="BG64" s="228"/>
      <c r="BH64" s="228">
        <v>29742.880000000001</v>
      </c>
      <c r="BI64" s="228"/>
      <c r="BJ64" s="228">
        <v>46388.75</v>
      </c>
      <c r="BK64" s="228">
        <v>260151.52</v>
      </c>
      <c r="BL64" s="228"/>
      <c r="BM64" s="228"/>
      <c r="BN64" s="228">
        <v>294069.17000000004</v>
      </c>
      <c r="BO64" s="228"/>
      <c r="BP64" s="228"/>
      <c r="BQ64" s="228"/>
      <c r="BR64" s="228">
        <v>82132.100000000006</v>
      </c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233</v>
      </c>
      <c r="CE64" s="32">
        <f t="shared" si="4"/>
        <v>10875588.77</v>
      </c>
    </row>
    <row r="65" spans="1:83" x14ac:dyDescent="0.35">
      <c r="A65" s="39" t="s">
        <v>250</v>
      </c>
      <c r="B65" s="20"/>
      <c r="C65" s="213">
        <v>221399.53000000003</v>
      </c>
      <c r="D65" s="213"/>
      <c r="E65" s="213">
        <v>351159.03</v>
      </c>
      <c r="F65" s="213"/>
      <c r="G65" s="213">
        <v>6539.42</v>
      </c>
      <c r="H65" s="213"/>
      <c r="I65" s="213">
        <v>27042.16</v>
      </c>
      <c r="J65" s="213">
        <v>-6501.19</v>
      </c>
      <c r="K65" s="213"/>
      <c r="L65" s="213"/>
      <c r="M65" s="213"/>
      <c r="N65" s="213"/>
      <c r="O65" s="213">
        <v>185712.61</v>
      </c>
      <c r="P65" s="214">
        <v>459553.69</v>
      </c>
      <c r="Q65" s="214">
        <v>9729.4</v>
      </c>
      <c r="R65" s="214">
        <v>51772.63</v>
      </c>
      <c r="S65" s="228">
        <v>2626878.79</v>
      </c>
      <c r="T65" s="228"/>
      <c r="U65" s="227">
        <v>1563488.5600000003</v>
      </c>
      <c r="V65" s="214">
        <v>24880.83</v>
      </c>
      <c r="W65" s="214">
        <v>42</v>
      </c>
      <c r="X65" s="214">
        <v>211754.19</v>
      </c>
      <c r="Y65" s="214">
        <v>80386.89</v>
      </c>
      <c r="Z65" s="214"/>
      <c r="AA65" s="214">
        <v>9219.27</v>
      </c>
      <c r="AB65" s="240">
        <v>2006903.0700000003</v>
      </c>
      <c r="AC65" s="214">
        <v>139316.72</v>
      </c>
      <c r="AD65" s="214"/>
      <c r="AE65" s="214">
        <v>30191.739999999998</v>
      </c>
      <c r="AF65" s="214"/>
      <c r="AG65" s="214">
        <v>790678.51</v>
      </c>
      <c r="AH65" s="214"/>
      <c r="AI65" s="214">
        <v>69454.41</v>
      </c>
      <c r="AJ65" s="214"/>
      <c r="AK65" s="214">
        <v>4640.2299999999996</v>
      </c>
      <c r="AL65" s="214">
        <v>320.54999999999995</v>
      </c>
      <c r="AM65" s="214"/>
      <c r="AN65" s="214"/>
      <c r="AO65" s="214"/>
      <c r="AP65" s="214">
        <v>524914.56000000017</v>
      </c>
      <c r="AQ65" s="214"/>
      <c r="AR65" s="214"/>
      <c r="AS65" s="214"/>
      <c r="AT65" s="214"/>
      <c r="AU65" s="214"/>
      <c r="AV65" s="228">
        <v>302973.82999999996</v>
      </c>
      <c r="AW65" s="228"/>
      <c r="AX65" s="228"/>
      <c r="AY65" s="214">
        <v>316560.08</v>
      </c>
      <c r="AZ65" s="214"/>
      <c r="BA65" s="228">
        <v>20399.68</v>
      </c>
      <c r="BB65" s="228">
        <v>563.42000000000007</v>
      </c>
      <c r="BC65" s="228"/>
      <c r="BD65" s="228">
        <v>5395.28</v>
      </c>
      <c r="BE65" s="214">
        <v>15875.909999999998</v>
      </c>
      <c r="BF65" s="228">
        <v>140290</v>
      </c>
      <c r="BG65" s="228"/>
      <c r="BH65" s="228">
        <v>166893.11000000002</v>
      </c>
      <c r="BI65" s="228"/>
      <c r="BJ65" s="228">
        <v>7465.5400000000009</v>
      </c>
      <c r="BK65" s="228">
        <v>2173.0299999999997</v>
      </c>
      <c r="BL65" s="228">
        <v>33946.43</v>
      </c>
      <c r="BM65" s="228"/>
      <c r="BN65" s="228">
        <v>-4674.2899999999945</v>
      </c>
      <c r="BO65" s="228"/>
      <c r="BP65" s="228">
        <v>5815.23</v>
      </c>
      <c r="BQ65" s="228"/>
      <c r="BR65" s="228">
        <v>977.75</v>
      </c>
      <c r="BS65" s="228">
        <v>2776.78</v>
      </c>
      <c r="BT65" s="228"/>
      <c r="BU65" s="228"/>
      <c r="BV65" s="228">
        <v>3318.01</v>
      </c>
      <c r="BW65" s="228">
        <v>5256.68</v>
      </c>
      <c r="BX65" s="228"/>
      <c r="BY65" s="228">
        <v>8087.2799999999988</v>
      </c>
      <c r="BZ65" s="228"/>
      <c r="CA65" s="228">
        <v>7055.43</v>
      </c>
      <c r="CB65" s="228"/>
      <c r="CC65" s="228"/>
      <c r="CD65" s="29" t="s">
        <v>233</v>
      </c>
      <c r="CE65" s="32">
        <f t="shared" si="4"/>
        <v>10430626.779999999</v>
      </c>
    </row>
    <row r="66" spans="1:83" x14ac:dyDescent="0.35">
      <c r="A66" s="39" t="s">
        <v>251</v>
      </c>
      <c r="B66" s="20"/>
      <c r="C66" s="213"/>
      <c r="D66" s="213"/>
      <c r="E66" s="213"/>
      <c r="F66" s="213"/>
      <c r="G66" s="213">
        <v>2536.5700000000002</v>
      </c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>
        <v>28144.85</v>
      </c>
      <c r="Z66" s="214"/>
      <c r="AA66" s="214"/>
      <c r="AB66" s="240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>
        <v>78565.759999999995</v>
      </c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>
        <v>926220.79999999993</v>
      </c>
      <c r="BF66" s="228"/>
      <c r="BG66" s="228"/>
      <c r="BH66" s="228">
        <v>12685.64</v>
      </c>
      <c r="BI66" s="228"/>
      <c r="BJ66" s="228">
        <v>16318.85</v>
      </c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233</v>
      </c>
      <c r="CE66" s="32">
        <f t="shared" si="4"/>
        <v>1064472.47</v>
      </c>
    </row>
    <row r="67" spans="1:83" x14ac:dyDescent="0.35">
      <c r="A67" s="39" t="s">
        <v>252</v>
      </c>
      <c r="B67" s="20"/>
      <c r="C67" s="213">
        <v>223620.2</v>
      </c>
      <c r="D67" s="213"/>
      <c r="E67" s="213">
        <v>603823.88</v>
      </c>
      <c r="F67" s="213"/>
      <c r="G67" s="213">
        <v>338928.85</v>
      </c>
      <c r="H67" s="213"/>
      <c r="I67" s="213">
        <v>148432.29</v>
      </c>
      <c r="J67" s="213">
        <v>23790.73</v>
      </c>
      <c r="K67" s="213"/>
      <c r="L67" s="213"/>
      <c r="M67" s="213"/>
      <c r="N67" s="213"/>
      <c r="O67" s="213">
        <v>312034.13</v>
      </c>
      <c r="P67" s="214">
        <v>306487.18</v>
      </c>
      <c r="Q67" s="214">
        <v>3410.07</v>
      </c>
      <c r="R67" s="214">
        <v>17522.030000000028</v>
      </c>
      <c r="S67" s="228">
        <v>77378.070000000007</v>
      </c>
      <c r="T67" s="228"/>
      <c r="U67" s="227">
        <v>846692.53</v>
      </c>
      <c r="V67" s="214">
        <v>-172</v>
      </c>
      <c r="W67" s="214">
        <v>129624.92</v>
      </c>
      <c r="X67" s="214">
        <v>94256.799999999988</v>
      </c>
      <c r="Y67" s="214">
        <v>627689.64</v>
      </c>
      <c r="Z67" s="214"/>
      <c r="AA67" s="214">
        <v>357458.39</v>
      </c>
      <c r="AB67" s="240">
        <v>149180.34999999998</v>
      </c>
      <c r="AC67" s="214">
        <v>609824.47000000009</v>
      </c>
      <c r="AD67" s="214"/>
      <c r="AE67" s="214">
        <v>1124463.31</v>
      </c>
      <c r="AF67" s="214"/>
      <c r="AG67" s="214">
        <v>858556.2300000001</v>
      </c>
      <c r="AH67" s="214"/>
      <c r="AI67" s="214">
        <v>128249.69</v>
      </c>
      <c r="AJ67" s="214"/>
      <c r="AK67" s="214">
        <v>575485.43999999994</v>
      </c>
      <c r="AL67" s="214">
        <v>218830.42</v>
      </c>
      <c r="AM67" s="214"/>
      <c r="AN67" s="214"/>
      <c r="AO67" s="214"/>
      <c r="AP67" s="214">
        <v>845449.98000000021</v>
      </c>
      <c r="AQ67" s="214"/>
      <c r="AR67" s="214"/>
      <c r="AS67" s="214"/>
      <c r="AT67" s="214"/>
      <c r="AU67" s="214"/>
      <c r="AV67" s="228">
        <v>1252901.0799999998</v>
      </c>
      <c r="AW67" s="228"/>
      <c r="AX67" s="228"/>
      <c r="AY67" s="214">
        <v>17206.039999999997</v>
      </c>
      <c r="AZ67" s="214"/>
      <c r="BA67" s="228">
        <v>302232.76</v>
      </c>
      <c r="BB67" s="228">
        <v>80511.98000000001</v>
      </c>
      <c r="BC67" s="228"/>
      <c r="BD67" s="228">
        <v>48601.45</v>
      </c>
      <c r="BE67" s="214">
        <v>451630.45000000007</v>
      </c>
      <c r="BF67" s="228">
        <v>74805.460000000006</v>
      </c>
      <c r="BG67" s="228">
        <v>6030.96</v>
      </c>
      <c r="BH67" s="228">
        <v>1030404.67</v>
      </c>
      <c r="BI67" s="228"/>
      <c r="BJ67" s="228">
        <v>55366.38</v>
      </c>
      <c r="BK67" s="228">
        <v>3043587.32</v>
      </c>
      <c r="BL67" s="228">
        <v>66222.42</v>
      </c>
      <c r="BM67" s="228"/>
      <c r="BN67" s="228">
        <v>253129.11000000002</v>
      </c>
      <c r="BO67" s="228"/>
      <c r="BP67" s="228">
        <v>4563.01</v>
      </c>
      <c r="BQ67" s="228"/>
      <c r="BR67" s="228">
        <v>23348.09</v>
      </c>
      <c r="BS67" s="228">
        <v>160</v>
      </c>
      <c r="BT67" s="228"/>
      <c r="BU67" s="228"/>
      <c r="BV67" s="228">
        <v>253336.61</v>
      </c>
      <c r="BW67" s="228">
        <v>17273</v>
      </c>
      <c r="BX67" s="228"/>
      <c r="BY67" s="228">
        <v>319009.40000000002</v>
      </c>
      <c r="BZ67" s="228"/>
      <c r="CA67" s="228">
        <v>24523.63</v>
      </c>
      <c r="CB67" s="228"/>
      <c r="CC67" s="228"/>
      <c r="CD67" s="29" t="s">
        <v>233</v>
      </c>
      <c r="CE67" s="32">
        <f t="shared" si="4"/>
        <v>15945861.420000002</v>
      </c>
    </row>
    <row r="68" spans="1:83" x14ac:dyDescent="0.35">
      <c r="A68" s="39" t="s">
        <v>11</v>
      </c>
      <c r="B68" s="20"/>
      <c r="C68" s="32">
        <f t="shared" ref="C68:BN68" si="7">ROUND(C52+C53,0)</f>
        <v>16577</v>
      </c>
      <c r="D68" s="32">
        <f t="shared" si="7"/>
        <v>0</v>
      </c>
      <c r="E68" s="32">
        <f t="shared" si="7"/>
        <v>57239</v>
      </c>
      <c r="F68" s="32">
        <f t="shared" si="7"/>
        <v>0</v>
      </c>
      <c r="G68" s="32">
        <f t="shared" si="7"/>
        <v>442</v>
      </c>
      <c r="H68" s="32">
        <f t="shared" si="7"/>
        <v>0</v>
      </c>
      <c r="I68" s="32">
        <f t="shared" si="7"/>
        <v>4166</v>
      </c>
      <c r="J68" s="32">
        <f t="shared" si="7"/>
        <v>8647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15943</v>
      </c>
      <c r="P68" s="32">
        <f t="shared" si="7"/>
        <v>206363</v>
      </c>
      <c r="Q68" s="32">
        <f t="shared" si="7"/>
        <v>697</v>
      </c>
      <c r="R68" s="32">
        <f t="shared" si="7"/>
        <v>5637</v>
      </c>
      <c r="S68" s="32">
        <f t="shared" si="7"/>
        <v>34316</v>
      </c>
      <c r="T68" s="32">
        <f t="shared" si="7"/>
        <v>0</v>
      </c>
      <c r="U68" s="32">
        <f t="shared" si="7"/>
        <v>25825</v>
      </c>
      <c r="V68" s="32">
        <f t="shared" si="7"/>
        <v>0</v>
      </c>
      <c r="W68" s="32">
        <f t="shared" si="7"/>
        <v>0</v>
      </c>
      <c r="X68" s="32">
        <f t="shared" si="7"/>
        <v>5222</v>
      </c>
      <c r="Y68" s="32">
        <f t="shared" si="7"/>
        <v>308284</v>
      </c>
      <c r="Z68" s="32">
        <f t="shared" si="7"/>
        <v>0</v>
      </c>
      <c r="AA68" s="32">
        <f t="shared" si="7"/>
        <v>3077</v>
      </c>
      <c r="AB68" s="32">
        <f t="shared" si="7"/>
        <v>7090</v>
      </c>
      <c r="AC68" s="32">
        <f t="shared" si="7"/>
        <v>71235</v>
      </c>
      <c r="AD68" s="32">
        <f t="shared" si="7"/>
        <v>0</v>
      </c>
      <c r="AE68" s="32">
        <f t="shared" si="7"/>
        <v>9422</v>
      </c>
      <c r="AF68" s="32">
        <f t="shared" si="7"/>
        <v>0</v>
      </c>
      <c r="AG68" s="32">
        <f t="shared" si="7"/>
        <v>44195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132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65659</v>
      </c>
      <c r="AW68" s="32">
        <f t="shared" si="7"/>
        <v>7878</v>
      </c>
      <c r="AX68" s="32">
        <f t="shared" si="7"/>
        <v>0</v>
      </c>
      <c r="AY68" s="32">
        <f t="shared" si="7"/>
        <v>0</v>
      </c>
      <c r="AZ68" s="32">
        <f t="shared" si="7"/>
        <v>0</v>
      </c>
      <c r="BA68" s="32">
        <f t="shared" si="7"/>
        <v>0</v>
      </c>
      <c r="BB68" s="32">
        <f t="shared" si="7"/>
        <v>33250</v>
      </c>
      <c r="BC68" s="32">
        <f t="shared" si="7"/>
        <v>0</v>
      </c>
      <c r="BD68" s="32">
        <f t="shared" si="7"/>
        <v>1086</v>
      </c>
      <c r="BE68" s="32">
        <f t="shared" si="7"/>
        <v>69967</v>
      </c>
      <c r="BF68" s="32">
        <f t="shared" si="7"/>
        <v>0</v>
      </c>
      <c r="BG68" s="32">
        <f t="shared" si="7"/>
        <v>0</v>
      </c>
      <c r="BH68" s="32">
        <f t="shared" si="7"/>
        <v>135117</v>
      </c>
      <c r="BI68" s="32">
        <f t="shared" si="7"/>
        <v>0</v>
      </c>
      <c r="BJ68" s="32">
        <f t="shared" si="7"/>
        <v>1238</v>
      </c>
      <c r="BK68" s="32">
        <f t="shared" si="7"/>
        <v>502</v>
      </c>
      <c r="BL68" s="32">
        <f t="shared" si="7"/>
        <v>4659</v>
      </c>
      <c r="BM68" s="32">
        <f t="shared" si="7"/>
        <v>0</v>
      </c>
      <c r="BN68" s="32">
        <f t="shared" si="7"/>
        <v>1719394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325</v>
      </c>
      <c r="BT68" s="32">
        <f t="shared" si="8"/>
        <v>0</v>
      </c>
      <c r="BU68" s="32">
        <f t="shared" si="8"/>
        <v>0</v>
      </c>
      <c r="BV68" s="32">
        <f t="shared" si="8"/>
        <v>8687</v>
      </c>
      <c r="BW68" s="32">
        <f t="shared" si="8"/>
        <v>0</v>
      </c>
      <c r="BX68" s="32">
        <f t="shared" si="8"/>
        <v>0</v>
      </c>
      <c r="BY68" s="32">
        <f t="shared" si="8"/>
        <v>8991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233</v>
      </c>
      <c r="CE68" s="32">
        <f t="shared" si="4"/>
        <v>2881262</v>
      </c>
    </row>
    <row r="69" spans="1:83" x14ac:dyDescent="0.35">
      <c r="A69" s="39" t="s">
        <v>253</v>
      </c>
      <c r="B69" s="32"/>
      <c r="C69" s="213">
        <v>15120.57</v>
      </c>
      <c r="D69" s="213"/>
      <c r="E69" s="213">
        <v>30241.16</v>
      </c>
      <c r="F69" s="213"/>
      <c r="G69" s="213">
        <v>18811.78</v>
      </c>
      <c r="H69" s="213"/>
      <c r="I69" s="213">
        <v>48</v>
      </c>
      <c r="J69" s="213">
        <v>2248.66</v>
      </c>
      <c r="K69" s="213"/>
      <c r="L69" s="213"/>
      <c r="M69" s="213"/>
      <c r="N69" s="213"/>
      <c r="O69" s="213"/>
      <c r="P69" s="214">
        <v>1369.4</v>
      </c>
      <c r="Q69" s="214"/>
      <c r="R69" s="214">
        <v>13252.76</v>
      </c>
      <c r="S69" s="228">
        <v>23187.200000000001</v>
      </c>
      <c r="T69" s="228"/>
      <c r="U69" s="227">
        <v>33999.26</v>
      </c>
      <c r="V69" s="214"/>
      <c r="W69" s="214">
        <v>4</v>
      </c>
      <c r="X69" s="214"/>
      <c r="Y69" s="214">
        <v>865.21999999999991</v>
      </c>
      <c r="Z69" s="214"/>
      <c r="AA69" s="214">
        <v>24</v>
      </c>
      <c r="AB69" s="240">
        <v>203687</v>
      </c>
      <c r="AC69" s="214">
        <v>89017.26</v>
      </c>
      <c r="AD69" s="214"/>
      <c r="AE69" s="214">
        <v>15734.99</v>
      </c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>
        <v>90034.3</v>
      </c>
      <c r="AQ69" s="214"/>
      <c r="AR69" s="214"/>
      <c r="AS69" s="214"/>
      <c r="AT69" s="214"/>
      <c r="AU69" s="214"/>
      <c r="AV69" s="228">
        <v>14673.89</v>
      </c>
      <c r="AW69" s="228"/>
      <c r="AX69" s="228"/>
      <c r="AY69" s="214"/>
      <c r="AZ69" s="214"/>
      <c r="BA69" s="228"/>
      <c r="BB69" s="228"/>
      <c r="BC69" s="228"/>
      <c r="BD69" s="228">
        <v>22</v>
      </c>
      <c r="BE69" s="214">
        <v>29738.68</v>
      </c>
      <c r="BF69" s="228"/>
      <c r="BG69" s="228">
        <v>5151.45</v>
      </c>
      <c r="BH69" s="228">
        <v>4536.99</v>
      </c>
      <c r="BI69" s="228"/>
      <c r="BJ69" s="228"/>
      <c r="BK69" s="228"/>
      <c r="BL69" s="228"/>
      <c r="BM69" s="228"/>
      <c r="BN69" s="228">
        <v>72</v>
      </c>
      <c r="BO69" s="228"/>
      <c r="BP69" s="228"/>
      <c r="BQ69" s="228"/>
      <c r="BR69" s="228"/>
      <c r="BS69" s="228"/>
      <c r="BT69" s="228"/>
      <c r="BU69" s="228"/>
      <c r="BV69" s="228">
        <v>24</v>
      </c>
      <c r="BW69" s="228">
        <v>24</v>
      </c>
      <c r="BX69" s="228"/>
      <c r="BY69" s="228">
        <v>2</v>
      </c>
      <c r="BZ69" s="228"/>
      <c r="CA69" s="228">
        <v>18000</v>
      </c>
      <c r="CB69" s="228"/>
      <c r="CC69" s="228"/>
      <c r="CD69" s="29" t="s">
        <v>233</v>
      </c>
      <c r="CE69" s="32">
        <f t="shared" si="4"/>
        <v>609890.57000000007</v>
      </c>
    </row>
    <row r="70" spans="1:83" x14ac:dyDescent="0.35">
      <c r="A70" s="39" t="s">
        <v>254</v>
      </c>
      <c r="B70" s="20"/>
      <c r="C70" s="32">
        <f t="shared" ref="C70:BN70" si="9">SUM(C71:C84)</f>
        <v>0</v>
      </c>
      <c r="D70" s="32">
        <f t="shared" si="9"/>
        <v>0</v>
      </c>
      <c r="E70" s="32">
        <f t="shared" si="9"/>
        <v>2825.02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5709.23</v>
      </c>
      <c r="J70" s="32">
        <f t="shared" si="9"/>
        <v>1353.93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785.58</v>
      </c>
      <c r="P70" s="32">
        <f t="shared" si="9"/>
        <v>2190</v>
      </c>
      <c r="Q70" s="32">
        <f t="shared" si="9"/>
        <v>0</v>
      </c>
      <c r="R70" s="32">
        <f t="shared" si="9"/>
        <v>3154.13</v>
      </c>
      <c r="S70" s="32">
        <f t="shared" si="9"/>
        <v>0</v>
      </c>
      <c r="T70" s="32">
        <f t="shared" si="9"/>
        <v>0</v>
      </c>
      <c r="U70" s="32">
        <f t="shared" si="9"/>
        <v>-996.28</v>
      </c>
      <c r="V70" s="32">
        <f t="shared" si="9"/>
        <v>721</v>
      </c>
      <c r="W70" s="32">
        <f t="shared" si="9"/>
        <v>0</v>
      </c>
      <c r="X70" s="32">
        <f t="shared" si="9"/>
        <v>0</v>
      </c>
      <c r="Y70" s="32">
        <f t="shared" si="9"/>
        <v>7117.68</v>
      </c>
      <c r="Z70" s="32">
        <f t="shared" si="9"/>
        <v>0</v>
      </c>
      <c r="AA70" s="32">
        <f t="shared" si="9"/>
        <v>10971.679999999998</v>
      </c>
      <c r="AB70" s="32">
        <f t="shared" si="9"/>
        <v>38928.150000000009</v>
      </c>
      <c r="AC70" s="32">
        <f t="shared" si="9"/>
        <v>315.98</v>
      </c>
      <c r="AD70" s="32">
        <f t="shared" si="9"/>
        <v>0</v>
      </c>
      <c r="AE70" s="32">
        <f t="shared" si="9"/>
        <v>0</v>
      </c>
      <c r="AF70" s="32">
        <f t="shared" si="9"/>
        <v>0</v>
      </c>
      <c r="AG70" s="32">
        <f t="shared" si="9"/>
        <v>9090.49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2895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165962.06000000003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22125</v>
      </c>
      <c r="AW70" s="32">
        <f t="shared" si="9"/>
        <v>0</v>
      </c>
      <c r="AX70" s="32">
        <f t="shared" si="9"/>
        <v>0</v>
      </c>
      <c r="AY70" s="32">
        <f t="shared" si="9"/>
        <v>105.5</v>
      </c>
      <c r="AZ70" s="32">
        <f t="shared" si="9"/>
        <v>0</v>
      </c>
      <c r="BA70" s="32">
        <f t="shared" si="9"/>
        <v>0</v>
      </c>
      <c r="BB70" s="32">
        <f t="shared" si="9"/>
        <v>6262</v>
      </c>
      <c r="BC70" s="32">
        <f t="shared" si="9"/>
        <v>0</v>
      </c>
      <c r="BD70" s="32">
        <f t="shared" si="9"/>
        <v>0</v>
      </c>
      <c r="BE70" s="32">
        <f t="shared" si="9"/>
        <v>1548.1100000000001</v>
      </c>
      <c r="BF70" s="32">
        <f t="shared" si="9"/>
        <v>224.5</v>
      </c>
      <c r="BG70" s="32">
        <f t="shared" si="9"/>
        <v>24562.2</v>
      </c>
      <c r="BH70" s="32">
        <f t="shared" si="9"/>
        <v>65936.72</v>
      </c>
      <c r="BI70" s="32">
        <f t="shared" si="9"/>
        <v>0</v>
      </c>
      <c r="BJ70" s="32">
        <f t="shared" si="9"/>
        <v>50969.61</v>
      </c>
      <c r="BK70" s="32">
        <f t="shared" si="9"/>
        <v>8446.51</v>
      </c>
      <c r="BL70" s="32">
        <f t="shared" si="9"/>
        <v>0</v>
      </c>
      <c r="BM70" s="32">
        <f t="shared" si="9"/>
        <v>0</v>
      </c>
      <c r="BN70" s="32">
        <f t="shared" si="9"/>
        <v>511680.16000000003</v>
      </c>
      <c r="BO70" s="32">
        <f t="shared" ref="BO70:CD70" si="10">SUM(BO71:BO84)</f>
        <v>0</v>
      </c>
      <c r="BP70" s="32">
        <f t="shared" si="10"/>
        <v>75100.400000000009</v>
      </c>
      <c r="BQ70" s="32">
        <f t="shared" si="10"/>
        <v>0</v>
      </c>
      <c r="BR70" s="32">
        <f t="shared" si="10"/>
        <v>10891.8</v>
      </c>
      <c r="BS70" s="32">
        <f t="shared" si="10"/>
        <v>406.26</v>
      </c>
      <c r="BT70" s="32">
        <f t="shared" si="10"/>
        <v>0</v>
      </c>
      <c r="BU70" s="32">
        <f t="shared" si="10"/>
        <v>0</v>
      </c>
      <c r="BV70" s="32">
        <f t="shared" si="10"/>
        <v>3336.75</v>
      </c>
      <c r="BW70" s="32">
        <f t="shared" si="10"/>
        <v>337.58000000000004</v>
      </c>
      <c r="BX70" s="32">
        <f t="shared" si="10"/>
        <v>0</v>
      </c>
      <c r="BY70" s="32">
        <f t="shared" si="10"/>
        <v>18498.570000000003</v>
      </c>
      <c r="BZ70" s="32">
        <f t="shared" si="10"/>
        <v>0</v>
      </c>
      <c r="CA70" s="32">
        <f t="shared" si="10"/>
        <v>-5979.25</v>
      </c>
      <c r="CB70" s="32">
        <f t="shared" si="10"/>
        <v>0</v>
      </c>
      <c r="CC70" s="32">
        <f t="shared" si="10"/>
        <v>0</v>
      </c>
      <c r="CD70" s="32">
        <f t="shared" si="10"/>
        <v>4716378</v>
      </c>
      <c r="CE70" s="32">
        <f>SUM(CE71:CE85)</f>
        <v>5761854.0700000003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/>
      <c r="D84" s="24"/>
      <c r="E84" s="30">
        <v>2825.02</v>
      </c>
      <c r="F84" s="30"/>
      <c r="G84" s="24"/>
      <c r="H84" s="24"/>
      <c r="I84" s="30">
        <v>5709.23</v>
      </c>
      <c r="J84" s="30">
        <v>1353.93</v>
      </c>
      <c r="K84" s="30"/>
      <c r="L84" s="30"/>
      <c r="M84" s="24"/>
      <c r="N84" s="24"/>
      <c r="O84" s="24">
        <v>785.58</v>
      </c>
      <c r="P84" s="30">
        <v>2190</v>
      </c>
      <c r="Q84" s="30"/>
      <c r="R84" s="31">
        <v>3154.13</v>
      </c>
      <c r="S84" s="30"/>
      <c r="T84" s="24"/>
      <c r="U84" s="30">
        <v>-996.28</v>
      </c>
      <c r="V84" s="30">
        <v>721</v>
      </c>
      <c r="W84" s="24"/>
      <c r="X84" s="30"/>
      <c r="Y84" s="30">
        <v>7117.68</v>
      </c>
      <c r="Z84" s="30"/>
      <c r="AA84" s="30">
        <v>10971.679999999998</v>
      </c>
      <c r="AB84" s="30">
        <v>38928.150000000009</v>
      </c>
      <c r="AC84" s="30">
        <v>315.98</v>
      </c>
      <c r="AD84" s="30"/>
      <c r="AE84" s="30"/>
      <c r="AF84" s="30"/>
      <c r="AG84" s="30">
        <v>9090.49</v>
      </c>
      <c r="AH84" s="30"/>
      <c r="AI84" s="30"/>
      <c r="AJ84" s="30"/>
      <c r="AK84" s="30">
        <v>2895</v>
      </c>
      <c r="AL84" s="30"/>
      <c r="AM84" s="30"/>
      <c r="AN84" s="30"/>
      <c r="AO84" s="24"/>
      <c r="AP84" s="30">
        <v>165962.06000000003</v>
      </c>
      <c r="AQ84" s="24"/>
      <c r="AR84" s="24"/>
      <c r="AS84" s="24"/>
      <c r="AT84" s="24"/>
      <c r="AU84" s="30"/>
      <c r="AV84" s="30">
        <v>22125</v>
      </c>
      <c r="AW84" s="30"/>
      <c r="AX84" s="30"/>
      <c r="AY84" s="30">
        <v>105.5</v>
      </c>
      <c r="AZ84" s="30"/>
      <c r="BA84" s="30"/>
      <c r="BB84" s="30">
        <v>6262</v>
      </c>
      <c r="BC84" s="30"/>
      <c r="BD84" s="30"/>
      <c r="BE84" s="30">
        <v>1548.1100000000001</v>
      </c>
      <c r="BF84" s="30">
        <v>224.5</v>
      </c>
      <c r="BG84" s="30">
        <v>24562.2</v>
      </c>
      <c r="BH84" s="31">
        <v>65936.72</v>
      </c>
      <c r="BI84" s="30"/>
      <c r="BJ84" s="30">
        <v>50969.61</v>
      </c>
      <c r="BK84" s="30">
        <v>8446.51</v>
      </c>
      <c r="BL84" s="30"/>
      <c r="BM84" s="30"/>
      <c r="BN84" s="30">
        <v>511680.16000000003</v>
      </c>
      <c r="BO84" s="30"/>
      <c r="BP84" s="30">
        <v>75100.400000000009</v>
      </c>
      <c r="BQ84" s="30"/>
      <c r="BR84" s="30">
        <v>10891.8</v>
      </c>
      <c r="BS84" s="30">
        <v>406.26</v>
      </c>
      <c r="BT84" s="30"/>
      <c r="BU84" s="30"/>
      <c r="BV84" s="30">
        <v>3336.75</v>
      </c>
      <c r="BW84" s="30">
        <v>337.58000000000004</v>
      </c>
      <c r="BX84" s="30"/>
      <c r="BY84" s="30">
        <v>18498.570000000003</v>
      </c>
      <c r="BZ84" s="30"/>
      <c r="CA84" s="30">
        <v>-5979.25</v>
      </c>
      <c r="CB84" s="30"/>
      <c r="CC84" s="30"/>
      <c r="CD84" s="35">
        <v>4716378</v>
      </c>
      <c r="CE84" s="32">
        <f t="shared" si="11"/>
        <v>5761854.0700000003</v>
      </c>
    </row>
    <row r="85" spans="1:84" x14ac:dyDescent="0.35">
      <c r="A85" s="39" t="s">
        <v>269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 spans="1:84" x14ac:dyDescent="0.35">
      <c r="A86" s="39" t="s">
        <v>270</v>
      </c>
      <c r="B86" s="32"/>
      <c r="C86" s="32">
        <f>SUM(C62:C70)-C85</f>
        <v>2063523.9000000001</v>
      </c>
      <c r="D86" s="32">
        <f t="shared" ref="D86:BO86" si="12">SUM(D62:D70)-D85</f>
        <v>0</v>
      </c>
      <c r="E86" s="32">
        <f t="shared" si="12"/>
        <v>11056890.489999998</v>
      </c>
      <c r="F86" s="32">
        <f t="shared" si="12"/>
        <v>0</v>
      </c>
      <c r="G86" s="32">
        <f t="shared" si="12"/>
        <v>367258.62</v>
      </c>
      <c r="H86" s="32">
        <f t="shared" si="12"/>
        <v>0</v>
      </c>
      <c r="I86" s="32">
        <f t="shared" si="12"/>
        <v>3385633.0800000005</v>
      </c>
      <c r="J86" s="32">
        <f t="shared" si="12"/>
        <v>29791.96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3092550.48</v>
      </c>
      <c r="P86" s="32">
        <f t="shared" si="12"/>
        <v>3015913.89</v>
      </c>
      <c r="Q86" s="32">
        <f t="shared" si="12"/>
        <v>465329.27</v>
      </c>
      <c r="R86" s="32">
        <f t="shared" si="12"/>
        <v>3632848.6399999997</v>
      </c>
      <c r="S86" s="32">
        <f t="shared" si="12"/>
        <v>2987314.2800000003</v>
      </c>
      <c r="T86" s="32">
        <f t="shared" si="12"/>
        <v>0</v>
      </c>
      <c r="U86" s="32">
        <f t="shared" si="12"/>
        <v>4626394.22</v>
      </c>
      <c r="V86" s="32">
        <f t="shared" si="12"/>
        <v>868104.14</v>
      </c>
      <c r="W86" s="32">
        <f t="shared" si="12"/>
        <v>336487.95</v>
      </c>
      <c r="X86" s="32">
        <f t="shared" si="12"/>
        <v>1153411.08</v>
      </c>
      <c r="Y86" s="32">
        <f t="shared" si="12"/>
        <v>4530547.7200000007</v>
      </c>
      <c r="Z86" s="32">
        <f t="shared" si="12"/>
        <v>0</v>
      </c>
      <c r="AA86" s="32">
        <f t="shared" si="12"/>
        <v>643586.64</v>
      </c>
      <c r="AB86" s="32">
        <f t="shared" si="12"/>
        <v>3956792.2800000003</v>
      </c>
      <c r="AC86" s="32">
        <f t="shared" si="12"/>
        <v>1598996.1700000002</v>
      </c>
      <c r="AD86" s="32">
        <f t="shared" si="12"/>
        <v>0</v>
      </c>
      <c r="AE86" s="32">
        <f t="shared" si="12"/>
        <v>1179812.04</v>
      </c>
      <c r="AF86" s="32">
        <f t="shared" si="12"/>
        <v>0</v>
      </c>
      <c r="AG86" s="32">
        <f t="shared" si="12"/>
        <v>6109878.5600000005</v>
      </c>
      <c r="AH86" s="32">
        <f t="shared" si="12"/>
        <v>0</v>
      </c>
      <c r="AI86" s="32">
        <f t="shared" si="12"/>
        <v>1035099.76</v>
      </c>
      <c r="AJ86" s="32">
        <f t="shared" si="12"/>
        <v>0</v>
      </c>
      <c r="AK86" s="32">
        <f t="shared" si="12"/>
        <v>583020.66999999993</v>
      </c>
      <c r="AL86" s="32">
        <f t="shared" si="12"/>
        <v>219150.97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11983929.229999999</v>
      </c>
      <c r="AQ86" s="32">
        <f t="shared" si="12"/>
        <v>132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2725501.53</v>
      </c>
      <c r="AW86" s="32">
        <f t="shared" si="12"/>
        <v>7878</v>
      </c>
      <c r="AX86" s="32">
        <f t="shared" si="12"/>
        <v>0</v>
      </c>
      <c r="AY86" s="32">
        <f t="shared" si="12"/>
        <v>1184021.58</v>
      </c>
      <c r="AZ86" s="32">
        <f t="shared" si="12"/>
        <v>0</v>
      </c>
      <c r="BA86" s="32">
        <f t="shared" si="12"/>
        <v>322632.44</v>
      </c>
      <c r="BB86" s="32">
        <f t="shared" si="12"/>
        <v>1006787.9500000001</v>
      </c>
      <c r="BC86" s="32">
        <f t="shared" si="12"/>
        <v>0</v>
      </c>
      <c r="BD86" s="32">
        <f t="shared" si="12"/>
        <v>310648.32999999996</v>
      </c>
      <c r="BE86" s="32">
        <f t="shared" si="12"/>
        <v>2535422.3000000003</v>
      </c>
      <c r="BF86" s="32">
        <f t="shared" si="12"/>
        <v>1525984.06</v>
      </c>
      <c r="BG86" s="32">
        <f t="shared" si="12"/>
        <v>129265.05</v>
      </c>
      <c r="BH86" s="32">
        <f t="shared" si="12"/>
        <v>2564221.91</v>
      </c>
      <c r="BI86" s="32">
        <f t="shared" si="12"/>
        <v>0</v>
      </c>
      <c r="BJ86" s="32">
        <f t="shared" si="12"/>
        <v>842630.11</v>
      </c>
      <c r="BK86" s="32">
        <f t="shared" si="12"/>
        <v>3724754.3899999997</v>
      </c>
      <c r="BL86" s="32">
        <f t="shared" si="12"/>
        <v>984676.91000000015</v>
      </c>
      <c r="BM86" s="32">
        <f t="shared" si="12"/>
        <v>0</v>
      </c>
      <c r="BN86" s="32">
        <f t="shared" si="12"/>
        <v>6110775.8499999996</v>
      </c>
      <c r="BO86" s="32">
        <f t="shared" si="12"/>
        <v>0</v>
      </c>
      <c r="BP86" s="32">
        <f t="shared" ref="BP86:CD86" si="13">SUM(BP62:BP70)-BP85</f>
        <v>213539.26</v>
      </c>
      <c r="BQ86" s="32">
        <f t="shared" si="13"/>
        <v>0</v>
      </c>
      <c r="BR86" s="32">
        <f t="shared" si="13"/>
        <v>466163.99</v>
      </c>
      <c r="BS86" s="32">
        <f t="shared" si="13"/>
        <v>80220.349999999991</v>
      </c>
      <c r="BT86" s="32">
        <f t="shared" si="13"/>
        <v>0</v>
      </c>
      <c r="BU86" s="32">
        <f t="shared" si="13"/>
        <v>0</v>
      </c>
      <c r="BV86" s="32">
        <f t="shared" si="13"/>
        <v>621158.33000000007</v>
      </c>
      <c r="BW86" s="32">
        <f t="shared" si="13"/>
        <v>194736.77</v>
      </c>
      <c r="BX86" s="32">
        <f t="shared" si="13"/>
        <v>0</v>
      </c>
      <c r="BY86" s="32">
        <f t="shared" si="13"/>
        <v>1548377.8800000001</v>
      </c>
      <c r="BZ86" s="32">
        <f t="shared" si="13"/>
        <v>0</v>
      </c>
      <c r="CA86" s="32">
        <f t="shared" si="13"/>
        <v>435250.99000000005</v>
      </c>
      <c r="CB86" s="32">
        <f t="shared" si="13"/>
        <v>0</v>
      </c>
      <c r="CC86" s="32">
        <f t="shared" si="13"/>
        <v>0</v>
      </c>
      <c r="CD86" s="32">
        <f t="shared" si="13"/>
        <v>4716378</v>
      </c>
      <c r="CE86" s="32">
        <f t="shared" si="11"/>
        <v>101173424.01999997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>
        <v>4817058</v>
      </c>
    </row>
    <row r="88" spans="1:84" x14ac:dyDescent="0.35">
      <c r="A88" s="26" t="s">
        <v>272</v>
      </c>
      <c r="B88" s="20"/>
      <c r="C88" s="213">
        <v>5646338</v>
      </c>
      <c r="D88" s="213"/>
      <c r="E88" s="213">
        <v>17378470</v>
      </c>
      <c r="F88" s="213"/>
      <c r="G88" s="213"/>
      <c r="H88" s="213"/>
      <c r="I88" s="213">
        <v>4681450</v>
      </c>
      <c r="J88" s="213">
        <v>1144403</v>
      </c>
      <c r="K88" s="213"/>
      <c r="L88" s="213"/>
      <c r="M88" s="213"/>
      <c r="N88" s="213"/>
      <c r="O88" s="213">
        <v>3292944</v>
      </c>
      <c r="P88" s="213">
        <v>10793898</v>
      </c>
      <c r="Q88" s="213">
        <v>747018</v>
      </c>
      <c r="R88" s="213">
        <v>7235673.5899999999</v>
      </c>
      <c r="S88" s="213">
        <v>12493288.300000001</v>
      </c>
      <c r="T88" s="213"/>
      <c r="U88" s="213">
        <v>8086530.7800000003</v>
      </c>
      <c r="V88" s="213">
        <v>2249085</v>
      </c>
      <c r="W88" s="213">
        <v>230908</v>
      </c>
      <c r="X88" s="213">
        <v>9407282</v>
      </c>
      <c r="Y88" s="213">
        <v>3164267</v>
      </c>
      <c r="Z88" s="213"/>
      <c r="AA88" s="213">
        <v>465959.53</v>
      </c>
      <c r="AB88" s="213">
        <v>16609189.949999999</v>
      </c>
      <c r="AC88" s="213">
        <v>3843872</v>
      </c>
      <c r="AD88" s="213"/>
      <c r="AE88" s="213">
        <v>909093</v>
      </c>
      <c r="AF88" s="213"/>
      <c r="AG88" s="213">
        <v>5092647</v>
      </c>
      <c r="AH88" s="213"/>
      <c r="AI88" s="213">
        <v>6874</v>
      </c>
      <c r="AJ88" s="213"/>
      <c r="AK88" s="213">
        <v>385539</v>
      </c>
      <c r="AL88" s="213">
        <v>661185</v>
      </c>
      <c r="AM88" s="213"/>
      <c r="AN88" s="213"/>
      <c r="AO88" s="213">
        <v>739542</v>
      </c>
      <c r="AP88" s="213">
        <v>17</v>
      </c>
      <c r="AQ88" s="213"/>
      <c r="AR88" s="213"/>
      <c r="AS88" s="213"/>
      <c r="AT88" s="213"/>
      <c r="AU88" s="213"/>
      <c r="AV88" s="213">
        <v>4172418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119437892.15000001</v>
      </c>
    </row>
    <row r="89" spans="1:84" x14ac:dyDescent="0.35">
      <c r="A89" s="26" t="s">
        <v>273</v>
      </c>
      <c r="B89" s="20"/>
      <c r="C89" s="213">
        <v>9355</v>
      </c>
      <c r="D89" s="213"/>
      <c r="E89" s="213">
        <v>492475</v>
      </c>
      <c r="F89" s="213"/>
      <c r="G89" s="213">
        <v>1265799</v>
      </c>
      <c r="H89" s="213"/>
      <c r="I89" s="213">
        <v>408765.5</v>
      </c>
      <c r="J89" s="213">
        <v>1055</v>
      </c>
      <c r="K89" s="213"/>
      <c r="L89" s="213"/>
      <c r="M89" s="213"/>
      <c r="N89" s="213"/>
      <c r="O89" s="213">
        <v>598491</v>
      </c>
      <c r="P89" s="213">
        <v>30612556</v>
      </c>
      <c r="Q89" s="213">
        <v>1835004</v>
      </c>
      <c r="R89" s="213">
        <v>7436716</v>
      </c>
      <c r="S89" s="213">
        <v>11199937.82</v>
      </c>
      <c r="T89" s="213"/>
      <c r="U89" s="213">
        <v>20092980.469999999</v>
      </c>
      <c r="V89" s="213">
        <v>4157421</v>
      </c>
      <c r="W89" s="213">
        <v>5331328</v>
      </c>
      <c r="X89" s="213">
        <v>43692007</v>
      </c>
      <c r="Y89" s="213">
        <v>27374634</v>
      </c>
      <c r="Z89" s="213"/>
      <c r="AA89" s="213">
        <v>4514025.2300000004</v>
      </c>
      <c r="AB89" s="213">
        <v>13053432.190000001</v>
      </c>
      <c r="AC89" s="213">
        <v>538243</v>
      </c>
      <c r="AD89" s="213"/>
      <c r="AE89" s="213">
        <v>2735981.27</v>
      </c>
      <c r="AF89" s="213"/>
      <c r="AG89" s="213">
        <v>33482603</v>
      </c>
      <c r="AH89" s="213"/>
      <c r="AI89" s="213">
        <v>3223356</v>
      </c>
      <c r="AJ89" s="213"/>
      <c r="AK89" s="213">
        <v>403502</v>
      </c>
      <c r="AL89" s="213">
        <v>987990.2</v>
      </c>
      <c r="AM89" s="213"/>
      <c r="AN89" s="213"/>
      <c r="AO89" s="213">
        <v>3105155</v>
      </c>
      <c r="AP89" s="213">
        <v>14686042.1</v>
      </c>
      <c r="AQ89" s="213"/>
      <c r="AR89" s="213"/>
      <c r="AS89" s="213"/>
      <c r="AT89" s="213"/>
      <c r="AU89" s="213"/>
      <c r="AV89" s="213">
        <v>6058326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237297180.77999997</v>
      </c>
    </row>
    <row r="90" spans="1:84" x14ac:dyDescent="0.35">
      <c r="A90" s="26" t="s">
        <v>274</v>
      </c>
      <c r="B90" s="20"/>
      <c r="C90" s="32">
        <f>C88+C89</f>
        <v>5655693</v>
      </c>
      <c r="D90" s="32">
        <f t="shared" ref="D90:AV90" si="15">D88+D89</f>
        <v>0</v>
      </c>
      <c r="E90" s="32">
        <f t="shared" si="15"/>
        <v>17870945</v>
      </c>
      <c r="F90" s="32">
        <f t="shared" si="15"/>
        <v>0</v>
      </c>
      <c r="G90" s="32">
        <f t="shared" si="15"/>
        <v>1265799</v>
      </c>
      <c r="H90" s="32">
        <f t="shared" si="15"/>
        <v>0</v>
      </c>
      <c r="I90" s="32">
        <f t="shared" si="15"/>
        <v>5090215.5</v>
      </c>
      <c r="J90" s="32">
        <f t="shared" si="15"/>
        <v>1145458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3891435</v>
      </c>
      <c r="P90" s="32">
        <f t="shared" si="15"/>
        <v>41406454</v>
      </c>
      <c r="Q90" s="32">
        <f t="shared" si="15"/>
        <v>2582022</v>
      </c>
      <c r="R90" s="32">
        <f t="shared" si="15"/>
        <v>14672389.59</v>
      </c>
      <c r="S90" s="32">
        <f t="shared" si="15"/>
        <v>23693226.120000001</v>
      </c>
      <c r="T90" s="32">
        <f t="shared" si="15"/>
        <v>0</v>
      </c>
      <c r="U90" s="32">
        <f t="shared" si="15"/>
        <v>28179511.25</v>
      </c>
      <c r="V90" s="32">
        <f t="shared" si="15"/>
        <v>6406506</v>
      </c>
      <c r="W90" s="32">
        <f t="shared" si="15"/>
        <v>5562236</v>
      </c>
      <c r="X90" s="32">
        <f t="shared" si="15"/>
        <v>53099289</v>
      </c>
      <c r="Y90" s="32">
        <f t="shared" si="15"/>
        <v>30538901</v>
      </c>
      <c r="Z90" s="32">
        <f t="shared" si="15"/>
        <v>0</v>
      </c>
      <c r="AA90" s="32">
        <f t="shared" si="15"/>
        <v>4979984.7600000007</v>
      </c>
      <c r="AB90" s="32">
        <f t="shared" si="15"/>
        <v>29662622.140000001</v>
      </c>
      <c r="AC90" s="32">
        <f t="shared" si="15"/>
        <v>4382115</v>
      </c>
      <c r="AD90" s="32">
        <f t="shared" si="15"/>
        <v>0</v>
      </c>
      <c r="AE90" s="32">
        <f t="shared" si="15"/>
        <v>3645074.27</v>
      </c>
      <c r="AF90" s="32">
        <f t="shared" si="15"/>
        <v>0</v>
      </c>
      <c r="AG90" s="32">
        <f t="shared" si="15"/>
        <v>38575250</v>
      </c>
      <c r="AH90" s="32">
        <f t="shared" si="15"/>
        <v>0</v>
      </c>
      <c r="AI90" s="32">
        <f t="shared" si="15"/>
        <v>3230230</v>
      </c>
      <c r="AJ90" s="32">
        <f t="shared" si="15"/>
        <v>0</v>
      </c>
      <c r="AK90" s="32">
        <f t="shared" si="15"/>
        <v>789041</v>
      </c>
      <c r="AL90" s="32">
        <f t="shared" si="15"/>
        <v>1649175.2</v>
      </c>
      <c r="AM90" s="32">
        <f t="shared" si="15"/>
        <v>0</v>
      </c>
      <c r="AN90" s="32">
        <f t="shared" si="15"/>
        <v>0</v>
      </c>
      <c r="AO90" s="32">
        <f t="shared" si="15"/>
        <v>3844697</v>
      </c>
      <c r="AP90" s="32">
        <f t="shared" si="15"/>
        <v>14686059.1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10230744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356735072.93000001</v>
      </c>
    </row>
    <row r="91" spans="1:84" x14ac:dyDescent="0.35">
      <c r="A91" s="39" t="s">
        <v>275</v>
      </c>
      <c r="B91" s="32"/>
      <c r="C91" s="213">
        <v>5886</v>
      </c>
      <c r="D91" s="213">
        <v>0</v>
      </c>
      <c r="E91" s="213">
        <v>20340</v>
      </c>
      <c r="F91" s="213">
        <v>0</v>
      </c>
      <c r="G91" s="213">
        <v>0</v>
      </c>
      <c r="H91" s="213">
        <v>0</v>
      </c>
      <c r="I91" s="213">
        <v>17985</v>
      </c>
      <c r="J91" s="213">
        <v>459</v>
      </c>
      <c r="K91" s="213">
        <v>0</v>
      </c>
      <c r="L91" s="213">
        <v>0</v>
      </c>
      <c r="M91" s="213">
        <v>0</v>
      </c>
      <c r="N91" s="213">
        <v>0</v>
      </c>
      <c r="O91" s="213">
        <v>3113</v>
      </c>
      <c r="P91" s="213">
        <v>6715</v>
      </c>
      <c r="Q91" s="213">
        <v>1302</v>
      </c>
      <c r="R91" s="213">
        <v>198</v>
      </c>
      <c r="S91" s="213">
        <v>1331</v>
      </c>
      <c r="T91" s="213">
        <v>0</v>
      </c>
      <c r="U91" s="213">
        <v>5703</v>
      </c>
      <c r="V91" s="213">
        <v>864</v>
      </c>
      <c r="W91" s="213">
        <v>660</v>
      </c>
      <c r="X91" s="213">
        <v>5944</v>
      </c>
      <c r="Y91" s="213">
        <v>8961</v>
      </c>
      <c r="Z91" s="213">
        <v>0</v>
      </c>
      <c r="AA91" s="213">
        <v>403</v>
      </c>
      <c r="AB91" s="213">
        <v>1239</v>
      </c>
      <c r="AC91" s="213">
        <v>304</v>
      </c>
      <c r="AD91" s="213">
        <v>0</v>
      </c>
      <c r="AE91" s="213">
        <v>6115</v>
      </c>
      <c r="AF91" s="213">
        <v>0</v>
      </c>
      <c r="AG91" s="213">
        <v>15933</v>
      </c>
      <c r="AH91" s="213">
        <v>0</v>
      </c>
      <c r="AI91" s="213">
        <v>3092</v>
      </c>
      <c r="AJ91" s="213">
        <v>0</v>
      </c>
      <c r="AK91" s="213">
        <v>0</v>
      </c>
      <c r="AL91" s="213">
        <v>331</v>
      </c>
      <c r="AM91" s="213">
        <v>0</v>
      </c>
      <c r="AN91" s="213">
        <v>0</v>
      </c>
      <c r="AO91" s="213">
        <v>0</v>
      </c>
      <c r="AP91" s="213">
        <v>38095</v>
      </c>
      <c r="AQ91" s="213">
        <v>0</v>
      </c>
      <c r="AR91" s="213">
        <v>0</v>
      </c>
      <c r="AS91" s="213">
        <v>0</v>
      </c>
      <c r="AT91" s="213">
        <v>0</v>
      </c>
      <c r="AU91" s="213">
        <v>0</v>
      </c>
      <c r="AV91" s="213">
        <v>6445</v>
      </c>
      <c r="AW91" s="213">
        <v>0</v>
      </c>
      <c r="AX91" s="213">
        <v>0</v>
      </c>
      <c r="AY91" s="213">
        <v>7362</v>
      </c>
      <c r="AZ91" s="213">
        <v>0</v>
      </c>
      <c r="BA91" s="213">
        <v>1158</v>
      </c>
      <c r="BB91" s="213">
        <v>311</v>
      </c>
      <c r="BC91" s="213">
        <v>0</v>
      </c>
      <c r="BD91" s="213">
        <v>2441</v>
      </c>
      <c r="BE91" s="213">
        <v>26845</v>
      </c>
      <c r="BF91" s="213">
        <v>2350</v>
      </c>
      <c r="BG91" s="213">
        <v>261</v>
      </c>
      <c r="BH91" s="213">
        <v>3573</v>
      </c>
      <c r="BI91" s="213">
        <v>0</v>
      </c>
      <c r="BJ91" s="213">
        <v>2429</v>
      </c>
      <c r="BK91" s="213">
        <v>3694</v>
      </c>
      <c r="BL91" s="213">
        <v>1251</v>
      </c>
      <c r="BM91" s="213">
        <v>0</v>
      </c>
      <c r="BN91" s="213">
        <v>82182</v>
      </c>
      <c r="BO91" s="213">
        <v>0</v>
      </c>
      <c r="BP91" s="213">
        <v>370</v>
      </c>
      <c r="BQ91" s="213">
        <v>0</v>
      </c>
      <c r="BR91" s="213">
        <v>1288</v>
      </c>
      <c r="BS91" s="213">
        <v>749</v>
      </c>
      <c r="BT91" s="213">
        <v>0</v>
      </c>
      <c r="BU91" s="213">
        <v>0</v>
      </c>
      <c r="BV91" s="213">
        <v>10871</v>
      </c>
      <c r="BW91" s="213">
        <v>452</v>
      </c>
      <c r="BX91" s="213">
        <v>0</v>
      </c>
      <c r="BY91" s="213">
        <v>552</v>
      </c>
      <c r="BZ91" s="213">
        <v>0</v>
      </c>
      <c r="CA91" s="213">
        <v>1656</v>
      </c>
      <c r="CB91" s="213">
        <v>0</v>
      </c>
      <c r="CC91" s="213">
        <v>0</v>
      </c>
      <c r="CD91" s="233" t="s">
        <v>233</v>
      </c>
      <c r="CE91" s="32">
        <f t="shared" si="14"/>
        <v>301213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2049</v>
      </c>
      <c r="D92" s="213"/>
      <c r="E92" s="213">
        <v>23684</v>
      </c>
      <c r="F92" s="213"/>
      <c r="G92" s="213"/>
      <c r="H92" s="213"/>
      <c r="I92" s="213">
        <v>8910</v>
      </c>
      <c r="J92" s="213"/>
      <c r="K92" s="213"/>
      <c r="L92" s="213"/>
      <c r="M92" s="213"/>
      <c r="N92" s="213"/>
      <c r="O92" s="213"/>
      <c r="P92" s="213"/>
      <c r="Q92" s="213">
        <v>2</v>
      </c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>
        <v>3108</v>
      </c>
      <c r="AH92" s="213"/>
      <c r="AI92" s="213"/>
      <c r="AJ92" s="213"/>
      <c r="AK92" s="213"/>
      <c r="AL92" s="213"/>
      <c r="AM92" s="213"/>
      <c r="AN92" s="213"/>
      <c r="AO92" s="213"/>
      <c r="AP92" s="213">
        <v>22</v>
      </c>
      <c r="AQ92" s="213"/>
      <c r="AR92" s="213"/>
      <c r="AS92" s="213"/>
      <c r="AT92" s="213"/>
      <c r="AU92" s="213"/>
      <c r="AV92" s="213">
        <v>16</v>
      </c>
      <c r="AW92" s="213"/>
      <c r="AX92" s="265" t="s">
        <v>233</v>
      </c>
      <c r="AY92" s="265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37791</v>
      </c>
      <c r="CF92" s="32">
        <f>AY60-CE92</f>
        <v>0</v>
      </c>
    </row>
    <row r="93" spans="1:84" x14ac:dyDescent="0.35">
      <c r="A93" s="26" t="s">
        <v>277</v>
      </c>
      <c r="B93" s="20"/>
      <c r="C93" s="213">
        <v>1641</v>
      </c>
      <c r="D93" s="213"/>
      <c r="E93" s="213">
        <v>4348</v>
      </c>
      <c r="F93" s="213"/>
      <c r="G93" s="213"/>
      <c r="H93" s="213"/>
      <c r="I93" s="213">
        <v>5015</v>
      </c>
      <c r="J93" s="213">
        <v>128</v>
      </c>
      <c r="K93" s="213"/>
      <c r="L93" s="213"/>
      <c r="M93" s="213"/>
      <c r="N93" s="213"/>
      <c r="O93" s="213">
        <v>868</v>
      </c>
      <c r="P93" s="213">
        <v>1873</v>
      </c>
      <c r="Q93" s="213">
        <v>363</v>
      </c>
      <c r="R93" s="213">
        <v>55</v>
      </c>
      <c r="S93" s="213">
        <v>371</v>
      </c>
      <c r="T93" s="213"/>
      <c r="U93" s="213">
        <v>1590</v>
      </c>
      <c r="V93" s="213">
        <v>241</v>
      </c>
      <c r="W93" s="213">
        <v>184</v>
      </c>
      <c r="X93" s="213">
        <v>1658</v>
      </c>
      <c r="Y93" s="213">
        <v>2499</v>
      </c>
      <c r="Z93" s="213"/>
      <c r="AA93" s="213">
        <v>112</v>
      </c>
      <c r="AB93" s="213">
        <v>346</v>
      </c>
      <c r="AC93" s="213">
        <v>85</v>
      </c>
      <c r="AD93" s="213"/>
      <c r="AE93" s="213">
        <v>1705</v>
      </c>
      <c r="AF93" s="213"/>
      <c r="AG93" s="213">
        <v>4443</v>
      </c>
      <c r="AH93" s="213"/>
      <c r="AI93" s="213">
        <v>862</v>
      </c>
      <c r="AJ93" s="213"/>
      <c r="AK93" s="213"/>
      <c r="AL93" s="213">
        <v>92</v>
      </c>
      <c r="AM93" s="213"/>
      <c r="AN93" s="213"/>
      <c r="AO93" s="213"/>
      <c r="AP93" s="213">
        <v>10623</v>
      </c>
      <c r="AQ93" s="213"/>
      <c r="AR93" s="213"/>
      <c r="AS93" s="213"/>
      <c r="AT93" s="213"/>
      <c r="AU93" s="213"/>
      <c r="AV93" s="213">
        <v>1797</v>
      </c>
      <c r="AW93" s="213"/>
      <c r="AX93" s="265" t="s">
        <v>233</v>
      </c>
      <c r="AY93" s="265" t="s">
        <v>233</v>
      </c>
      <c r="AZ93" s="229" t="s">
        <v>233</v>
      </c>
      <c r="BA93" s="213">
        <v>323</v>
      </c>
      <c r="BB93" s="213">
        <v>87</v>
      </c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996</v>
      </c>
      <c r="BI93" s="213"/>
      <c r="BJ93" s="229" t="s">
        <v>233</v>
      </c>
      <c r="BK93" s="213">
        <v>1030</v>
      </c>
      <c r="BL93" s="213">
        <v>349</v>
      </c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>
        <v>209</v>
      </c>
      <c r="BT93" s="213"/>
      <c r="BU93" s="213"/>
      <c r="BV93" s="213">
        <v>3032</v>
      </c>
      <c r="BW93" s="213">
        <v>126</v>
      </c>
      <c r="BX93" s="213"/>
      <c r="BY93" s="213">
        <v>154</v>
      </c>
      <c r="BZ93" s="213"/>
      <c r="CA93" s="213">
        <v>463.40999999999622</v>
      </c>
      <c r="CB93" s="213"/>
      <c r="CC93" s="229" t="s">
        <v>233</v>
      </c>
      <c r="CD93" s="229" t="s">
        <v>233</v>
      </c>
      <c r="CE93" s="32">
        <f t="shared" si="14"/>
        <v>47668.409999999996</v>
      </c>
      <c r="CF93" s="20"/>
    </row>
    <row r="94" spans="1:84" x14ac:dyDescent="0.35">
      <c r="A94" s="26" t="s">
        <v>278</v>
      </c>
      <c r="B94" s="20"/>
      <c r="C94" s="213">
        <v>30574.22</v>
      </c>
      <c r="D94" s="213"/>
      <c r="E94" s="213">
        <v>109153.26999999999</v>
      </c>
      <c r="F94" s="213"/>
      <c r="G94" s="213"/>
      <c r="H94" s="213"/>
      <c r="I94" s="213">
        <v>28051.96</v>
      </c>
      <c r="J94" s="213"/>
      <c r="K94" s="213"/>
      <c r="L94" s="213"/>
      <c r="M94" s="213"/>
      <c r="N94" s="213"/>
      <c r="O94" s="213">
        <v>23260</v>
      </c>
      <c r="P94" s="213">
        <v>39907.770000000004</v>
      </c>
      <c r="Q94" s="213">
        <v>3937.2</v>
      </c>
      <c r="R94" s="213"/>
      <c r="S94" s="213"/>
      <c r="T94" s="213"/>
      <c r="U94" s="213"/>
      <c r="V94" s="213"/>
      <c r="W94" s="213"/>
      <c r="X94" s="213">
        <v>23383.599999999999</v>
      </c>
      <c r="Y94" s="213">
        <v>27983.03</v>
      </c>
      <c r="Z94" s="213"/>
      <c r="AA94" s="213"/>
      <c r="AB94" s="213"/>
      <c r="AC94" s="213">
        <v>773.31</v>
      </c>
      <c r="AD94" s="213"/>
      <c r="AE94" s="213">
        <v>6963.77</v>
      </c>
      <c r="AF94" s="213"/>
      <c r="AG94" s="213">
        <v>121792.95</v>
      </c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>
        <v>11705.92</v>
      </c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427487</v>
      </c>
      <c r="CF94" s="32">
        <f>BA60</f>
        <v>0</v>
      </c>
    </row>
    <row r="95" spans="1:84" x14ac:dyDescent="0.35">
      <c r="A95" s="26" t="s">
        <v>279</v>
      </c>
      <c r="B95" s="20"/>
      <c r="C95" s="243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4"/>
      <c r="Q95" s="244"/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0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1368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98520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1369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1371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1372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39" t="s">
        <v>1373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39" t="s">
        <v>1374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4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>
        <v>1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2167</v>
      </c>
      <c r="D128" s="220">
        <v>8694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>
        <v>298</v>
      </c>
      <c r="D130" s="220">
        <v>2876</v>
      </c>
      <c r="E130" s="20"/>
    </row>
    <row r="131" spans="1:5" x14ac:dyDescent="0.35">
      <c r="A131" s="20" t="s">
        <v>313</v>
      </c>
      <c r="B131" s="46" t="s">
        <v>284</v>
      </c>
      <c r="C131" s="216">
        <v>295</v>
      </c>
      <c r="D131" s="220">
        <v>583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8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32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>
        <v>5</v>
      </c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>
        <v>4</v>
      </c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49</v>
      </c>
    </row>
    <row r="145" spans="1:6" x14ac:dyDescent="0.35">
      <c r="A145" s="20" t="s">
        <v>325</v>
      </c>
      <c r="B145" s="46" t="s">
        <v>284</v>
      </c>
      <c r="C145" s="47">
        <v>140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>
        <v>12</v>
      </c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1209</v>
      </c>
      <c r="C155" s="50">
        <v>673</v>
      </c>
      <c r="D155" s="50">
        <v>573</v>
      </c>
      <c r="E155" s="32">
        <f>SUM(B155:D155)</f>
        <v>2455</v>
      </c>
    </row>
    <row r="156" spans="1:6" x14ac:dyDescent="0.35">
      <c r="A156" s="20" t="s">
        <v>227</v>
      </c>
      <c r="B156" s="50">
        <v>5228</v>
      </c>
      <c r="C156" s="50">
        <v>1963</v>
      </c>
      <c r="D156" s="50">
        <v>1715</v>
      </c>
      <c r="E156" s="32">
        <f>SUM(B156:D156)</f>
        <v>8906</v>
      </c>
    </row>
    <row r="157" spans="1:6" x14ac:dyDescent="0.35">
      <c r="A157" s="20" t="s">
        <v>332</v>
      </c>
      <c r="B157" s="50">
        <v>59464.06</v>
      </c>
      <c r="C157" s="50">
        <v>34099.06</v>
      </c>
      <c r="D157" s="50">
        <v>33325.880000000005</v>
      </c>
      <c r="E157" s="32">
        <f>SUM(B157:D157)</f>
        <v>126889</v>
      </c>
    </row>
    <row r="158" spans="1:6" x14ac:dyDescent="0.35">
      <c r="A158" s="20" t="s">
        <v>272</v>
      </c>
      <c r="B158" s="50">
        <v>68413247.319567144</v>
      </c>
      <c r="C158" s="50">
        <v>23627727.084818751</v>
      </c>
      <c r="D158" s="50">
        <v>22696462.59561412</v>
      </c>
      <c r="E158" s="32">
        <f>SUM(B158:D158)</f>
        <v>114737437.00000001</v>
      </c>
      <c r="F158" s="18"/>
    </row>
    <row r="159" spans="1:6" x14ac:dyDescent="0.35">
      <c r="A159" s="20" t="s">
        <v>273</v>
      </c>
      <c r="B159" s="50">
        <v>110269908.89970767</v>
      </c>
      <c r="C159" s="50">
        <v>62680248.453957945</v>
      </c>
      <c r="D159" s="50">
        <v>63940113.14633438</v>
      </c>
      <c r="E159" s="32">
        <f>SUM(B159:D159)</f>
        <v>236890270.5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>
        <v>18</v>
      </c>
      <c r="C167" s="50">
        <v>158</v>
      </c>
      <c r="D167" s="50">
        <v>145</v>
      </c>
      <c r="E167" s="32">
        <f>SUM(B167:D167)</f>
        <v>321</v>
      </c>
    </row>
    <row r="168" spans="1:5" x14ac:dyDescent="0.35">
      <c r="A168" s="20" t="s">
        <v>227</v>
      </c>
      <c r="B168" s="50">
        <v>182</v>
      </c>
      <c r="C168" s="50">
        <v>1464</v>
      </c>
      <c r="D168" s="50">
        <v>1601</v>
      </c>
      <c r="E168" s="32">
        <f>SUM(B168:D168)</f>
        <v>3247</v>
      </c>
    </row>
    <row r="169" spans="1:5" x14ac:dyDescent="0.35">
      <c r="A169" s="20" t="s">
        <v>332</v>
      </c>
      <c r="B169" s="50">
        <v>577.94000000000005</v>
      </c>
      <c r="C169" s="50">
        <v>29.94</v>
      </c>
      <c r="D169" s="50">
        <v>1486.12</v>
      </c>
      <c r="E169" s="32">
        <f>SUM(B169:D169)</f>
        <v>2094</v>
      </c>
    </row>
    <row r="170" spans="1:5" x14ac:dyDescent="0.35">
      <c r="A170" s="20" t="s">
        <v>272</v>
      </c>
      <c r="B170" s="50">
        <v>264380</v>
      </c>
      <c r="C170" s="50">
        <v>2119247</v>
      </c>
      <c r="D170" s="50">
        <v>2316828</v>
      </c>
      <c r="E170" s="32">
        <f>SUM(B170:D170)</f>
        <v>4700455</v>
      </c>
    </row>
    <row r="171" spans="1:5" x14ac:dyDescent="0.35">
      <c r="A171" s="20" t="s">
        <v>273</v>
      </c>
      <c r="B171" s="50">
        <v>112299</v>
      </c>
      <c r="C171" s="50">
        <v>5817</v>
      </c>
      <c r="D171" s="50">
        <v>288794.5</v>
      </c>
      <c r="E171" s="32">
        <f>SUM(B171:D171)</f>
        <v>406910.5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>
        <v>13838953.59</v>
      </c>
      <c r="C174" s="50">
        <v>9750084.7200000007</v>
      </c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2776075.31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-43052.4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742537.96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7880080.2400000002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23652.75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1905960.4000000001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135965.26999999999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13421219.529999999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36811.78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573132.73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609944.51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969950.3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>
        <v>242147.99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1212098.29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163294.65999999997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1374074.3900000001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1537369.05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1974115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1974115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1702265</v>
      </c>
      <c r="C212" s="216"/>
      <c r="D212" s="220"/>
      <c r="E212" s="32">
        <f t="shared" ref="E212:E220" si="16">SUM(B212:C212)-D212</f>
        <v>1702265</v>
      </c>
    </row>
    <row r="213" spans="1:5" x14ac:dyDescent="0.35">
      <c r="A213" s="20" t="s">
        <v>367</v>
      </c>
      <c r="B213" s="220">
        <v>749181</v>
      </c>
      <c r="C213" s="216">
        <v>41723</v>
      </c>
      <c r="D213" s="220"/>
      <c r="E213" s="32">
        <f t="shared" si="16"/>
        <v>790904</v>
      </c>
    </row>
    <row r="214" spans="1:5" x14ac:dyDescent="0.35">
      <c r="A214" s="20" t="s">
        <v>368</v>
      </c>
      <c r="B214" s="220">
        <v>69889555</v>
      </c>
      <c r="C214" s="216">
        <v>13261</v>
      </c>
      <c r="D214" s="220"/>
      <c r="E214" s="32">
        <f t="shared" si="16"/>
        <v>69902816</v>
      </c>
    </row>
    <row r="215" spans="1:5" x14ac:dyDescent="0.35">
      <c r="A215" s="20" t="s">
        <v>369</v>
      </c>
      <c r="B215" s="220">
        <v>4153580</v>
      </c>
      <c r="C215" s="216">
        <v>1460522</v>
      </c>
      <c r="D215" s="220"/>
      <c r="E215" s="32">
        <f t="shared" si="16"/>
        <v>5614102</v>
      </c>
    </row>
    <row r="216" spans="1:5" x14ac:dyDescent="0.35">
      <c r="A216" s="20" t="s">
        <v>370</v>
      </c>
      <c r="B216" s="220"/>
      <c r="C216" s="216"/>
      <c r="D216" s="220"/>
      <c r="E216" s="32">
        <f t="shared" si="16"/>
        <v>0</v>
      </c>
    </row>
    <row r="217" spans="1:5" x14ac:dyDescent="0.35">
      <c r="A217" s="20" t="s">
        <v>371</v>
      </c>
      <c r="B217" s="220">
        <v>37457978</v>
      </c>
      <c r="C217" s="216">
        <v>846599</v>
      </c>
      <c r="D217" s="220">
        <v>21043</v>
      </c>
      <c r="E217" s="32">
        <f t="shared" si="16"/>
        <v>38283534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/>
      <c r="C219" s="216"/>
      <c r="D219" s="220"/>
      <c r="E219" s="32">
        <f t="shared" si="16"/>
        <v>0</v>
      </c>
    </row>
    <row r="220" spans="1:5" x14ac:dyDescent="0.35">
      <c r="A220" s="20" t="s">
        <v>374</v>
      </c>
      <c r="B220" s="220"/>
      <c r="C220" s="216">
        <v>236401</v>
      </c>
      <c r="D220" s="220"/>
      <c r="E220" s="32">
        <f t="shared" si="16"/>
        <v>236401</v>
      </c>
    </row>
    <row r="221" spans="1:5" x14ac:dyDescent="0.35">
      <c r="A221" s="20" t="s">
        <v>215</v>
      </c>
      <c r="B221" s="32">
        <f>SUM(B212:B220)</f>
        <v>113952559</v>
      </c>
      <c r="C221" s="266">
        <f>SUM(C212:C220)</f>
        <v>2598506</v>
      </c>
      <c r="D221" s="32">
        <f>SUM(D212:D220)</f>
        <v>21043</v>
      </c>
      <c r="E221" s="32">
        <f>SUM(E212:E220)</f>
        <v>116530022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629385</v>
      </c>
      <c r="C226" s="216">
        <v>16155</v>
      </c>
      <c r="D226" s="220"/>
      <c r="E226" s="32">
        <f t="shared" ref="E226:E233" si="17">SUM(B226:C226)-D226</f>
        <v>645540</v>
      </c>
    </row>
    <row r="227" spans="1:5" x14ac:dyDescent="0.35">
      <c r="A227" s="20" t="s">
        <v>368</v>
      </c>
      <c r="B227" s="220">
        <v>44421794</v>
      </c>
      <c r="C227" s="216">
        <v>1715950</v>
      </c>
      <c r="D227" s="220"/>
      <c r="E227" s="32">
        <f t="shared" si="17"/>
        <v>46137744</v>
      </c>
    </row>
    <row r="228" spans="1:5" x14ac:dyDescent="0.35">
      <c r="A228" s="20" t="s">
        <v>369</v>
      </c>
      <c r="B228" s="220">
        <v>3668938</v>
      </c>
      <c r="C228" s="216">
        <v>161812</v>
      </c>
      <c r="D228" s="220"/>
      <c r="E228" s="32">
        <f t="shared" si="17"/>
        <v>3830750</v>
      </c>
    </row>
    <row r="229" spans="1:5" x14ac:dyDescent="0.35">
      <c r="A229" s="20" t="s">
        <v>370</v>
      </c>
      <c r="B229" s="220"/>
      <c r="C229" s="216"/>
      <c r="D229" s="220"/>
      <c r="E229" s="32">
        <f t="shared" si="17"/>
        <v>0</v>
      </c>
    </row>
    <row r="230" spans="1:5" x14ac:dyDescent="0.35">
      <c r="A230" s="20" t="s">
        <v>371</v>
      </c>
      <c r="B230" s="220">
        <v>33896054</v>
      </c>
      <c r="C230" s="216">
        <v>987345</v>
      </c>
      <c r="D230" s="220">
        <v>21043</v>
      </c>
      <c r="E230" s="32">
        <f t="shared" si="17"/>
        <v>34862356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/>
      <c r="C232" s="216"/>
      <c r="D232" s="220"/>
      <c r="E232" s="32">
        <f t="shared" si="17"/>
        <v>0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82616171</v>
      </c>
      <c r="C234" s="266">
        <f>SUM(C225:C233)</f>
        <v>2881262</v>
      </c>
      <c r="D234" s="32">
        <f>SUM(D225:D233)</f>
        <v>21043</v>
      </c>
      <c r="E234" s="32">
        <f>SUM(E225:E233)</f>
        <v>85476390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0" t="s">
        <v>377</v>
      </c>
      <c r="C237" s="340"/>
      <c r="D237" s="38"/>
      <c r="E237" s="38"/>
    </row>
    <row r="238" spans="1:5" x14ac:dyDescent="0.35">
      <c r="A238" s="56" t="s">
        <v>377</v>
      </c>
      <c r="B238" s="38"/>
      <c r="C238" s="216">
        <v>7798547.8099999996</v>
      </c>
      <c r="D238" s="40">
        <f>C238</f>
        <v>7798547.8099999996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139874962.59999999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62492671.82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3054461.4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7847420.0499999998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20236834.879999999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6026829.2199999997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239533179.97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890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214462.11999999997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813740.85000000079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1028202.9700000008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>
        <v>17345874.09</v>
      </c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17345874.09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265705804.84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26077809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56151242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36042797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/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2124829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1599207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49910290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>
        <v>3204652</v>
      </c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3204652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1702265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790904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69902816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>
        <v>5614102</v>
      </c>
      <c r="D287" s="20"/>
      <c r="E287" s="20"/>
    </row>
    <row r="288" spans="1:5" x14ac:dyDescent="0.35">
      <c r="A288" s="20" t="s">
        <v>413</v>
      </c>
      <c r="B288" s="46" t="s">
        <v>284</v>
      </c>
      <c r="C288" s="216"/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38283534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/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236401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116530022</v>
      </c>
      <c r="E292" s="20"/>
    </row>
    <row r="293" spans="1:5" x14ac:dyDescent="0.35">
      <c r="A293" s="20" t="s">
        <v>416</v>
      </c>
      <c r="B293" s="46" t="s">
        <v>284</v>
      </c>
      <c r="C293" s="47">
        <v>85476390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31053632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7721232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7721232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>
        <v>4365412</v>
      </c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4365412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96255218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11395046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5390199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>
        <v>9885091</v>
      </c>
      <c r="D319" s="20"/>
      <c r="E319" s="20"/>
    </row>
    <row r="320" spans="1:5" x14ac:dyDescent="0.35">
      <c r="A320" s="20" t="s">
        <v>437</v>
      </c>
      <c r="B320" s="46" t="s">
        <v>284</v>
      </c>
      <c r="C320" s="216">
        <v>1336486</v>
      </c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/>
      <c r="D323" s="20"/>
      <c r="E323" s="20"/>
    </row>
    <row r="324" spans="1:5" x14ac:dyDescent="0.35">
      <c r="A324" s="20" t="s">
        <v>441</v>
      </c>
      <c r="B324" s="46" t="s">
        <v>284</v>
      </c>
      <c r="C324" s="216">
        <v>695000</v>
      </c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28701822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/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35811245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/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4079728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39890973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695000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39195973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-10417441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>
        <v>38774864</v>
      </c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96255218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96255218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119437892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232660503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352098395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7741825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252215369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1084950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261042144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91056251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1715485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1715485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>
        <v>4817058</v>
      </c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6532543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97588794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40182651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13421220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10875590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10430627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1064472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15945864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2881262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609891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1212098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1536312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1967968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1045478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1045478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101173433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-3584639</v>
      </c>
      <c r="E418" s="32"/>
    </row>
    <row r="419" spans="1:13" x14ac:dyDescent="0.35">
      <c r="A419" s="32" t="s">
        <v>508</v>
      </c>
      <c r="B419" s="20"/>
      <c r="C419" s="236">
        <v>15299922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15299922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11715283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11715283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274368</v>
      </c>
      <c r="E613" s="258">
        <f>SUM(C625:D648)+SUM(C669:D714)</f>
        <v>91624188.757389352</v>
      </c>
      <c r="F613" s="258">
        <f>CE65-(AX65+BD65+BE65+BG65+BJ65+BN65+BP65+BQ65+CB65+CC65+CD65)</f>
        <v>10400749.109999999</v>
      </c>
      <c r="G613" s="256">
        <f>CE92-(AX92+AY92+BD92+BE92+BG92+BJ92+BN92+BP92+BQ92+CB92+CC92+CD92)</f>
        <v>37791</v>
      </c>
      <c r="H613" s="261">
        <f>CE61-(AX61+AY61+AZ61+BD61+BE61+BG61+BJ61+BN61+BO61+BP61+BQ61+BR61+CB61+CC61+CD61)</f>
        <v>460.77</v>
      </c>
      <c r="I613" s="256">
        <f>CE93-(AX93+AY93+AZ93+BD93+BE93+BF93+BG93+BJ93+BN93+BO93+BP93+BQ93+BR93+CB93+CC93+CD93)</f>
        <v>47668.409999999996</v>
      </c>
      <c r="J613" s="256">
        <f>CE94-(AX94+AY94+AZ94+BA94+BD94+BE94+BF94+BG94+BJ94+BN94+BO94+BP94+BQ94+BR94+CB94+CC94+CD94)</f>
        <v>427487</v>
      </c>
      <c r="K613" s="256">
        <f>CE90-(AW90+AX90+AY90+AZ90+BA90+BB90+BC90+BD90+BE90+BF90+BG90+BH90+BI90+BJ90+BK90+BL90+BM90+BN90+BO90+BP90+BQ90+BR90+BS90+BT90+BU90+BV90+BW90+BX90+CB90+CC90+CD90)</f>
        <v>356735072.93000001</v>
      </c>
      <c r="L613" s="262">
        <f>CE95-(AW95+AX95+AY95+AZ95+BA95+BB95+BC95+BD95+BE95+BF95+BG95+BH95+BI95+BJ95+BK95+BL95+BM95+BN95+BO95+BP95+BQ95+BR95+BS95+BT95+BU95+BV95+BW95+BX95+BY95+BZ95+CA95+CB95+CC95+CD95)</f>
        <v>0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2535422.3000000003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4716378</v>
      </c>
      <c r="D616" s="256">
        <f>SUM(C615:C616)</f>
        <v>7251800.3000000007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842630.11</v>
      </c>
      <c r="D618" s="256">
        <f>(D616/D613)*BJ91</f>
        <v>64200.71921178855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129265.05</v>
      </c>
      <c r="D619" s="256">
        <f>(D616/D613)*BG91</f>
        <v>6898.4716814643116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6110775.8499999996</v>
      </c>
      <c r="D620" s="256">
        <f>(D616/D613)*BN91</f>
        <v>2172146.3591038315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0</v>
      </c>
      <c r="D621" s="256">
        <f>(D616/D613)*CC91</f>
        <v>0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213539.26</v>
      </c>
      <c r="D622" s="256">
        <f>(D616/D613)*BP91</f>
        <v>9779.442613570096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9549235.2626106534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310648.32999999996</v>
      </c>
      <c r="D625" s="256">
        <f>(D616/D613)*BD91</f>
        <v>64517.890323580017</v>
      </c>
      <c r="E625" s="258">
        <f>(E624/E613)*SUM(C625:D625)</f>
        <v>39100.488081160336</v>
      </c>
      <c r="F625" s="258">
        <f>SUM(C625:E625)</f>
        <v>414266.70840474032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1184021.58</v>
      </c>
      <c r="D626" s="256">
        <f>(D616/D613)*AY91</f>
        <v>194584.4770840623</v>
      </c>
      <c r="E626" s="258">
        <f>(E624/E613)*SUM(C626:D626)</f>
        <v>143680.76544081877</v>
      </c>
      <c r="F626" s="258">
        <f>(F625/F613)*AY65</f>
        <v>12608.736252262244</v>
      </c>
      <c r="G626" s="256">
        <f>SUM(C626:F626)</f>
        <v>1534895.5587771435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466163.99</v>
      </c>
      <c r="D627" s="256">
        <f>(D616/D613)*BR91</f>
        <v>34043.032665616985</v>
      </c>
      <c r="E627" s="258">
        <f>(E624/E613)*SUM(C627:D627)</f>
        <v>52132.462008388269</v>
      </c>
      <c r="F627" s="258">
        <f>(F625/F613)*BR65</f>
        <v>38.944240444497645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0</v>
      </c>
      <c r="D628" s="256">
        <f>(D616/D613)*BO91</f>
        <v>0</v>
      </c>
      <c r="E628" s="258">
        <f>(E624/E613)*SUM(C628:D628)</f>
        <v>0</v>
      </c>
      <c r="F628" s="258">
        <f>(F625/F613)*BO65</f>
        <v>0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0</v>
      </c>
      <c r="D629" s="256">
        <f>(D616/D613)*AZ91</f>
        <v>0</v>
      </c>
      <c r="E629" s="258">
        <f>(E624/E613)*SUM(C629:D629)</f>
        <v>0</v>
      </c>
      <c r="F629" s="258">
        <f>(F625/F613)*AZ65</f>
        <v>0</v>
      </c>
      <c r="G629" s="256">
        <f>(G626/G613)*AZ92</f>
        <v>0</v>
      </c>
      <c r="H629" s="258">
        <f>SUM(C627:G629)</f>
        <v>552378.42891444976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1525984.06</v>
      </c>
      <c r="D630" s="256">
        <f>(D616/D613)*BF91</f>
        <v>62112.676059161422</v>
      </c>
      <c r="E630" s="258">
        <f>(E624/E613)*SUM(C630:D630)</f>
        <v>165514.25511191753</v>
      </c>
      <c r="F630" s="258">
        <f>(F625/F613)*BF65</f>
        <v>5587.8164070146504</v>
      </c>
      <c r="G630" s="256">
        <f>(G626/G613)*BF92</f>
        <v>0</v>
      </c>
      <c r="H630" s="258">
        <f>(H629/H613)*BF61</f>
        <v>26877.453775770915</v>
      </c>
      <c r="I630" s="256">
        <f>SUM(C630:H630)</f>
        <v>1786076.2613538646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322632.44</v>
      </c>
      <c r="D631" s="256">
        <f>(D616/D613)*BA91</f>
        <v>30607.012287876139</v>
      </c>
      <c r="E631" s="258">
        <f>(E624/E613)*SUM(C631:D631)</f>
        <v>36815.241473672744</v>
      </c>
      <c r="F631" s="258">
        <f>(F625/F613)*BA65</f>
        <v>812.52880890903577</v>
      </c>
      <c r="G631" s="256">
        <f>(G626/G613)*BA92</f>
        <v>0</v>
      </c>
      <c r="H631" s="258">
        <f>(H629/H613)*BA61</f>
        <v>0</v>
      </c>
      <c r="I631" s="256">
        <f>(I630/I613)*BA93</f>
        <v>12102.409801738684</v>
      </c>
      <c r="J631" s="256">
        <f>SUM(C631:I631)</f>
        <v>402969.63237219665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7878</v>
      </c>
      <c r="D632" s="256">
        <f>(D616/D613)*AW91</f>
        <v>0</v>
      </c>
      <c r="E632" s="258">
        <f>(E624/E613)*SUM(C632:D632)</f>
        <v>821.05911571063848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1006787.9500000001</v>
      </c>
      <c r="D633" s="256">
        <f>(D616/D613)*BB91</f>
        <v>8220.0179805954049</v>
      </c>
      <c r="E633" s="258">
        <f>(E624/E613)*SUM(C633:D633)</f>
        <v>105785.92848811878</v>
      </c>
      <c r="F633" s="258">
        <f>(F625/F613)*BB65</f>
        <v>22.441282486564933</v>
      </c>
      <c r="G633" s="256">
        <f>(G626/G613)*BB92</f>
        <v>0</v>
      </c>
      <c r="H633" s="258">
        <f>(H629/H613)*BB61</f>
        <v>9122.9894395011888</v>
      </c>
      <c r="I633" s="256">
        <f>(I630/I613)*BB93</f>
        <v>3259.7822066602648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0</v>
      </c>
      <c r="D634" s="256">
        <f>(D616/D613)*BC91</f>
        <v>0</v>
      </c>
      <c r="E634" s="258">
        <f>(E624/E613)*SUM(C634:D634)</f>
        <v>0</v>
      </c>
      <c r="F634" s="258">
        <f>(F625/F613)*BC65</f>
        <v>0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>
        <f>(G626/G613)*BI92</f>
        <v>0</v>
      </c>
      <c r="H635" s="258">
        <f>(H629/H613)*BI61</f>
        <v>0</v>
      </c>
      <c r="I635" s="256">
        <f>(I630/I613)*BI93</f>
        <v>0</v>
      </c>
      <c r="J635" s="256">
        <f>(J631/J613)*BI94</f>
        <v>0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3724754.3899999997</v>
      </c>
      <c r="D636" s="256">
        <f>(D616/D613)*BK91</f>
        <v>97635.840579805241</v>
      </c>
      <c r="E636" s="258">
        <f>(E624/E613)*SUM(C636:D636)</f>
        <v>398376.28111460246</v>
      </c>
      <c r="F636" s="258">
        <f>(F625/F613)*BK65</f>
        <v>86.552802672571417</v>
      </c>
      <c r="G636" s="256">
        <f>(G626/G613)*BK92</f>
        <v>0</v>
      </c>
      <c r="H636" s="258">
        <f>(H629/H613)*BK61</f>
        <v>4975.0862252207535</v>
      </c>
      <c r="I636" s="256">
        <f>(I630/I613)*BK93</f>
        <v>38592.823825977852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2564221.91</v>
      </c>
      <c r="D637" s="256">
        <f>(D616/D613)*BH91</f>
        <v>94437.698535907984</v>
      </c>
      <c r="E637" s="258">
        <f>(E624/E613)*SUM(C637:D637)</f>
        <v>277090.21416096535</v>
      </c>
      <c r="F637" s="258">
        <f>(F625/F613)*BH65</f>
        <v>6647.4307382971047</v>
      </c>
      <c r="G637" s="256">
        <f>(G626/G613)*BH92</f>
        <v>0</v>
      </c>
      <c r="H637" s="258">
        <f>(H629/H613)*BH61</f>
        <v>9746.3737376011395</v>
      </c>
      <c r="I637" s="256">
        <f>(I630/I613)*BH93</f>
        <v>37318.885952110621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984676.91000000015</v>
      </c>
      <c r="D638" s="256">
        <f>(D616/D613)*BL91</f>
        <v>33065.088404259972</v>
      </c>
      <c r="E638" s="258">
        <f>(E624/E613)*SUM(C638:D638)</f>
        <v>106070.87398215027</v>
      </c>
      <c r="F638" s="258">
        <f>(F625/F613)*BL65</f>
        <v>1352.1022062411741</v>
      </c>
      <c r="G638" s="256">
        <f>(G626/G613)*BL92</f>
        <v>0</v>
      </c>
      <c r="H638" s="258">
        <f>(H629/H613)*BL61</f>
        <v>17490.72482553513</v>
      </c>
      <c r="I638" s="256">
        <f>(I630/I613)*BL93</f>
        <v>13076.597587637156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80220.349999999991</v>
      </c>
      <c r="D640" s="256">
        <f>(D616/D613)*BS91</f>
        <v>19796.763560983789</v>
      </c>
      <c r="E640" s="258">
        <f>(E624/E613)*SUM(C640:D640)</f>
        <v>10423.960753530318</v>
      </c>
      <c r="F640" s="258">
        <f>(F625/F613)*BS65</f>
        <v>110.60044794832234</v>
      </c>
      <c r="G640" s="256">
        <f>(G626/G613)*BS92</f>
        <v>0</v>
      </c>
      <c r="H640" s="258">
        <f>(H629/H613)*BS61</f>
        <v>1198.8159578845189</v>
      </c>
      <c r="I640" s="256">
        <f>(I630/I613)*BS93</f>
        <v>7830.9710481838547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0</v>
      </c>
      <c r="D641" s="256">
        <f>(D616/D613)*BT91</f>
        <v>0</v>
      </c>
      <c r="E641" s="258">
        <f>(E624/E613)*SUM(C641:D641)</f>
        <v>0</v>
      </c>
      <c r="F641" s="258">
        <f>(F625/F613)*BT65</f>
        <v>0</v>
      </c>
      <c r="G641" s="256">
        <f>(G626/G613)*BT92</f>
        <v>0</v>
      </c>
      <c r="H641" s="258">
        <f>(H629/H613)*BT61</f>
        <v>0</v>
      </c>
      <c r="I641" s="256">
        <f>(I630/I613)*BT93</f>
        <v>0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621158.33000000007</v>
      </c>
      <c r="D643" s="256">
        <f>(D616/D613)*BV91</f>
        <v>287330.59635708248</v>
      </c>
      <c r="E643" s="258">
        <f>(E624/E613)*SUM(C643:D643)</f>
        <v>94684.325273883413</v>
      </c>
      <c r="F643" s="258">
        <f>(F625/F613)*BV65</f>
        <v>132.15789234185388</v>
      </c>
      <c r="G643" s="256">
        <f>(G626/G613)*BV92</f>
        <v>0</v>
      </c>
      <c r="H643" s="258">
        <f>(H629/H613)*BV61</f>
        <v>6797.2864812052221</v>
      </c>
      <c r="I643" s="256">
        <f>(I630/I613)*BV93</f>
        <v>113605.28334016004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194736.77</v>
      </c>
      <c r="D644" s="256">
        <f>(D616/D613)*BW91</f>
        <v>11946.778544145091</v>
      </c>
      <c r="E644" s="258">
        <f>(E624/E613)*SUM(C644:D644)</f>
        <v>21540.92556481246</v>
      </c>
      <c r="F644" s="258">
        <f>(F625/F613)*BW65</f>
        <v>209.37602644825557</v>
      </c>
      <c r="G644" s="256">
        <f>(G626/G613)*BW92</f>
        <v>0</v>
      </c>
      <c r="H644" s="258">
        <f>(H629/H613)*BW61</f>
        <v>2409.6200753478824</v>
      </c>
      <c r="I644" s="256">
        <f>(I630/I613)*BW93</f>
        <v>4721.0638855079696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0</v>
      </c>
      <c r="D645" s="256">
        <f>(D616/D613)*BX91</f>
        <v>0</v>
      </c>
      <c r="E645" s="258">
        <f>(E624/E613)*SUM(C645:D645)</f>
        <v>0</v>
      </c>
      <c r="F645" s="258">
        <f>(F625/F613)*BX65</f>
        <v>0</v>
      </c>
      <c r="G645" s="256">
        <f>(G626/G613)*BX92</f>
        <v>0</v>
      </c>
      <c r="H645" s="258">
        <f>(H629/H613)*BX61</f>
        <v>0</v>
      </c>
      <c r="I645" s="256">
        <f>(I630/I613)*BX93</f>
        <v>0</v>
      </c>
      <c r="J645" s="256">
        <f>(J631/J613)*BX94</f>
        <v>0</v>
      </c>
      <c r="K645" s="258">
        <f>SUM(C632:J645)</f>
        <v>11030367.928401526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1548377.8800000001</v>
      </c>
      <c r="D646" s="256">
        <f>(D616/D613)*BY91</f>
        <v>14589.871142407279</v>
      </c>
      <c r="E646" s="258">
        <f>(E624/E613)*SUM(C646:D646)</f>
        <v>162895.2677884273</v>
      </c>
      <c r="F646" s="258">
        <f>(F625/F613)*BY65</f>
        <v>322.12015020401623</v>
      </c>
      <c r="G646" s="256">
        <f>(G626/G613)*BY92</f>
        <v>0</v>
      </c>
      <c r="H646" s="258">
        <f>(H629/H613)*BY61</f>
        <v>16016.181197337171</v>
      </c>
      <c r="I646" s="256">
        <f>(I630/I613)*BY93</f>
        <v>5770.1891933986299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435250.99000000005</v>
      </c>
      <c r="D648" s="256">
        <f>(D616/D613)*CA91</f>
        <v>43769.613427221841</v>
      </c>
      <c r="E648" s="258">
        <f>(E624/E613)*SUM(C648:D648)</f>
        <v>49924.375864068446</v>
      </c>
      <c r="F648" s="258">
        <f>(F625/F613)*CA65</f>
        <v>281.02108142093789</v>
      </c>
      <c r="G648" s="256">
        <f>(G626/G613)*CA92</f>
        <v>0</v>
      </c>
      <c r="H648" s="258">
        <f>(H629/H613)*CA61</f>
        <v>3764.2821077573894</v>
      </c>
      <c r="I648" s="256">
        <f>(I630/I613)*CA93</f>
        <v>17363.398533200241</v>
      </c>
      <c r="J648" s="256">
        <f>(J631/J613)*CA94</f>
        <v>0</v>
      </c>
      <c r="K648" s="258">
        <v>0</v>
      </c>
      <c r="L648" s="258">
        <f>SUM(C646:K648)</f>
        <v>2298325.1904854439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29525524.449999999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2063523.9000000001</v>
      </c>
      <c r="D669" s="256">
        <f>(D616/D613)*C91</f>
        <v>155572.4303337124</v>
      </c>
      <c r="E669" s="258">
        <f>(E624/E613)*SUM(C669:D669)</f>
        <v>231278.15062966754</v>
      </c>
      <c r="F669" s="258">
        <f>(F625/F613)*C65</f>
        <v>8818.4469758310097</v>
      </c>
      <c r="G669" s="256">
        <f>(G626/G613)*C92</f>
        <v>83220.89915414693</v>
      </c>
      <c r="H669" s="258">
        <f>(H629/H613)*C61</f>
        <v>19181.055326152302</v>
      </c>
      <c r="I669" s="256">
        <f>(I630/I613)*C93</f>
        <v>61486.236794591896</v>
      </c>
      <c r="J669" s="256">
        <f>(J631/J613)*C94</f>
        <v>28820.717807715002</v>
      </c>
      <c r="K669" s="256">
        <f>(K645/K613)*C90</f>
        <v>174875.92169645266</v>
      </c>
      <c r="L669" s="256" t="e">
        <f>(L648/L613)*C95</f>
        <v>#DIV/0!</v>
      </c>
      <c r="M669" s="231" t="e">
        <f t="shared" ref="M669:M714" si="18">ROUND(SUM(D669:L669),0)</f>
        <v>#DIV/0!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>
        <f>(J631/J613)*D94</f>
        <v>0</v>
      </c>
      <c r="K670" s="256">
        <f>(K645/K613)*D90</f>
        <v>0</v>
      </c>
      <c r="L670" s="256" t="e">
        <f>(L648/L613)*D95</f>
        <v>#DIV/0!</v>
      </c>
      <c r="M670" s="231" t="e">
        <f t="shared" si="18"/>
        <v>#DIV/0!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11056890.489999998</v>
      </c>
      <c r="D671" s="256">
        <f>(D616/D613)*E91</f>
        <v>537605.03448652907</v>
      </c>
      <c r="E671" s="258">
        <f>(E624/E613)*SUM(C671:D671)</f>
        <v>1208398.8629659638</v>
      </c>
      <c r="F671" s="258">
        <f>(F625/F613)*E65</f>
        <v>13986.828635721362</v>
      </c>
      <c r="G671" s="256">
        <f>(G626/G613)*E92</f>
        <v>961934.49271196488</v>
      </c>
      <c r="H671" s="258">
        <f>(H629/H613)*E61</f>
        <v>69447.408440250176</v>
      </c>
      <c r="I671" s="256">
        <f>(I630/I613)*E93</f>
        <v>162914.17281102107</v>
      </c>
      <c r="J671" s="256">
        <f>(J631/J613)*E94</f>
        <v>102893.07764709364</v>
      </c>
      <c r="K671" s="256">
        <f>(K645/K613)*E90</f>
        <v>552575.60452125187</v>
      </c>
      <c r="L671" s="256" t="e">
        <f>(L648/L613)*E95</f>
        <v>#DIV/0!</v>
      </c>
      <c r="M671" s="231" t="e">
        <f t="shared" si="18"/>
        <v>#DIV/0!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>
        <f>(J631/J613)*F94</f>
        <v>0</v>
      </c>
      <c r="K672" s="256">
        <f>(K645/K613)*F90</f>
        <v>0</v>
      </c>
      <c r="L672" s="256" t="e">
        <f>(L648/L613)*F95</f>
        <v>#DIV/0!</v>
      </c>
      <c r="M672" s="231" t="e">
        <f t="shared" si="18"/>
        <v>#DIV/0!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367258.62</v>
      </c>
      <c r="D673" s="256">
        <f>(D616/D613)*G91</f>
        <v>0</v>
      </c>
      <c r="E673" s="258">
        <f>(E624/E613)*SUM(C673:D673)</f>
        <v>38276.343967289846</v>
      </c>
      <c r="F673" s="258">
        <f>(F625/F613)*G65</f>
        <v>260.46816143958762</v>
      </c>
      <c r="G673" s="256">
        <f>(G626/G613)*G92</f>
        <v>0</v>
      </c>
      <c r="H673" s="258">
        <f>(H629/H613)*G61</f>
        <v>3284.7557246035822</v>
      </c>
      <c r="I673" s="256">
        <f>(I630/I613)*G93</f>
        <v>0</v>
      </c>
      <c r="J673" s="256">
        <f>(J631/J613)*G94</f>
        <v>0</v>
      </c>
      <c r="K673" s="256">
        <f>(K645/K613)*G90</f>
        <v>39138.92900612676</v>
      </c>
      <c r="L673" s="256" t="e">
        <f>(L648/L613)*G95</f>
        <v>#DIV/0!</v>
      </c>
      <c r="M673" s="231" t="e">
        <f t="shared" si="18"/>
        <v>#DIV/0!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0</v>
      </c>
      <c r="D674" s="256">
        <f>(D616/D613)*H91</f>
        <v>0</v>
      </c>
      <c r="E674" s="258">
        <f>(E624/E613)*SUM(C674:D674)</f>
        <v>0</v>
      </c>
      <c r="F674" s="258">
        <f>(F625/F613)*H65</f>
        <v>0</v>
      </c>
      <c r="G674" s="256">
        <f>(G626/G613)*H92</f>
        <v>0</v>
      </c>
      <c r="H674" s="258">
        <f>(H629/H613)*H61</f>
        <v>0</v>
      </c>
      <c r="I674" s="256">
        <f>(I630/I613)*H93</f>
        <v>0</v>
      </c>
      <c r="J674" s="256">
        <f>(J631/J613)*H94</f>
        <v>0</v>
      </c>
      <c r="K674" s="256">
        <f>(K645/K613)*H90</f>
        <v>0</v>
      </c>
      <c r="L674" s="256" t="e">
        <f>(L648/L613)*H95</f>
        <v>#DIV/0!</v>
      </c>
      <c r="M674" s="231" t="e">
        <f t="shared" si="18"/>
        <v>#DIV/0!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3385633.0800000005</v>
      </c>
      <c r="D675" s="256">
        <f>(D616/D613)*I91</f>
        <v>475360.20379745454</v>
      </c>
      <c r="E675" s="258">
        <f>(E624/E613)*SUM(C675:D675)</f>
        <v>402399.55970543955</v>
      </c>
      <c r="F675" s="258">
        <f>(F625/F613)*I65</f>
        <v>1077.1018984183854</v>
      </c>
      <c r="G675" s="256">
        <f>(G626/G613)*I92</f>
        <v>361882.97289577802</v>
      </c>
      <c r="H675" s="258">
        <f>(H629/H613)*I61</f>
        <v>27368.968318503565</v>
      </c>
      <c r="I675" s="256">
        <f>(I630/I613)*I93</f>
        <v>187905.83639541644</v>
      </c>
      <c r="J675" s="256">
        <f>(J631/J613)*I94</f>
        <v>26443.115249164453</v>
      </c>
      <c r="K675" s="256">
        <f>(K645/K613)*I90</f>
        <v>157391.16801355194</v>
      </c>
      <c r="L675" s="256" t="e">
        <f>(L648/L613)*I95</f>
        <v>#DIV/0!</v>
      </c>
      <c r="M675" s="231" t="e">
        <f t="shared" si="18"/>
        <v>#DIV/0!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29791.96</v>
      </c>
      <c r="D676" s="256">
        <f>(D616/D613)*J91</f>
        <v>12131.795026023445</v>
      </c>
      <c r="E676" s="258">
        <f>(E624/E613)*SUM(C676:D676)</f>
        <v>4369.3680158588786</v>
      </c>
      <c r="F676" s="258">
        <f>(F625/F613)*J65</f>
        <v>-258.94544263396944</v>
      </c>
      <c r="G676" s="256">
        <f>(G626/G613)*J92</f>
        <v>0</v>
      </c>
      <c r="H676" s="258">
        <f>(H629/H613)*J61</f>
        <v>0</v>
      </c>
      <c r="I676" s="256">
        <f>(I630/I613)*J93</f>
        <v>4796.00140750016</v>
      </c>
      <c r="J676" s="256">
        <f>(J631/J613)*J94</f>
        <v>0</v>
      </c>
      <c r="K676" s="256">
        <f>(K645/K613)*J90</f>
        <v>35417.944982971188</v>
      </c>
      <c r="L676" s="256" t="e">
        <f>(L648/L613)*J95</f>
        <v>#DIV/0!</v>
      </c>
      <c r="M676" s="231" t="e">
        <f t="shared" si="18"/>
        <v>#DIV/0!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>
        <f>(J631/J613)*K94</f>
        <v>0</v>
      </c>
      <c r="K677" s="256">
        <f>(K645/K613)*K90</f>
        <v>0</v>
      </c>
      <c r="L677" s="256" t="e">
        <f>(L648/L613)*K95</f>
        <v>#DIV/0!</v>
      </c>
      <c r="M677" s="231" t="e">
        <f t="shared" si="18"/>
        <v>#DIV/0!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>
        <f>(J631/J613)*L94</f>
        <v>0</v>
      </c>
      <c r="K678" s="256">
        <f>(K645/K613)*L90</f>
        <v>0</v>
      </c>
      <c r="L678" s="256" t="e">
        <f>(L648/L613)*L95</f>
        <v>#DIV/0!</v>
      </c>
      <c r="M678" s="231" t="e">
        <f t="shared" si="18"/>
        <v>#DIV/0!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 t="e">
        <f>(L648/L613)*M95</f>
        <v>#DIV/0!</v>
      </c>
      <c r="M679" s="231" t="e">
        <f t="shared" si="18"/>
        <v>#DIV/0!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 t="e">
        <f>(L648/L613)*N95</f>
        <v>#DIV/0!</v>
      </c>
      <c r="M680" s="231" t="e">
        <f t="shared" si="18"/>
        <v>#DIV/0!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3092550.48</v>
      </c>
      <c r="D681" s="256">
        <f>(D616/D613)*O91</f>
        <v>82279.472583901923</v>
      </c>
      <c r="E681" s="258">
        <f>(E624/E613)*SUM(C681:D681)</f>
        <v>330886.40180251165</v>
      </c>
      <c r="F681" s="258">
        <f>(F625/F613)*O65</f>
        <v>7397.0202377041342</v>
      </c>
      <c r="G681" s="256">
        <f>(G626/G613)*O92</f>
        <v>0</v>
      </c>
      <c r="H681" s="258">
        <f>(H629/H613)*O61</f>
        <v>23089.195348855836</v>
      </c>
      <c r="I681" s="256">
        <f>(I630/I613)*O93</f>
        <v>32522.884544610461</v>
      </c>
      <c r="J681" s="256">
        <f>(J631/J613)*O94</f>
        <v>21925.985232246348</v>
      </c>
      <c r="K681" s="256">
        <f>(K645/K613)*O90</f>
        <v>120324.4734724525</v>
      </c>
      <c r="L681" s="256" t="e">
        <f>(L648/L613)*O95</f>
        <v>#DIV/0!</v>
      </c>
      <c r="M681" s="231" t="e">
        <f t="shared" si="18"/>
        <v>#DIV/0!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3015913.89</v>
      </c>
      <c r="D682" s="256">
        <f>(D616/D613)*P91</f>
        <v>177483.66797330594</v>
      </c>
      <c r="E682" s="258">
        <f>(E624/E613)*SUM(C682:D682)</f>
        <v>332821.55052831623</v>
      </c>
      <c r="F682" s="258">
        <f>(F625/F613)*P65</f>
        <v>18304.238711854905</v>
      </c>
      <c r="G682" s="256">
        <f>(G626/G613)*P92</f>
        <v>0</v>
      </c>
      <c r="H682" s="258">
        <f>(H629/H613)*P61</f>
        <v>16543.660218806363</v>
      </c>
      <c r="I682" s="256">
        <f>(I630/I613)*P93</f>
        <v>70178.989345685928</v>
      </c>
      <c r="J682" s="256">
        <f>(J631/J613)*P94</f>
        <v>37618.967139805842</v>
      </c>
      <c r="K682" s="256">
        <f>(K645/K613)*P90</f>
        <v>1280301.4250299246</v>
      </c>
      <c r="L682" s="256" t="e">
        <f>(L648/L613)*P95</f>
        <v>#DIV/0!</v>
      </c>
      <c r="M682" s="231" t="e">
        <f t="shared" si="18"/>
        <v>#DIV/0!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465329.27</v>
      </c>
      <c r="D683" s="256">
        <f>(D616/D613)*Q91</f>
        <v>34413.06562937369</v>
      </c>
      <c r="E683" s="258">
        <f>(E624/E613)*SUM(C683:D683)</f>
        <v>52084.031502287726</v>
      </c>
      <c r="F683" s="258">
        <f>(F625/F613)*Q65</f>
        <v>387.52655891658947</v>
      </c>
      <c r="G683" s="256">
        <f>(G626/G613)*Q92</f>
        <v>81.230745880084854</v>
      </c>
      <c r="H683" s="258">
        <f>(H629/H613)*Q61</f>
        <v>3176.8622883939747</v>
      </c>
      <c r="I683" s="256">
        <f>(I630/I613)*Q93</f>
        <v>13601.160241582485</v>
      </c>
      <c r="J683" s="256">
        <f>(J631/J613)*Q94</f>
        <v>3711.3924787790334</v>
      </c>
      <c r="K683" s="256">
        <f>(K645/K613)*Q90</f>
        <v>79836.984979651141</v>
      </c>
      <c r="L683" s="256" t="e">
        <f>(L648/L613)*Q95</f>
        <v>#DIV/0!</v>
      </c>
      <c r="M683" s="231" t="e">
        <f t="shared" si="18"/>
        <v>#DIV/0!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3632848.6399999997</v>
      </c>
      <c r="D684" s="256">
        <f>(D616/D613)*R91</f>
        <v>5233.3233445591331</v>
      </c>
      <c r="E684" s="258">
        <f>(E624/E613)*SUM(C684:D684)</f>
        <v>379167.34700514178</v>
      </c>
      <c r="F684" s="258">
        <f>(F625/F613)*R65</f>
        <v>2062.1281014206206</v>
      </c>
      <c r="G684" s="256">
        <f>(G626/G613)*R92</f>
        <v>0</v>
      </c>
      <c r="H684" s="258">
        <f>(H629/H613)*R61</f>
        <v>4519.5361612246361</v>
      </c>
      <c r="I684" s="256">
        <f>(I630/I613)*R93</f>
        <v>2060.7818547852248</v>
      </c>
      <c r="J684" s="256">
        <f>(J631/J613)*R94</f>
        <v>0</v>
      </c>
      <c r="K684" s="256">
        <f>(K645/K613)*R90</f>
        <v>453675.20002247067</v>
      </c>
      <c r="L684" s="256" t="e">
        <f>(L648/L613)*R95</f>
        <v>#DIV/0!</v>
      </c>
      <c r="M684" s="231" t="e">
        <f t="shared" si="18"/>
        <v>#DIV/0!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2987314.2800000003</v>
      </c>
      <c r="D685" s="256">
        <f>(D616/D613)*S91</f>
        <v>35179.562482869725</v>
      </c>
      <c r="E685" s="258">
        <f>(E624/E613)*SUM(C685:D685)</f>
        <v>315009.66254757997</v>
      </c>
      <c r="F685" s="258">
        <f>(F625/F613)*S65</f>
        <v>104629.81254544723</v>
      </c>
      <c r="G685" s="256">
        <f>(G626/G613)*S92</f>
        <v>0</v>
      </c>
      <c r="H685" s="258">
        <f>(H629/H613)*S61</f>
        <v>3968.0808205977573</v>
      </c>
      <c r="I685" s="256">
        <f>(I630/I613)*S93</f>
        <v>13900.910329551245</v>
      </c>
      <c r="J685" s="256">
        <f>(J631/J613)*S94</f>
        <v>0</v>
      </c>
      <c r="K685" s="256">
        <f>(K645/K613)*S90</f>
        <v>732602.48667978751</v>
      </c>
      <c r="L685" s="256" t="e">
        <f>(L648/L613)*S95</f>
        <v>#DIV/0!</v>
      </c>
      <c r="M685" s="231" t="e">
        <f t="shared" si="18"/>
        <v>#DIV/0!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0</v>
      </c>
      <c r="D686" s="256">
        <f>(D616/D613)*T91</f>
        <v>0</v>
      </c>
      <c r="E686" s="258">
        <f>(E624/E613)*SUM(C686:D686)</f>
        <v>0</v>
      </c>
      <c r="F686" s="258">
        <f>(F625/F613)*T65</f>
        <v>0</v>
      </c>
      <c r="G686" s="256">
        <f>(G626/G613)*T92</f>
        <v>0</v>
      </c>
      <c r="H686" s="258">
        <f>(H629/H613)*T61</f>
        <v>0</v>
      </c>
      <c r="I686" s="256">
        <f>(I630/I613)*T93</f>
        <v>0</v>
      </c>
      <c r="J686" s="256">
        <f>(J631/J613)*T94</f>
        <v>0</v>
      </c>
      <c r="K686" s="256">
        <f>(K645/K613)*T90</f>
        <v>0</v>
      </c>
      <c r="L686" s="256" t="e">
        <f>(L648/L613)*T95</f>
        <v>#DIV/0!</v>
      </c>
      <c r="M686" s="231" t="e">
        <f t="shared" si="18"/>
        <v>#DIV/0!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4626394.22</v>
      </c>
      <c r="D687" s="256">
        <f>(D616/D613)*U91</f>
        <v>150735.57087889258</v>
      </c>
      <c r="E687" s="258">
        <f>(E624/E613)*SUM(C687:D687)</f>
        <v>497880.9293899429</v>
      </c>
      <c r="F687" s="258">
        <f>(F625/F613)*U65</f>
        <v>62274.481629109068</v>
      </c>
      <c r="G687" s="256">
        <f>(G626/G613)*U92</f>
        <v>0</v>
      </c>
      <c r="H687" s="258">
        <f>(H629/H613)*U61</f>
        <v>27285.05120145165</v>
      </c>
      <c r="I687" s="256">
        <f>(I630/I613)*U93</f>
        <v>59575.329983791053</v>
      </c>
      <c r="J687" s="256">
        <f>(J631/J613)*U94</f>
        <v>0</v>
      </c>
      <c r="K687" s="256">
        <f>(K645/K613)*U90</f>
        <v>871319.92539186741</v>
      </c>
      <c r="L687" s="256" t="e">
        <f>(L648/L613)*U95</f>
        <v>#DIV/0!</v>
      </c>
      <c r="M687" s="231" t="e">
        <f t="shared" si="18"/>
        <v>#DIV/0!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868104.14</v>
      </c>
      <c r="D688" s="256">
        <f>(D616/D613)*V91</f>
        <v>22836.320048985308</v>
      </c>
      <c r="E688" s="258">
        <f>(E624/E613)*SUM(C688:D688)</f>
        <v>92855.393028516031</v>
      </c>
      <c r="F688" s="258">
        <f>(F625/F613)*V65</f>
        <v>991.01511222569195</v>
      </c>
      <c r="G688" s="256">
        <f>(G626/G613)*V92</f>
        <v>0</v>
      </c>
      <c r="H688" s="258">
        <f>(H629/H613)*V61</f>
        <v>10585.544908120302</v>
      </c>
      <c r="I688" s="256">
        <f>(I630/I613)*V93</f>
        <v>9029.9714000588956</v>
      </c>
      <c r="J688" s="256">
        <f>(J631/J613)*V94</f>
        <v>0</v>
      </c>
      <c r="K688" s="256">
        <f>(K645/K613)*V90</f>
        <v>198091.3111096826</v>
      </c>
      <c r="L688" s="256" t="e">
        <f>(L648/L613)*V95</f>
        <v>#DIV/0!</v>
      </c>
      <c r="M688" s="231" t="e">
        <f t="shared" si="18"/>
        <v>#DIV/0!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336487.95</v>
      </c>
      <c r="D689" s="256">
        <f>(D616/D613)*W91</f>
        <v>17444.411148530442</v>
      </c>
      <c r="E689" s="258">
        <f>(E624/E613)*SUM(C689:D689)</f>
        <v>36887.457662603549</v>
      </c>
      <c r="F689" s="258">
        <f>(F625/F613)*W65</f>
        <v>1.672879671356585</v>
      </c>
      <c r="G689" s="256">
        <f>(G626/G613)*W92</f>
        <v>0</v>
      </c>
      <c r="H689" s="258">
        <f>(H629/H613)*W61</f>
        <v>2002.0226496671464</v>
      </c>
      <c r="I689" s="256">
        <f>(I630/I613)*W93</f>
        <v>6894.2520232814804</v>
      </c>
      <c r="J689" s="256">
        <f>(J631/J613)*W94</f>
        <v>0</v>
      </c>
      <c r="K689" s="256">
        <f>(K645/K613)*W90</f>
        <v>171986.19995696197</v>
      </c>
      <c r="L689" s="256" t="e">
        <f>(L648/L613)*W95</f>
        <v>#DIV/0!</v>
      </c>
      <c r="M689" s="231" t="e">
        <f t="shared" si="18"/>
        <v>#DIV/0!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1153411.08</v>
      </c>
      <c r="D690" s="256">
        <f>(D616/D613)*X91</f>
        <v>157105.42404070447</v>
      </c>
      <c r="E690" s="258">
        <f>(E624/E613)*SUM(C690:D690)</f>
        <v>136584.35160343465</v>
      </c>
      <c r="F690" s="258">
        <f>(F625/F613)*X65</f>
        <v>8434.2685660852349</v>
      </c>
      <c r="G690" s="256">
        <f>(G626/G613)*X92</f>
        <v>0</v>
      </c>
      <c r="H690" s="258">
        <f>(H629/H613)*X61</f>
        <v>7516.5760559359323</v>
      </c>
      <c r="I690" s="256">
        <f>(I630/I613)*X93</f>
        <v>62123.205731525508</v>
      </c>
      <c r="J690" s="256">
        <f>(J631/J613)*X94</f>
        <v>22042.496486532917</v>
      </c>
      <c r="K690" s="256">
        <f>(K645/K613)*X90</f>
        <v>1641847.7992531261</v>
      </c>
      <c r="L690" s="256" t="e">
        <f>(L648/L613)*X95</f>
        <v>#DIV/0!</v>
      </c>
      <c r="M690" s="231" t="e">
        <f t="shared" si="18"/>
        <v>#DIV/0!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4530547.7200000007</v>
      </c>
      <c r="D691" s="256">
        <f>(D616/D613)*Y91</f>
        <v>236847.52773027468</v>
      </c>
      <c r="E691" s="258">
        <f>(E624/E613)*SUM(C691:D691)</f>
        <v>496866.37805845652</v>
      </c>
      <c r="F691" s="258">
        <f>(F625/F613)*Y65</f>
        <v>3201.8474791566177</v>
      </c>
      <c r="G691" s="256">
        <f>(G626/G613)*Y92</f>
        <v>0</v>
      </c>
      <c r="H691" s="258">
        <f>(H629/H613)*Y61</f>
        <v>16747.458931646728</v>
      </c>
      <c r="I691" s="256">
        <f>(I630/I613)*Y93</f>
        <v>93634.433729241398</v>
      </c>
      <c r="J691" s="256">
        <f>(J631/J613)*Y94</f>
        <v>26378.138544002857</v>
      </c>
      <c r="K691" s="256">
        <f>(K645/K613)*Y90</f>
        <v>944273.04664021195</v>
      </c>
      <c r="L691" s="256" t="e">
        <f>(L648/L613)*Y95</f>
        <v>#DIV/0!</v>
      </c>
      <c r="M691" s="231" t="e">
        <f t="shared" si="18"/>
        <v>#DIV/0!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0</v>
      </c>
      <c r="D692" s="256">
        <f>(D616/D613)*Z91</f>
        <v>0</v>
      </c>
      <c r="E692" s="258">
        <f>(E624/E613)*SUM(C692:D692)</f>
        <v>0</v>
      </c>
      <c r="F692" s="258">
        <f>(F625/F613)*Z65</f>
        <v>0</v>
      </c>
      <c r="G692" s="256">
        <f>(G626/G613)*Z92</f>
        <v>0</v>
      </c>
      <c r="H692" s="258">
        <f>(H629/H613)*Z61</f>
        <v>0</v>
      </c>
      <c r="I692" s="256">
        <f>(I630/I613)*Z93</f>
        <v>0</v>
      </c>
      <c r="J692" s="256">
        <f>(J631/J613)*Z94</f>
        <v>0</v>
      </c>
      <c r="K692" s="256">
        <f>(K645/K613)*Z90</f>
        <v>0</v>
      </c>
      <c r="L692" s="256" t="e">
        <f>(L648/L613)*Z95</f>
        <v>#DIV/0!</v>
      </c>
      <c r="M692" s="231" t="e">
        <f t="shared" si="18"/>
        <v>#DIV/0!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643586.64</v>
      </c>
      <c r="D693" s="256">
        <f>(D616/D613)*AA91</f>
        <v>10651.663170996619</v>
      </c>
      <c r="E693" s="258">
        <f>(E624/E613)*SUM(C693:D693)</f>
        <v>68185.874925819633</v>
      </c>
      <c r="F693" s="258">
        <f>(F625/F613)*AA65</f>
        <v>367.20784208922913</v>
      </c>
      <c r="G693" s="256">
        <f>(G626/G613)*AA92</f>
        <v>0</v>
      </c>
      <c r="H693" s="258">
        <f>(H629/H613)*AA61</f>
        <v>2349.6792774536571</v>
      </c>
      <c r="I693" s="256">
        <f>(I630/I613)*AA93</f>
        <v>4196.50123156264</v>
      </c>
      <c r="J693" s="256">
        <f>(J631/J613)*AA94</f>
        <v>0</v>
      </c>
      <c r="K693" s="256">
        <f>(K645/K613)*AA90</f>
        <v>153982.79661560268</v>
      </c>
      <c r="L693" s="256" t="e">
        <f>(L648/L613)*AA95</f>
        <v>#DIV/0!</v>
      </c>
      <c r="M693" s="231" t="e">
        <f t="shared" si="18"/>
        <v>#DIV/0!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3956792.2800000003</v>
      </c>
      <c r="D694" s="256">
        <f>(D616/D613)*AB91</f>
        <v>32747.917292468512</v>
      </c>
      <c r="E694" s="258">
        <f>(E624/E613)*SUM(C694:D694)</f>
        <v>415796.94674803258</v>
      </c>
      <c r="F694" s="258">
        <f>(F625/F613)*AB65</f>
        <v>79935.889242526711</v>
      </c>
      <c r="G694" s="256">
        <f>(G626/G613)*AB92</f>
        <v>0</v>
      </c>
      <c r="H694" s="258">
        <f>(H629/H613)*AB61</f>
        <v>13858.312473145039</v>
      </c>
      <c r="I694" s="256">
        <f>(I630/I613)*AB93</f>
        <v>12964.19130464887</v>
      </c>
      <c r="J694" s="256">
        <f>(J631/J613)*AB94</f>
        <v>0</v>
      </c>
      <c r="K694" s="256">
        <f>(K645/K613)*AB90</f>
        <v>917178.21081627021</v>
      </c>
      <c r="L694" s="256" t="e">
        <f>(L648/L613)*AB95</f>
        <v>#DIV/0!</v>
      </c>
      <c r="M694" s="231" t="e">
        <f t="shared" si="18"/>
        <v>#DIV/0!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1598996.1700000002</v>
      </c>
      <c r="D695" s="256">
        <f>(D616/D613)*AC91</f>
        <v>8035.0014987170525</v>
      </c>
      <c r="E695" s="258">
        <f>(E624/E613)*SUM(C695:D695)</f>
        <v>167487.63551538059</v>
      </c>
      <c r="F695" s="258">
        <f>(F625/F613)*AC65</f>
        <v>5549.0502087637469</v>
      </c>
      <c r="G695" s="256">
        <f>(G626/G613)*AC92</f>
        <v>0</v>
      </c>
      <c r="H695" s="258">
        <f>(H629/H613)*AC61</f>
        <v>11496.645036112535</v>
      </c>
      <c r="I695" s="256">
        <f>(I630/I613)*AC93</f>
        <v>3184.8446846680749</v>
      </c>
      <c r="J695" s="256">
        <f>(J631/J613)*AC94</f>
        <v>728.95888391867675</v>
      </c>
      <c r="K695" s="256">
        <f>(K645/K613)*AC90</f>
        <v>135496.46340507708</v>
      </c>
      <c r="L695" s="256" t="e">
        <f>(L648/L613)*AC95</f>
        <v>#DIV/0!</v>
      </c>
      <c r="M695" s="231" t="e">
        <f t="shared" si="18"/>
        <v>#DIV/0!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0</v>
      </c>
      <c r="D696" s="256">
        <f>(D616/D613)*AD91</f>
        <v>0</v>
      </c>
      <c r="E696" s="258">
        <f>(E624/E613)*SUM(C696:D696)</f>
        <v>0</v>
      </c>
      <c r="F696" s="258">
        <f>(F625/F613)*AD65</f>
        <v>0</v>
      </c>
      <c r="G696" s="256">
        <f>(G626/G613)*AD92</f>
        <v>0</v>
      </c>
      <c r="H696" s="258">
        <f>(H629/H613)*AD61</f>
        <v>0</v>
      </c>
      <c r="I696" s="256">
        <f>(I630/I613)*AD93</f>
        <v>0</v>
      </c>
      <c r="J696" s="256">
        <f>(J631/J613)*AD94</f>
        <v>0</v>
      </c>
      <c r="K696" s="256">
        <f>(K645/K613)*AD90</f>
        <v>0</v>
      </c>
      <c r="L696" s="256" t="e">
        <f>(L648/L613)*AD95</f>
        <v>#DIV/0!</v>
      </c>
      <c r="M696" s="231" t="e">
        <f t="shared" si="18"/>
        <v>#DIV/0!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1179812.04</v>
      </c>
      <c r="D697" s="256">
        <f>(D616/D613)*AE91</f>
        <v>161625.11238373281</v>
      </c>
      <c r="E697" s="258">
        <f>(E624/E613)*SUM(C697:D697)</f>
        <v>139806.95634902065</v>
      </c>
      <c r="F697" s="258">
        <f>(F625/F613)*AE65</f>
        <v>1202.5511449734156</v>
      </c>
      <c r="G697" s="256">
        <f>(G626/G613)*AE92</f>
        <v>0</v>
      </c>
      <c r="H697" s="258">
        <f>(H629/H613)*AE61</f>
        <v>11113.02392958949</v>
      </c>
      <c r="I697" s="256">
        <f>(I630/I613)*AE93</f>
        <v>63884.237498341972</v>
      </c>
      <c r="J697" s="256">
        <f>(J631/J613)*AE94</f>
        <v>6564.3816930679341</v>
      </c>
      <c r="K697" s="256">
        <f>(K645/K613)*AE90</f>
        <v>112706.91719268962</v>
      </c>
      <c r="L697" s="256" t="e">
        <f>(L648/L613)*AE95</f>
        <v>#DIV/0!</v>
      </c>
      <c r="M697" s="231" t="e">
        <f t="shared" si="18"/>
        <v>#DIV/0!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 t="e">
        <f>(L648/L613)*AF95</f>
        <v>#DIV/0!</v>
      </c>
      <c r="M698" s="231" t="e">
        <f t="shared" si="18"/>
        <v>#DIV/0!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6109878.5600000005</v>
      </c>
      <c r="D699" s="256">
        <f>(D616/D613)*AG91</f>
        <v>421123.94368111447</v>
      </c>
      <c r="E699" s="258">
        <f>(E624/E613)*SUM(C699:D699)</f>
        <v>680672.65046666435</v>
      </c>
      <c r="F699" s="258">
        <f>(F625/F613)*AG65</f>
        <v>31493.095379940816</v>
      </c>
      <c r="G699" s="256">
        <f>(G626/G613)*AG92</f>
        <v>126232.57909765186</v>
      </c>
      <c r="H699" s="258">
        <f>(H629/H613)*AG61</f>
        <v>44128.415409729139</v>
      </c>
      <c r="I699" s="256">
        <f>(I630/I613)*AG93</f>
        <v>166473.70510565009</v>
      </c>
      <c r="J699" s="256">
        <f>(J631/J613)*AG94</f>
        <v>114807.84278124323</v>
      </c>
      <c r="K699" s="256">
        <f>(K645/K613)*AG90</f>
        <v>1192759.6491572449</v>
      </c>
      <c r="L699" s="256" t="e">
        <f>(L648/L613)*AG95</f>
        <v>#DIV/0!</v>
      </c>
      <c r="M699" s="231" t="e">
        <f t="shared" si="18"/>
        <v>#DIV/0!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 t="e">
        <f>(L648/L613)*AH95</f>
        <v>#DIV/0!</v>
      </c>
      <c r="M700" s="231" t="e">
        <f t="shared" si="18"/>
        <v>#DIV/0!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1035099.76</v>
      </c>
      <c r="D701" s="256">
        <f>(D616/D613)*AI91</f>
        <v>81724.423138266866</v>
      </c>
      <c r="E701" s="258">
        <f>(E624/E613)*SUM(C701:D701)</f>
        <v>116397.39479712637</v>
      </c>
      <c r="F701" s="258">
        <f>(F625/F613)*AI65</f>
        <v>2766.4016803587028</v>
      </c>
      <c r="G701" s="256">
        <f>(G626/G613)*AI92</f>
        <v>0</v>
      </c>
      <c r="H701" s="258">
        <f>(H629/H613)*AI61</f>
        <v>8283.818268982026</v>
      </c>
      <c r="I701" s="256">
        <f>(I630/I613)*AI93</f>
        <v>32298.071978633889</v>
      </c>
      <c r="J701" s="256">
        <f>(J631/J613)*AI94</f>
        <v>0</v>
      </c>
      <c r="K701" s="256">
        <f>(K645/K613)*AI90</f>
        <v>99879.793429652622</v>
      </c>
      <c r="L701" s="256" t="e">
        <f>(L648/L613)*AI95</f>
        <v>#DIV/0!</v>
      </c>
      <c r="M701" s="231" t="e">
        <f t="shared" si="18"/>
        <v>#DIV/0!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0</v>
      </c>
      <c r="D702" s="256">
        <f>(D616/D613)*AJ91</f>
        <v>0</v>
      </c>
      <c r="E702" s="258">
        <f>(E624/E613)*SUM(C702:D702)</f>
        <v>0</v>
      </c>
      <c r="F702" s="258">
        <f>(F625/F613)*AJ65</f>
        <v>0</v>
      </c>
      <c r="G702" s="256">
        <f>(G626/G613)*AJ92</f>
        <v>0</v>
      </c>
      <c r="H702" s="258">
        <f>(H629/H613)*AJ61</f>
        <v>0</v>
      </c>
      <c r="I702" s="256">
        <f>(I630/I613)*AJ93</f>
        <v>0</v>
      </c>
      <c r="J702" s="256">
        <f>(J631/J613)*AJ94</f>
        <v>0</v>
      </c>
      <c r="K702" s="256">
        <f>(K645/K613)*AJ90</f>
        <v>0</v>
      </c>
      <c r="L702" s="256" t="e">
        <f>(L648/L613)*AJ95</f>
        <v>#DIV/0!</v>
      </c>
      <c r="M702" s="231" t="e">
        <f t="shared" si="18"/>
        <v>#DIV/0!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583020.66999999993</v>
      </c>
      <c r="D703" s="256">
        <f>(D616/D613)*AK91</f>
        <v>0</v>
      </c>
      <c r="E703" s="258">
        <f>(E624/E613)*SUM(C703:D703)</f>
        <v>60763.447036205114</v>
      </c>
      <c r="F703" s="258">
        <f>(F625/F613)*AK65</f>
        <v>184.82253422426109</v>
      </c>
      <c r="G703" s="256">
        <f>(G626/G613)*AK92</f>
        <v>0</v>
      </c>
      <c r="H703" s="258">
        <f>(H629/H613)*AK61</f>
        <v>3860.1873843881508</v>
      </c>
      <c r="I703" s="256">
        <f>(I630/I613)*AK93</f>
        <v>0</v>
      </c>
      <c r="J703" s="256">
        <f>(J631/J613)*AK94</f>
        <v>0</v>
      </c>
      <c r="K703" s="256">
        <f>(K645/K613)*AK90</f>
        <v>24397.41197609041</v>
      </c>
      <c r="L703" s="256" t="e">
        <f>(L648/L613)*AK95</f>
        <v>#DIV/0!</v>
      </c>
      <c r="M703" s="231" t="e">
        <f t="shared" si="18"/>
        <v>#DIV/0!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219150.97</v>
      </c>
      <c r="D704" s="256">
        <f>(D616/D613)*AL91</f>
        <v>8748.6365002478433</v>
      </c>
      <c r="E704" s="258">
        <f>(E624/E613)*SUM(C704:D704)</f>
        <v>23752.100708796137</v>
      </c>
      <c r="F704" s="258">
        <f>(F625/F613)*AL65</f>
        <v>12.767656634603648</v>
      </c>
      <c r="G704" s="256">
        <f>(G626/G613)*AL92</f>
        <v>0</v>
      </c>
      <c r="H704" s="258">
        <f>(H629/H613)*AL61</f>
        <v>1906.1173730363851</v>
      </c>
      <c r="I704" s="256">
        <f>(I630/I613)*AL93</f>
        <v>3447.1260116407402</v>
      </c>
      <c r="J704" s="256">
        <f>(J631/J613)*AL94</f>
        <v>0</v>
      </c>
      <c r="K704" s="256">
        <f>(K645/K613)*AL90</f>
        <v>50993.049505857489</v>
      </c>
      <c r="L704" s="256" t="e">
        <f>(L648/L613)*AL95</f>
        <v>#DIV/0!</v>
      </c>
      <c r="M704" s="231" t="e">
        <f t="shared" si="18"/>
        <v>#DIV/0!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 t="e">
        <f>(L648/L613)*AM95</f>
        <v>#DIV/0!</v>
      </c>
      <c r="M705" s="231" t="e">
        <f t="shared" si="18"/>
        <v>#DIV/0!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 t="e">
        <f>(L648/L613)*AN95</f>
        <v>#DIV/0!</v>
      </c>
      <c r="M706" s="231" t="e">
        <f t="shared" si="18"/>
        <v>#DIV/0!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>
        <f>(G626/G613)*AO92</f>
        <v>0</v>
      </c>
      <c r="H707" s="258">
        <f>(H629/H613)*AO61</f>
        <v>0</v>
      </c>
      <c r="I707" s="256">
        <f>(I630/I613)*AO93</f>
        <v>0</v>
      </c>
      <c r="J707" s="256">
        <f>(J631/J613)*AO94</f>
        <v>0</v>
      </c>
      <c r="K707" s="256">
        <f>(K645/K613)*AO90</f>
        <v>118879.31885952552</v>
      </c>
      <c r="L707" s="256" t="e">
        <f>(L648/L613)*AO95</f>
        <v>#DIV/0!</v>
      </c>
      <c r="M707" s="231" t="e">
        <f t="shared" si="18"/>
        <v>#DIV/0!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11983929.229999999</v>
      </c>
      <c r="D708" s="256">
        <f>(D616/D613)*AP91</f>
        <v>1006886.1253079806</v>
      </c>
      <c r="E708" s="258">
        <f>(E624/E613)*SUM(C708:D708)</f>
        <v>1353925.7892852696</v>
      </c>
      <c r="F708" s="258">
        <f>(F625/F613)*AP65</f>
        <v>20907.592776740159</v>
      </c>
      <c r="G708" s="256">
        <f>(G626/G613)*AP92</f>
        <v>893.5382046809334</v>
      </c>
      <c r="H708" s="258">
        <f>(H629/H613)*AP61</f>
        <v>112892.49875398513</v>
      </c>
      <c r="I708" s="256">
        <f>(I630/I613)*AP93</f>
        <v>398030.64806151716</v>
      </c>
      <c r="J708" s="256">
        <f>(J631/J613)*AP94</f>
        <v>0</v>
      </c>
      <c r="K708" s="256">
        <f>(K645/K613)*AP90</f>
        <v>454097.86584969802</v>
      </c>
      <c r="L708" s="256" t="e">
        <f>(L648/L613)*AP95</f>
        <v>#DIV/0!</v>
      </c>
      <c r="M708" s="231" t="e">
        <f t="shared" si="18"/>
        <v>#DIV/0!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132</v>
      </c>
      <c r="D709" s="256">
        <f>(D616/D613)*AQ91</f>
        <v>0</v>
      </c>
      <c r="E709" s="258">
        <f>(E624/E613)*SUM(C709:D709)</f>
        <v>13.757273835212526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 t="e">
        <f>(L648/L613)*AQ95</f>
        <v>#DIV/0!</v>
      </c>
      <c r="M709" s="231" t="e">
        <f t="shared" si="18"/>
        <v>#DIV/0!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 t="e">
        <f>(L648/L613)*AR95</f>
        <v>#DIV/0!</v>
      </c>
      <c r="M710" s="231" t="e">
        <f t="shared" si="18"/>
        <v>#DIV/0!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 t="e">
        <f>(L648/L613)*AS95</f>
        <v>#DIV/0!</v>
      </c>
      <c r="M711" s="231" t="e">
        <f t="shared" si="18"/>
        <v>#DIV/0!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 t="e">
        <f>(L648/L613)*AT95</f>
        <v>#DIV/0!</v>
      </c>
      <c r="M712" s="231" t="e">
        <f t="shared" si="18"/>
        <v>#DIV/0!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 t="e">
        <f>(L648/L613)*AU95</f>
        <v>#DIV/0!</v>
      </c>
      <c r="M713" s="231" t="e">
        <f t="shared" si="18"/>
        <v>#DIV/0!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2725501.53</v>
      </c>
      <c r="D714" s="256">
        <f>(D616/D613)*AV91</f>
        <v>170347.31795799802</v>
      </c>
      <c r="E714" s="258">
        <f>(E624/E613)*SUM(C714:D714)</f>
        <v>301810.49686926435</v>
      </c>
      <c r="F714" s="258">
        <f>(F625/F613)*AV65</f>
        <v>12067.589551429661</v>
      </c>
      <c r="G714" s="256">
        <f>(G626/G613)*AV92</f>
        <v>649.84596704067883</v>
      </c>
      <c r="H714" s="258">
        <f>(H629/H613)*AV61</f>
        <v>9374.7407906569388</v>
      </c>
      <c r="I714" s="256">
        <f>(I630/I613)*AV93</f>
        <v>67331.363509982708</v>
      </c>
      <c r="J714" s="256">
        <f>(J631/J613)*AV94</f>
        <v>11034.558428626706</v>
      </c>
      <c r="K714" s="256">
        <f>(K645/K613)*AV90</f>
        <v>316338.03083732672</v>
      </c>
      <c r="L714" s="256" t="e">
        <f>(L648/L613)*AV95</f>
        <v>#DIV/0!</v>
      </c>
      <c r="M714" s="231" t="e">
        <f t="shared" si="18"/>
        <v>#DIV/0!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101173424.02000001</v>
      </c>
      <c r="D716" s="231">
        <f>SUM(D617:D648)+SUM(D669:D714)</f>
        <v>7251800.3000000017</v>
      </c>
      <c r="E716" s="231">
        <f>SUM(E625:E648)+SUM(E669:E714)</f>
        <v>9549235.2626106516</v>
      </c>
      <c r="F716" s="231">
        <f>SUM(F626:F649)+SUM(F669:F714)</f>
        <v>414266.70840474038</v>
      </c>
      <c r="G716" s="231">
        <f>SUM(G627:G648)+SUM(G669:G714)</f>
        <v>1534895.5587771435</v>
      </c>
      <c r="H716" s="231">
        <f>SUM(H630:H648)+SUM(H669:H714)</f>
        <v>552378.42891444988</v>
      </c>
      <c r="I716" s="231">
        <f>SUM(I631:I648)+SUM(I669:I714)</f>
        <v>1786076.2613538653</v>
      </c>
      <c r="J716" s="231">
        <f>SUM(J632:J648)+SUM(J669:J714)</f>
        <v>402969.63237219671</v>
      </c>
      <c r="K716" s="231">
        <f>SUM(K669:K714)</f>
        <v>11030367.928401524</v>
      </c>
      <c r="L716" s="231" t="e">
        <f>SUM(L669:L714)</f>
        <v>#DIV/0!</v>
      </c>
      <c r="M716" s="231" t="e">
        <f>SUM(M669:M714)</f>
        <v>#DIV/0!</v>
      </c>
      <c r="N716" s="250" t="s">
        <v>669</v>
      </c>
    </row>
    <row r="717" spans="1:14" s="231" customFormat="1" ht="12.65" customHeight="1" x14ac:dyDescent="0.3">
      <c r="C717" s="253">
        <f>CE86</f>
        <v>101173424.01999997</v>
      </c>
      <c r="D717" s="231">
        <f>D616</f>
        <v>7251800.3000000007</v>
      </c>
      <c r="E717" s="231">
        <f>E624</f>
        <v>9549235.2626106534</v>
      </c>
      <c r="F717" s="231">
        <f>F625</f>
        <v>414266.70840474032</v>
      </c>
      <c r="G717" s="231">
        <f>G626</f>
        <v>1534895.5587771435</v>
      </c>
      <c r="H717" s="231">
        <f>H629</f>
        <v>552378.42891444976</v>
      </c>
      <c r="I717" s="231">
        <f>I630</f>
        <v>1786076.2613538646</v>
      </c>
      <c r="J717" s="231">
        <f>J631</f>
        <v>402969.63237219665</v>
      </c>
      <c r="K717" s="231">
        <f>K645</f>
        <v>11030367.928401526</v>
      </c>
      <c r="L717" s="231">
        <f>L648</f>
        <v>2298325.1904854439</v>
      </c>
      <c r="M717" s="231">
        <f>C649</f>
        <v>29525524.449999999</v>
      </c>
      <c r="N717" s="250" t="s">
        <v>670</v>
      </c>
    </row>
  </sheetData>
  <mergeCells count="1">
    <mergeCell ref="B237:C237"/>
  </mergeCells>
  <hyperlinks>
    <hyperlink ref="G43" r:id="rId1" xr:uid="{00000000-0004-0000-0B00-000000000000}"/>
    <hyperlink ref="A44" r:id="rId2" xr:uid="{00000000-0004-0000-0B00-000001000000}"/>
    <hyperlink ref="C31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063</v>
      </c>
      <c r="C2" s="12" t="str">
        <f>SUBSTITUTE(LEFT(data!C98,49),",","")</f>
        <v>Grays Harbor Community Hospital</v>
      </c>
      <c r="D2" s="12" t="str">
        <f>LEFT(data!C99,49)</f>
        <v>915 Anderson Drive</v>
      </c>
      <c r="E2" s="12" t="str">
        <f>RIGHT(data!C100,100)</f>
        <v>Aberdeen</v>
      </c>
      <c r="F2" s="12" t="str">
        <f>RIGHT(data!C101,100)</f>
        <v>WA</v>
      </c>
      <c r="G2" s="12" t="str">
        <f>RIGHT(data!C102,100)</f>
        <v>98520</v>
      </c>
      <c r="H2" s="12" t="str">
        <f>RIGHT(data!C103,100)</f>
        <v xml:space="preserve">Grays Harbor  </v>
      </c>
      <c r="I2" s="12" t="str">
        <f>LEFT(data!C104,49)</f>
        <v>Tom Jensen</v>
      </c>
      <c r="J2" s="12" t="str">
        <f>LEFT(data!C105,49)</f>
        <v>Niall Foley</v>
      </c>
      <c r="K2" s="12" t="str">
        <f>LEFT(data!C107,49)</f>
        <v>(360)532-8330</v>
      </c>
      <c r="L2" s="12" t="str">
        <f>LEFT(data!C107,49)</f>
        <v>(360)532-8330</v>
      </c>
      <c r="M2" s="12" t="str">
        <f>LEFT(data!C109,49)</f>
        <v/>
      </c>
      <c r="N2" s="12" t="str">
        <f>LEFT(data!C110,49)</f>
        <v/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workbookViewId="0">
      <selection activeCell="D14" sqref="D1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063</v>
      </c>
      <c r="B2" s="224" t="str">
        <f>RIGHT(data!C96,4)</f>
        <v>2022</v>
      </c>
      <c r="C2" s="16" t="s">
        <v>1123</v>
      </c>
      <c r="D2" s="223">
        <f>ROUND(data!C181,0)</f>
        <v>2712676</v>
      </c>
      <c r="E2" s="223">
        <f>ROUND(data!C182,0)</f>
        <v>73750</v>
      </c>
      <c r="F2" s="223">
        <f>ROUND(data!C183,0)</f>
        <v>590654</v>
      </c>
      <c r="G2" s="223">
        <f>ROUND(data!C184,0)</f>
        <v>6844617</v>
      </c>
      <c r="H2" s="223">
        <f>ROUND(data!C185,0)</f>
        <v>24980</v>
      </c>
      <c r="I2" s="223">
        <f>ROUND(data!C186,0)</f>
        <v>842768</v>
      </c>
      <c r="J2" s="223">
        <f>ROUND(data!C187+data!C188,0)</f>
        <v>131058</v>
      </c>
      <c r="K2" s="223">
        <f>ROUND(data!C191,0)</f>
        <v>30581</v>
      </c>
      <c r="L2" s="223">
        <f>ROUND(data!C192,0)</f>
        <v>710235</v>
      </c>
      <c r="M2" s="223">
        <f>ROUND(data!C195,0)</f>
        <v>681562</v>
      </c>
      <c r="N2" s="223">
        <f>ROUND(data!C196,0)</f>
        <v>383222</v>
      </c>
      <c r="O2" s="223">
        <f>ROUND(data!C199,0)</f>
        <v>114175</v>
      </c>
      <c r="P2" s="223">
        <f>ROUND(data!C200,0)</f>
        <v>1144054</v>
      </c>
      <c r="Q2" s="223">
        <f>ROUND(data!C201,0)</f>
        <v>0</v>
      </c>
      <c r="R2" s="223">
        <f>ROUND(data!C204,0)</f>
        <v>0</v>
      </c>
      <c r="S2" s="223">
        <f>ROUND(data!C205,0)</f>
        <v>1922625</v>
      </c>
      <c r="T2" s="223">
        <f>ROUND(data!B211,0)</f>
        <v>1702265</v>
      </c>
      <c r="U2" s="223">
        <f>ROUND(data!C211,0)</f>
        <v>0</v>
      </c>
      <c r="V2" s="223">
        <f>ROUND(data!D211,0)</f>
        <v>0</v>
      </c>
      <c r="W2" s="223">
        <f>ROUND(data!B212,0)</f>
        <v>790904</v>
      </c>
      <c r="X2" s="223">
        <f>ROUND(data!C212,0)</f>
        <v>0</v>
      </c>
      <c r="Y2" s="223">
        <f>ROUND(data!D212,0)</f>
        <v>0</v>
      </c>
      <c r="Z2" s="223">
        <f>ROUND(data!B213,0)</f>
        <v>69902816</v>
      </c>
      <c r="AA2" s="223">
        <f>ROUND(data!C213,0)</f>
        <v>116420</v>
      </c>
      <c r="AB2" s="223">
        <f>ROUND(data!D213,0)</f>
        <v>0</v>
      </c>
      <c r="AC2" s="223">
        <f>ROUND(data!B214,0)</f>
        <v>5614102</v>
      </c>
      <c r="AD2" s="223">
        <f>ROUND(data!C214,0)</f>
        <v>184718</v>
      </c>
      <c r="AE2" s="223">
        <f>ROUND(data!D214,0)</f>
        <v>0</v>
      </c>
      <c r="AF2" s="223">
        <f>ROUND(data!B215,0)</f>
        <v>0</v>
      </c>
      <c r="AG2" s="223">
        <f>ROUND(data!C215,0)</f>
        <v>0</v>
      </c>
      <c r="AH2" s="223">
        <f>ROUND(data!D215,0)</f>
        <v>0</v>
      </c>
      <c r="AI2" s="223">
        <f>ROUND(data!B216,0)</f>
        <v>38283534</v>
      </c>
      <c r="AJ2" s="223">
        <f>ROUND(data!C216,0)</f>
        <v>864550</v>
      </c>
      <c r="AK2" s="223">
        <f>ROUND(data!D216,0)</f>
        <v>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236401</v>
      </c>
      <c r="AS2" s="223">
        <f>ROUND(data!C219,0)</f>
        <v>510043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645540</v>
      </c>
      <c r="AY2" s="223">
        <f>ROUND(data!C225,0)</f>
        <v>11594</v>
      </c>
      <c r="AZ2" s="223">
        <f>ROUND(data!D225,0)</f>
        <v>0</v>
      </c>
      <c r="BA2" s="223">
        <f>ROUND(data!B226,0)</f>
        <v>46137744</v>
      </c>
      <c r="BB2" s="223">
        <f>ROUND(data!C226,0)</f>
        <v>1688944</v>
      </c>
      <c r="BC2" s="223">
        <f>ROUND(data!D226,0)</f>
        <v>0</v>
      </c>
      <c r="BD2" s="223">
        <f>ROUND(data!B227,0)</f>
        <v>3830750</v>
      </c>
      <c r="BE2" s="223">
        <f>ROUND(data!C227,0)</f>
        <v>269423</v>
      </c>
      <c r="BF2" s="223">
        <f>ROUND(data!D227,0)</f>
        <v>0</v>
      </c>
      <c r="BG2" s="223">
        <f>ROUND(data!B228,0)</f>
        <v>0</v>
      </c>
      <c r="BH2" s="223">
        <f>ROUND(data!C228,0)</f>
        <v>0</v>
      </c>
      <c r="BI2" s="223">
        <f>ROUND(data!D228,0)</f>
        <v>0</v>
      </c>
      <c r="BJ2" s="223">
        <f>ROUND(data!B229,0)</f>
        <v>34862356</v>
      </c>
      <c r="BK2" s="223">
        <f>ROUND(data!C229,0)</f>
        <v>959715</v>
      </c>
      <c r="BL2" s="223">
        <f>ROUND(data!D229,0)</f>
        <v>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158141493</v>
      </c>
      <c r="BW2" s="223">
        <f>ROUND(data!C240,0)</f>
        <v>69506236</v>
      </c>
      <c r="BX2" s="223">
        <f>ROUND(data!C241,0)</f>
        <v>2878568</v>
      </c>
      <c r="BY2" s="223">
        <f>ROUND(data!C242,0)</f>
        <v>9748848</v>
      </c>
      <c r="BZ2" s="223">
        <f>ROUND(data!C243,0)</f>
        <v>25783198</v>
      </c>
      <c r="CA2" s="223">
        <f>ROUND(data!C244,0)</f>
        <v>5980453</v>
      </c>
      <c r="CB2" s="223">
        <f>ROUND(data!C247,0)</f>
        <v>200</v>
      </c>
      <c r="CC2" s="223">
        <f>ROUND(data!C249,0)</f>
        <v>484500</v>
      </c>
      <c r="CD2" s="223">
        <f>ROUND(data!C250,0)</f>
        <v>734063</v>
      </c>
      <c r="CE2" s="223">
        <f>ROUND(data!C254+data!C255,0)</f>
        <v>17700855</v>
      </c>
      <c r="CF2" s="223">
        <f>data!D237</f>
        <v>5119000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063</v>
      </c>
      <c r="B2" s="16" t="str">
        <f>RIGHT(data!C96,4)</f>
        <v>2022</v>
      </c>
      <c r="C2" s="16" t="s">
        <v>1123</v>
      </c>
      <c r="D2" s="222">
        <f>ROUND(data!C127,0)</f>
        <v>2387</v>
      </c>
      <c r="E2" s="222">
        <f>ROUND(data!C128,0)</f>
        <v>0</v>
      </c>
      <c r="F2" s="222">
        <f>ROUND(data!C129,0)</f>
        <v>320</v>
      </c>
      <c r="G2" s="222">
        <f>ROUND(data!C130,0)</f>
        <v>290</v>
      </c>
      <c r="H2" s="222">
        <f>ROUND(data!D127,0)</f>
        <v>10191</v>
      </c>
      <c r="I2" s="222">
        <f>ROUND(data!D128,0)</f>
        <v>0</v>
      </c>
      <c r="J2" s="222">
        <f>ROUND(data!D129,0)</f>
        <v>3063</v>
      </c>
      <c r="K2" s="222">
        <f>ROUND(data!D130,0)</f>
        <v>522</v>
      </c>
      <c r="L2" s="222">
        <f>ROUND(data!C132,0)</f>
        <v>8</v>
      </c>
      <c r="M2" s="222">
        <f>ROUND(data!C133,0)</f>
        <v>0</v>
      </c>
      <c r="N2" s="222">
        <f>ROUND(data!C134,0)</f>
        <v>32</v>
      </c>
      <c r="O2" s="222">
        <f>ROUND(data!C135,0)</f>
        <v>0</v>
      </c>
      <c r="P2" s="222">
        <f>ROUND(data!C136,0)</f>
        <v>5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4</v>
      </c>
      <c r="V2" s="222">
        <f>ROUND(data!C142,0)</f>
        <v>0</v>
      </c>
      <c r="W2" s="222">
        <f>ROUND(data!C144,0)</f>
        <v>140</v>
      </c>
      <c r="X2" s="222">
        <f>ROUND(data!C145,0)</f>
        <v>12</v>
      </c>
      <c r="Y2" s="222">
        <f>ROUND(data!B154,0)</f>
        <v>1370</v>
      </c>
      <c r="Z2" s="222">
        <f>ROUND(data!B155,0)</f>
        <v>6482</v>
      </c>
      <c r="AA2" s="222">
        <f>ROUND(data!B156,0)</f>
        <v>62090</v>
      </c>
      <c r="AB2" s="222">
        <f>ROUND(data!B157,0)</f>
        <v>79614674</v>
      </c>
      <c r="AC2" s="222">
        <f>ROUND(data!B158,0)</f>
        <v>118048365</v>
      </c>
      <c r="AD2" s="222">
        <f>ROUND(data!C154,0)</f>
        <v>701</v>
      </c>
      <c r="AE2" s="222">
        <f>ROUND(data!C155,0)</f>
        <v>2403</v>
      </c>
      <c r="AF2" s="222">
        <f>ROUND(data!C156,0)</f>
        <v>0</v>
      </c>
      <c r="AG2" s="222">
        <f>ROUND(data!C157,0)</f>
        <v>30024355</v>
      </c>
      <c r="AH2" s="222">
        <f>ROUND(data!C158,0)</f>
        <v>68208353</v>
      </c>
      <c r="AI2" s="222">
        <f>ROUND(data!D154,0)</f>
        <v>608</v>
      </c>
      <c r="AJ2" s="222">
        <f>ROUND(data!D155,0)</f>
        <v>1823</v>
      </c>
      <c r="AK2" s="222">
        <f>ROUND(data!D156,0)</f>
        <v>0</v>
      </c>
      <c r="AL2" s="222">
        <f>ROUND(data!D157,0)</f>
        <v>23377749</v>
      </c>
      <c r="AM2" s="222">
        <f>ROUND(data!D158,0)</f>
        <v>65891653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23</v>
      </c>
      <c r="BD2" s="222">
        <f>ROUND(data!B167,0)</f>
        <v>223</v>
      </c>
      <c r="BE2" s="222">
        <f>ROUND(data!B168,0)</f>
        <v>526</v>
      </c>
      <c r="BF2" s="222">
        <f>ROUND(data!B169,0)</f>
        <v>357509</v>
      </c>
      <c r="BG2" s="222">
        <f>ROUND(data!B170,0)</f>
        <v>157517</v>
      </c>
      <c r="BH2" s="222">
        <f>ROUND(data!C166,0)</f>
        <v>179</v>
      </c>
      <c r="BI2" s="222">
        <f>ROUND(data!C167,0)</f>
        <v>1127</v>
      </c>
      <c r="BJ2" s="222">
        <f>ROUND(data!C168,0)</f>
        <v>5</v>
      </c>
      <c r="BK2" s="222">
        <f>ROUND(data!C169,0)</f>
        <v>1805346</v>
      </c>
      <c r="BL2" s="222">
        <f>ROUND(data!C170,0)</f>
        <v>1614</v>
      </c>
      <c r="BM2" s="222">
        <f>ROUND(data!D166,0)</f>
        <v>118</v>
      </c>
      <c r="BN2" s="222">
        <f>ROUND(data!D167,0)</f>
        <v>1714</v>
      </c>
      <c r="BO2" s="222">
        <f>ROUND(data!D168,0)</f>
        <v>1599</v>
      </c>
      <c r="BP2" s="222">
        <f>ROUND(data!D169,0)</f>
        <v>2743660</v>
      </c>
      <c r="BQ2" s="222">
        <f>ROUND(data!D170,0)</f>
        <v>478582</v>
      </c>
      <c r="BR2" s="222">
        <f>ROUND(data!B173,0)</f>
        <v>13941445</v>
      </c>
      <c r="BS2" s="222">
        <f>ROUND(data!C173,0)</f>
        <v>10001590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063</v>
      </c>
      <c r="B2" s="224" t="str">
        <f>RIGHT(data!C96,4)</f>
        <v>2022</v>
      </c>
      <c r="C2" s="16" t="s">
        <v>1123</v>
      </c>
      <c r="D2" s="222">
        <f>ROUND(data!C266,0)</f>
        <v>11591164</v>
      </c>
      <c r="E2" s="222">
        <f>ROUND(data!C267,0)</f>
        <v>0</v>
      </c>
      <c r="F2" s="222">
        <f>ROUND(data!C268,0)</f>
        <v>69005557</v>
      </c>
      <c r="G2" s="222">
        <f>ROUND(data!C269,0)</f>
        <v>46691312</v>
      </c>
      <c r="H2" s="222">
        <f>ROUND(data!C270,0)</f>
        <v>0</v>
      </c>
      <c r="I2" s="222">
        <f>ROUND(data!C271,0)</f>
        <v>0</v>
      </c>
      <c r="J2" s="222">
        <f>ROUND(data!C272,0)</f>
        <v>0</v>
      </c>
      <c r="K2" s="222">
        <f>ROUND(data!C273,0)</f>
        <v>2133047</v>
      </c>
      <c r="L2" s="222">
        <f>ROUND(data!C274,0)</f>
        <v>1520477</v>
      </c>
      <c r="M2" s="222">
        <f>ROUND(data!C275,0)</f>
        <v>0</v>
      </c>
      <c r="N2" s="222">
        <f>ROUND(data!C278,0)</f>
        <v>0</v>
      </c>
      <c r="O2" s="222">
        <f>ROUND(data!C279,0)</f>
        <v>1856999</v>
      </c>
      <c r="P2" s="222">
        <f>ROUND(data!C280,0)</f>
        <v>0</v>
      </c>
      <c r="Q2" s="222">
        <f>ROUND(data!C283,0)</f>
        <v>1702265</v>
      </c>
      <c r="R2" s="222">
        <f>ROUND(data!C284,0)</f>
        <v>790904</v>
      </c>
      <c r="S2" s="222">
        <f>ROUND(data!C285,0)</f>
        <v>70138600</v>
      </c>
      <c r="T2" s="222">
        <f>ROUND(data!C286,0)</f>
        <v>5679456</v>
      </c>
      <c r="U2" s="222">
        <f>ROUND(data!C287,0)</f>
        <v>0</v>
      </c>
      <c r="V2" s="222">
        <f>ROUND(data!C288,0)</f>
        <v>39148084</v>
      </c>
      <c r="W2" s="222">
        <f>ROUND(data!C289,0)</f>
        <v>0</v>
      </c>
      <c r="X2" s="222">
        <f>ROUND(data!C290,0)</f>
        <v>746443</v>
      </c>
      <c r="Y2" s="222">
        <f>ROUND(data!C291,0)</f>
        <v>0</v>
      </c>
      <c r="Z2" s="222">
        <f>ROUND(data!C292,0)</f>
        <v>88406066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7721232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5740492</v>
      </c>
      <c r="AI2" s="222">
        <f>ROUND(data!C314,0)</f>
        <v>0</v>
      </c>
      <c r="AJ2" s="222">
        <f>ROUND(data!C315,0)</f>
        <v>15100084</v>
      </c>
      <c r="AK2" s="222">
        <f>ROUND(data!C316,0)</f>
        <v>5915797</v>
      </c>
      <c r="AL2" s="222">
        <f>ROUND(data!C317,0)</f>
        <v>0</v>
      </c>
      <c r="AM2" s="222">
        <f>ROUND(data!C318,0)</f>
        <v>0</v>
      </c>
      <c r="AN2" s="222">
        <f>ROUND(data!C319,0)</f>
        <v>1446059</v>
      </c>
      <c r="AO2" s="222">
        <f>ROUND(data!C320,0)</f>
        <v>0</v>
      </c>
      <c r="AP2" s="222">
        <f>ROUND(data!C321,0)</f>
        <v>0</v>
      </c>
      <c r="AQ2" s="222">
        <f>ROUND(data!C322,0)</f>
        <v>0</v>
      </c>
      <c r="AR2" s="222">
        <f>ROUND(data!C323,0)</f>
        <v>715000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35095644</v>
      </c>
      <c r="BA2" s="222">
        <f>ROUND(data!C336,0)</f>
        <v>0</v>
      </c>
      <c r="BB2" s="222">
        <f>ROUND(data!C337,0)</f>
        <v>0</v>
      </c>
      <c r="BC2" s="222">
        <f>ROUND(data!C338,0)</f>
        <v>4751656</v>
      </c>
      <c r="BD2" s="222">
        <f>ROUND(data!C339,0)</f>
        <v>0</v>
      </c>
      <c r="BE2" s="222">
        <f>ROUND(data!C343,0)</f>
        <v>-17152816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37520918</v>
      </c>
      <c r="BJ2" s="222">
        <f>ROUND(data!C349,0)</f>
        <v>0</v>
      </c>
      <c r="BK2" s="222">
        <f>ROUND(data!CE60,2)</f>
        <v>504.72</v>
      </c>
      <c r="BL2" s="222">
        <f>ROUND(data!C358,0)</f>
        <v>137923293</v>
      </c>
      <c r="BM2" s="222">
        <f>ROUND(data!C359,0)</f>
        <v>252628567</v>
      </c>
      <c r="BN2" s="222">
        <f>ROUND(data!C363,0)</f>
        <v>289739651</v>
      </c>
      <c r="BO2" s="222">
        <f>ROUND(data!C364,0)</f>
        <v>1243441</v>
      </c>
      <c r="BP2" s="222">
        <f>ROUND(data!C365,0)</f>
        <v>0</v>
      </c>
      <c r="BQ2" s="222">
        <f>ROUND(data!D381,0)</f>
        <v>1601198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1601198</v>
      </c>
      <c r="CC2" s="222">
        <f>ROUND(data!C382,0)</f>
        <v>5100246</v>
      </c>
      <c r="CD2" s="222">
        <f>ROUND(data!C389,0)</f>
        <v>39415957</v>
      </c>
      <c r="CE2" s="222">
        <f>ROUND(data!C390,0)</f>
        <v>11259503</v>
      </c>
      <c r="CF2" s="222">
        <f>ROUND(data!C391,0)</f>
        <v>11588598</v>
      </c>
      <c r="CG2" s="222">
        <f>ROUND(data!C392,0)</f>
        <v>11223954</v>
      </c>
      <c r="CH2" s="222">
        <f>ROUND(data!C393,0)</f>
        <v>1065485</v>
      </c>
      <c r="CI2" s="222">
        <f>ROUND(data!C394,0)</f>
        <v>24889585</v>
      </c>
      <c r="CJ2" s="222">
        <f>ROUND(data!C395,0)</f>
        <v>2929678</v>
      </c>
      <c r="CK2" s="222">
        <f>ROUND(data!C396,0)</f>
        <v>740948</v>
      </c>
      <c r="CL2" s="222">
        <f>ROUND(data!C397,0)</f>
        <v>1144784</v>
      </c>
      <c r="CM2" s="222">
        <f>ROUND(data!C398,0)</f>
        <v>1195503</v>
      </c>
      <c r="CN2" s="222">
        <f>ROUND(data!C399,0)</f>
        <v>1922625</v>
      </c>
      <c r="CO2" s="222">
        <f>ROUND(data!C362,0)</f>
        <v>5170775</v>
      </c>
      <c r="CP2" s="222">
        <f>ROUND(data!D415,0)</f>
        <v>698910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698910</v>
      </c>
      <c r="DE2" s="65">
        <f>ROUND(data!C419,0)</f>
        <v>0</v>
      </c>
      <c r="DF2" s="222">
        <f>ROUND(data!D420,0)</f>
        <v>-1013228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063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1871</v>
      </c>
      <c r="F2" s="212">
        <f>ROUND(data!C60,2)</f>
        <v>16.100000000000001</v>
      </c>
      <c r="G2" s="222">
        <f>ROUND(data!C61,0)</f>
        <v>1525211</v>
      </c>
      <c r="H2" s="222">
        <f>ROUND(data!C62,0)</f>
        <v>495175</v>
      </c>
      <c r="I2" s="222">
        <f>ROUND(data!C63,0)</f>
        <v>0</v>
      </c>
      <c r="J2" s="222">
        <f>ROUND(data!C64,0)</f>
        <v>284254</v>
      </c>
      <c r="K2" s="222">
        <f>ROUND(data!C65,0)</f>
        <v>0</v>
      </c>
      <c r="L2" s="222">
        <f>ROUND(data!C66,0)</f>
        <v>528789</v>
      </c>
      <c r="M2" s="66">
        <f>ROUND(data!C67,0)</f>
        <v>74164</v>
      </c>
      <c r="N2" s="222">
        <f>ROUND(data!C68,0)</f>
        <v>63440</v>
      </c>
      <c r="O2" s="222">
        <f>ROUND(data!C69,0)</f>
        <v>309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309</v>
      </c>
      <c r="AD2" s="222">
        <f>ROUND(data!C84,0)</f>
        <v>0</v>
      </c>
      <c r="AE2" s="222">
        <f>ROUND(data!C89,0)</f>
        <v>7328776</v>
      </c>
      <c r="AF2" s="222">
        <f>ROUND(data!C87,0)</f>
        <v>7374737</v>
      </c>
      <c r="AG2" s="222">
        <f>IF(data!C90&gt;0,ROUND(data!C90,0),0)</f>
        <v>5886</v>
      </c>
      <c r="AH2" s="222">
        <f>IF(data!C91&gt;0,ROUND(data!C91,0),0)</f>
        <v>3022</v>
      </c>
      <c r="AI2" s="222">
        <f>IF(data!C92&gt;0,ROUND(data!C92,0),0)</f>
        <v>1426</v>
      </c>
      <c r="AJ2" s="222">
        <f>IF(data!C93&gt;0,ROUND(data!C93,0),0)</f>
        <v>20090</v>
      </c>
      <c r="AK2" s="212">
        <f>IF(data!C94&gt;0,ROUND(data!C94,2),0)</f>
        <v>14.21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063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063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8318</v>
      </c>
      <c r="F4" s="212">
        <f>ROUND(data!E60,2)</f>
        <v>56.49</v>
      </c>
      <c r="G4" s="222">
        <f>ROUND(data!E61,0)</f>
        <v>3566050</v>
      </c>
      <c r="H4" s="222">
        <f>ROUND(data!E62,0)</f>
        <v>1140458</v>
      </c>
      <c r="I4" s="222">
        <f>ROUND(data!E63,0)</f>
        <v>5018677</v>
      </c>
      <c r="J4" s="222">
        <f>ROUND(data!E64,0)</f>
        <v>355250</v>
      </c>
      <c r="K4" s="222">
        <f>ROUND(data!E65,0)</f>
        <v>0</v>
      </c>
      <c r="L4" s="222">
        <f>ROUND(data!E66,0)</f>
        <v>1742166</v>
      </c>
      <c r="M4" s="66">
        <f>ROUND(data!E67,0)</f>
        <v>169160</v>
      </c>
      <c r="N4" s="222">
        <f>ROUND(data!E68,0)</f>
        <v>126879</v>
      </c>
      <c r="O4" s="222">
        <f>ROUND(data!E69,0)</f>
        <v>2146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2146</v>
      </c>
      <c r="AD4" s="222">
        <f>ROUND(data!E84,0)</f>
        <v>0</v>
      </c>
      <c r="AE4" s="222">
        <f>ROUND(data!E89,0)</f>
        <v>21209325</v>
      </c>
      <c r="AF4" s="222">
        <f>ROUND(data!E87,0)</f>
        <v>20809053</v>
      </c>
      <c r="AG4" s="222">
        <f>IF(data!E90&gt;0,ROUND(data!E90,0),0)</f>
        <v>20340</v>
      </c>
      <c r="AH4" s="222">
        <f>IF(data!E91&gt;0,ROUND(data!E91,0),0)</f>
        <v>24510</v>
      </c>
      <c r="AI4" s="222">
        <f>IF(data!E92&gt;0,ROUND(data!E92,0),0)</f>
        <v>4927</v>
      </c>
      <c r="AJ4" s="222">
        <f>IF(data!E93&gt;0,ROUND(data!E93,0),0)</f>
        <v>102047</v>
      </c>
      <c r="AK4" s="212">
        <f>IF(data!E94&gt;0,ROUND(data!E94,2),0)</f>
        <v>45.79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063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063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1.94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10385</v>
      </c>
      <c r="K6" s="222">
        <f>ROUND(data!G65,0)</f>
        <v>2660</v>
      </c>
      <c r="L6" s="222">
        <f>ROUND(data!G66,0)</f>
        <v>309572</v>
      </c>
      <c r="M6" s="66">
        <f>ROUND(data!G67,0)</f>
        <v>365</v>
      </c>
      <c r="N6" s="222">
        <f>ROUND(data!G68,0)</f>
        <v>20081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1256758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063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063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3064</v>
      </c>
      <c r="F8" s="212">
        <f>ROUND(data!I60,2)</f>
        <v>22.94</v>
      </c>
      <c r="G8" s="222">
        <f>ROUND(data!I61,0)</f>
        <v>2306578</v>
      </c>
      <c r="H8" s="222">
        <f>ROUND(data!I62,0)</f>
        <v>667220</v>
      </c>
      <c r="I8" s="222">
        <f>ROUND(data!I63,0)</f>
        <v>63500</v>
      </c>
      <c r="J8" s="222">
        <f>ROUND(data!I64,0)</f>
        <v>36303</v>
      </c>
      <c r="K8" s="222">
        <f>ROUND(data!I65,0)</f>
        <v>0</v>
      </c>
      <c r="L8" s="222">
        <f>ROUND(data!I66,0)</f>
        <v>154776</v>
      </c>
      <c r="M8" s="66">
        <f>ROUND(data!I67,0)</f>
        <v>103265</v>
      </c>
      <c r="N8" s="222">
        <f>ROUND(data!I68,0)</f>
        <v>48</v>
      </c>
      <c r="O8" s="222">
        <f>ROUND(data!I69,0)</f>
        <v>10128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10128</v>
      </c>
      <c r="AD8" s="222">
        <f>ROUND(data!I84,0)</f>
        <v>0</v>
      </c>
      <c r="AE8" s="222">
        <f>ROUND(data!I89,0)</f>
        <v>5385886</v>
      </c>
      <c r="AF8" s="222">
        <f>ROUND(data!I87,0)</f>
        <v>4907143</v>
      </c>
      <c r="AG8" s="222">
        <f>IF(data!I90&gt;0,ROUND(data!I90,0),0)</f>
        <v>17985</v>
      </c>
      <c r="AH8" s="222">
        <f>IF(data!I91&gt;0,ROUND(data!I91,0),0)</f>
        <v>9465</v>
      </c>
      <c r="AI8" s="222">
        <f>IF(data!I92&gt;0,ROUND(data!I92,0),0)</f>
        <v>4357</v>
      </c>
      <c r="AJ8" s="222">
        <f>IF(data!I93&gt;0,ROUND(data!I93,0),0)</f>
        <v>22184</v>
      </c>
      <c r="AK8" s="212">
        <f>IF(data!I94&gt;0,ROUND(data!I94,2),0)</f>
        <v>11.07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063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522</v>
      </c>
      <c r="F9" s="212">
        <f>ROUND(data!J60,2)</f>
        <v>19.38</v>
      </c>
      <c r="G9" s="222">
        <f>ROUND(data!J61,0)</f>
        <v>3377</v>
      </c>
      <c r="H9" s="222">
        <f>ROUND(data!J62,0)</f>
        <v>0</v>
      </c>
      <c r="I9" s="222">
        <f>ROUND(data!J63,0)</f>
        <v>0</v>
      </c>
      <c r="J9" s="222">
        <f>ROUND(data!J64,0)</f>
        <v>-1743</v>
      </c>
      <c r="K9" s="222">
        <f>ROUND(data!J65,0)</f>
        <v>0</v>
      </c>
      <c r="L9" s="222">
        <f>ROUND(data!J66,0)</f>
        <v>35955</v>
      </c>
      <c r="M9" s="66">
        <f>ROUND(data!J67,0)</f>
        <v>12221</v>
      </c>
      <c r="N9" s="222">
        <f>ROUND(data!J68,0)</f>
        <v>5461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1094120</v>
      </c>
      <c r="AF9" s="222">
        <f>ROUND(data!J87,0)</f>
        <v>1095907</v>
      </c>
      <c r="AG9" s="222">
        <f>IF(data!J90&gt;0,ROUND(data!J90,0),0)</f>
        <v>459</v>
      </c>
      <c r="AH9" s="222">
        <f>IF(data!J91&gt;0,ROUND(data!J91,0),0)</f>
        <v>0</v>
      </c>
      <c r="AI9" s="222">
        <f>IF(data!J92&gt;0,ROUND(data!J92,0),0)</f>
        <v>111</v>
      </c>
      <c r="AJ9" s="222">
        <f>IF(data!J93&gt;0,ROUND(data!J93,0),0)</f>
        <v>0</v>
      </c>
      <c r="AK9" s="212">
        <f>IF(data!J94&gt;0,ROUND(data!J94,2),0)</f>
        <v>14.02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063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063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063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063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063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290</v>
      </c>
      <c r="F14" s="212">
        <f>ROUND(data!O60,2)</f>
        <v>0</v>
      </c>
      <c r="G14" s="222">
        <f>ROUND(data!O61,0)</f>
        <v>2015841</v>
      </c>
      <c r="H14" s="222">
        <f>ROUND(data!O62,0)</f>
        <v>664491</v>
      </c>
      <c r="I14" s="222">
        <f>ROUND(data!O63,0)</f>
        <v>4800</v>
      </c>
      <c r="J14" s="222">
        <f>ROUND(data!O64,0)</f>
        <v>220059</v>
      </c>
      <c r="K14" s="222">
        <f>ROUND(data!O65,0)</f>
        <v>0</v>
      </c>
      <c r="L14" s="222">
        <f>ROUND(data!O66,0)</f>
        <v>261961</v>
      </c>
      <c r="M14" s="66">
        <f>ROUND(data!O67,0)</f>
        <v>34902</v>
      </c>
      <c r="N14" s="222">
        <f>ROUND(data!O68,0)</f>
        <v>0</v>
      </c>
      <c r="O14" s="222">
        <f>ROUND(data!O69,0)</f>
        <v>1632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1632</v>
      </c>
      <c r="AD14" s="222">
        <f>ROUND(data!O84,0)</f>
        <v>0</v>
      </c>
      <c r="AE14" s="222">
        <f>ROUND(data!O89,0)</f>
        <v>4020964</v>
      </c>
      <c r="AF14" s="222">
        <f>ROUND(data!O87,0)</f>
        <v>3261566</v>
      </c>
      <c r="AG14" s="222">
        <f>IF(data!O90&gt;0,ROUND(data!O90,0),0)</f>
        <v>3113</v>
      </c>
      <c r="AH14" s="222">
        <f>IF(data!O91&gt;0,ROUND(data!O91,0),0)</f>
        <v>0</v>
      </c>
      <c r="AI14" s="222">
        <f>IF(data!O92&gt;0,ROUND(data!O92,0),0)</f>
        <v>754</v>
      </c>
      <c r="AJ14" s="222">
        <f>IF(data!O93&gt;0,ROUND(data!O93,0),0)</f>
        <v>29493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063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190217</v>
      </c>
      <c r="F15" s="212">
        <f>ROUND(data!P60,2)</f>
        <v>12.09</v>
      </c>
      <c r="G15" s="222">
        <f>ROUND(data!P61,0)</f>
        <v>1344023</v>
      </c>
      <c r="H15" s="222">
        <f>ROUND(data!P62,0)</f>
        <v>438669</v>
      </c>
      <c r="I15" s="222">
        <f>ROUND(data!P63,0)</f>
        <v>0</v>
      </c>
      <c r="J15" s="222">
        <f>ROUND(data!P64,0)</f>
        <v>556553</v>
      </c>
      <c r="K15" s="222">
        <f>ROUND(data!P65,0)</f>
        <v>0</v>
      </c>
      <c r="L15" s="222">
        <f>ROUND(data!P66,0)</f>
        <v>203735</v>
      </c>
      <c r="M15" s="66">
        <f>ROUND(data!P67,0)</f>
        <v>222198</v>
      </c>
      <c r="N15" s="222">
        <f>ROUND(data!P68,0)</f>
        <v>72</v>
      </c>
      <c r="O15" s="222">
        <f>ROUND(data!P69,0)</f>
        <v>4000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4000</v>
      </c>
      <c r="AD15" s="222">
        <f>ROUND(data!P84,0)</f>
        <v>0</v>
      </c>
      <c r="AE15" s="222">
        <f>ROUND(data!P89,0)</f>
        <v>42376734</v>
      </c>
      <c r="AF15" s="222">
        <f>ROUND(data!P87,0)</f>
        <v>11852209</v>
      </c>
      <c r="AG15" s="222">
        <f>IF(data!P90&gt;0,ROUND(data!P90,0),0)</f>
        <v>6715</v>
      </c>
      <c r="AH15" s="222">
        <f>IF(data!P91&gt;0,ROUND(data!P91,0),0)</f>
        <v>0</v>
      </c>
      <c r="AI15" s="222">
        <f>IF(data!P92&gt;0,ROUND(data!P92,0),0)</f>
        <v>1627</v>
      </c>
      <c r="AJ15" s="222">
        <f>IF(data!P93&gt;0,ROUND(data!P93,0),0)</f>
        <v>38755</v>
      </c>
      <c r="AK15" s="212">
        <f>IF(data!P94&gt;0,ROUND(data!P94,2),0)</f>
        <v>7.38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063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73657</v>
      </c>
      <c r="F16" s="212">
        <f>ROUND(data!Q60,2)</f>
        <v>2.79</v>
      </c>
      <c r="G16" s="222">
        <f>ROUND(data!Q61,0)</f>
        <v>303550</v>
      </c>
      <c r="H16" s="222">
        <f>ROUND(data!Q62,0)</f>
        <v>98025</v>
      </c>
      <c r="I16" s="222">
        <f>ROUND(data!Q63,0)</f>
        <v>0</v>
      </c>
      <c r="J16" s="222">
        <f>ROUND(data!Q64,0)</f>
        <v>2233</v>
      </c>
      <c r="K16" s="222">
        <f>ROUND(data!Q65,0)</f>
        <v>0</v>
      </c>
      <c r="L16" s="222">
        <f>ROUND(data!Q66,0)</f>
        <v>126984</v>
      </c>
      <c r="M16" s="66">
        <f>ROUND(data!Q67,0)</f>
        <v>9103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2503308</v>
      </c>
      <c r="AF16" s="222">
        <f>ROUND(data!Q87,0)</f>
        <v>796978</v>
      </c>
      <c r="AG16" s="222">
        <f>IF(data!Q90&gt;0,ROUND(data!Q90,0),0)</f>
        <v>1302</v>
      </c>
      <c r="AH16" s="222">
        <f>IF(data!Q91&gt;0,ROUND(data!Q91,0),0)</f>
        <v>0</v>
      </c>
      <c r="AI16" s="222">
        <f>IF(data!Q92&gt;0,ROUND(data!Q92,0),0)</f>
        <v>315</v>
      </c>
      <c r="AJ16" s="222">
        <f>IF(data!Q93&gt;0,ROUND(data!Q93,0),0)</f>
        <v>5066</v>
      </c>
      <c r="AK16" s="212">
        <f>IF(data!Q94&gt;0,ROUND(data!Q94,2),0)</f>
        <v>2.78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063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190217</v>
      </c>
      <c r="F17" s="212">
        <f>ROUND(data!R60,2)</f>
        <v>4.83</v>
      </c>
      <c r="G17" s="222">
        <f>ROUND(data!R61,0)</f>
        <v>861023</v>
      </c>
      <c r="H17" s="222">
        <f>ROUND(data!R62,0)</f>
        <v>140630</v>
      </c>
      <c r="I17" s="222">
        <f>ROUND(data!R63,0)</f>
        <v>3401175</v>
      </c>
      <c r="J17" s="222">
        <f>ROUND(data!R64,0)</f>
        <v>65663</v>
      </c>
      <c r="K17" s="222">
        <f>ROUND(data!R65,0)</f>
        <v>0</v>
      </c>
      <c r="L17" s="222">
        <f>ROUND(data!R66,0)</f>
        <v>254</v>
      </c>
      <c r="M17" s="66">
        <f>ROUND(data!R67,0)</f>
        <v>6708</v>
      </c>
      <c r="N17" s="222">
        <f>ROUND(data!R68,0)</f>
        <v>9874</v>
      </c>
      <c r="O17" s="222">
        <f>ROUND(data!R69,0)</f>
        <v>1073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1073</v>
      </c>
      <c r="AD17" s="222">
        <f>ROUND(data!R84,0)</f>
        <v>0</v>
      </c>
      <c r="AE17" s="222">
        <f>ROUND(data!R89,0)</f>
        <v>14426377</v>
      </c>
      <c r="AF17" s="222">
        <f>ROUND(data!R87,0)</f>
        <v>7113624</v>
      </c>
      <c r="AG17" s="222">
        <f>IF(data!R90&gt;0,ROUND(data!R90,0),0)</f>
        <v>198</v>
      </c>
      <c r="AH17" s="222">
        <f>IF(data!R91&gt;0,ROUND(data!R91,0),0)</f>
        <v>0</v>
      </c>
      <c r="AI17" s="222">
        <f>IF(data!R92&gt;0,ROUND(data!R92,0),0)</f>
        <v>48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063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3.7</v>
      </c>
      <c r="G18" s="222">
        <f>ROUND(data!S61,0)</f>
        <v>188075</v>
      </c>
      <c r="H18" s="222">
        <f>ROUND(data!S62,0)</f>
        <v>63580</v>
      </c>
      <c r="I18" s="222">
        <f>ROUND(data!S63,0)</f>
        <v>0</v>
      </c>
      <c r="J18" s="222">
        <f>ROUND(data!S64,0)</f>
        <v>2427984</v>
      </c>
      <c r="K18" s="222">
        <f>ROUND(data!S65,0)</f>
        <v>0</v>
      </c>
      <c r="L18" s="222">
        <f>ROUND(data!S66,0)</f>
        <v>54803</v>
      </c>
      <c r="M18" s="66">
        <f>ROUND(data!S67,0)</f>
        <v>29604</v>
      </c>
      <c r="N18" s="222">
        <f>ROUND(data!S68,0)</f>
        <v>47078</v>
      </c>
      <c r="O18" s="222">
        <f>ROUND(data!S69,0)</f>
        <v>0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0</v>
      </c>
      <c r="AD18" s="222">
        <f>ROUND(data!S84,0)</f>
        <v>0</v>
      </c>
      <c r="AE18" s="222">
        <f>ROUND(data!S89,0)</f>
        <v>25485654</v>
      </c>
      <c r="AF18" s="222">
        <f>ROUND(data!S87,0)</f>
        <v>12254447</v>
      </c>
      <c r="AG18" s="222">
        <f>IF(data!S90&gt;0,ROUND(data!S90,0),0)</f>
        <v>1331</v>
      </c>
      <c r="AH18" s="222">
        <f>IF(data!S91&gt;0,ROUND(data!S91,0),0)</f>
        <v>0</v>
      </c>
      <c r="AI18" s="222">
        <f>IF(data!S92&gt;0,ROUND(data!S92,0),0)</f>
        <v>322</v>
      </c>
      <c r="AJ18" s="222">
        <f>IF(data!S93&gt;0,ROUND(data!S93,0),0)</f>
        <v>1384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063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063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817080</v>
      </c>
      <c r="F20" s="212">
        <f>ROUND(data!U60,2)</f>
        <v>21.57</v>
      </c>
      <c r="G20" s="222">
        <f>ROUND(data!U61,0)</f>
        <v>1418495</v>
      </c>
      <c r="H20" s="222">
        <f>ROUND(data!U62,0)</f>
        <v>465811</v>
      </c>
      <c r="I20" s="222">
        <f>ROUND(data!U63,0)</f>
        <v>134346</v>
      </c>
      <c r="J20" s="222">
        <f>ROUND(data!U64,0)</f>
        <v>1704264</v>
      </c>
      <c r="K20" s="222">
        <f>ROUND(data!U65,0)</f>
        <v>0</v>
      </c>
      <c r="L20" s="222">
        <f>ROUND(data!U66,0)</f>
        <v>951408</v>
      </c>
      <c r="M20" s="66">
        <f>ROUND(data!U67,0)</f>
        <v>61036</v>
      </c>
      <c r="N20" s="222">
        <f>ROUND(data!U68,0)</f>
        <v>12320</v>
      </c>
      <c r="O20" s="222">
        <f>ROUND(data!U69,0)</f>
        <v>656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656</v>
      </c>
      <c r="AD20" s="222">
        <f>ROUND(data!U84,0)</f>
        <v>0</v>
      </c>
      <c r="AE20" s="222">
        <f>ROUND(data!U89,0)</f>
        <v>33409773</v>
      </c>
      <c r="AF20" s="222">
        <f>ROUND(data!U87,0)</f>
        <v>10149055</v>
      </c>
      <c r="AG20" s="222">
        <f>IF(data!U90&gt;0,ROUND(data!U90,0),0)</f>
        <v>5703</v>
      </c>
      <c r="AH20" s="222">
        <f>IF(data!U91&gt;0,ROUND(data!U91,0),0)</f>
        <v>0</v>
      </c>
      <c r="AI20" s="222">
        <f>IF(data!U92&gt;0,ROUND(data!U92,0),0)</f>
        <v>1381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063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17848</v>
      </c>
      <c r="F21" s="212">
        <f>ROUND(data!V60,2)</f>
        <v>7.97</v>
      </c>
      <c r="G21" s="222">
        <f>ROUND(data!V61,0)</f>
        <v>503246</v>
      </c>
      <c r="H21" s="222">
        <f>ROUND(data!V62,0)</f>
        <v>168207</v>
      </c>
      <c r="I21" s="222">
        <f>ROUND(data!V63,0)</f>
        <v>46352</v>
      </c>
      <c r="J21" s="222">
        <f>ROUND(data!V64,0)</f>
        <v>26726</v>
      </c>
      <c r="K21" s="222">
        <f>ROUND(data!V65,0)</f>
        <v>0</v>
      </c>
      <c r="L21" s="222">
        <f>ROUND(data!V66,0)</f>
        <v>49032</v>
      </c>
      <c r="M21" s="66">
        <f>ROUND(data!V67,0)</f>
        <v>4675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7964828</v>
      </c>
      <c r="AF21" s="222">
        <f>ROUND(data!V87,0)</f>
        <v>2745471</v>
      </c>
      <c r="AG21" s="222">
        <f>IF(data!V90&gt;0,ROUND(data!V90,0),0)</f>
        <v>864</v>
      </c>
      <c r="AH21" s="222">
        <f>IF(data!V91&gt;0,ROUND(data!V91,0),0)</f>
        <v>0</v>
      </c>
      <c r="AI21" s="222">
        <f>IF(data!V92&gt;0,ROUND(data!V92,0),0)</f>
        <v>209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063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31561</v>
      </c>
      <c r="F22" s="212">
        <f>ROUND(data!W60,2)</f>
        <v>1.26</v>
      </c>
      <c r="G22" s="222">
        <f>ROUND(data!W61,0)</f>
        <v>134583</v>
      </c>
      <c r="H22" s="222">
        <f>ROUND(data!W62,0)</f>
        <v>41720</v>
      </c>
      <c r="I22" s="222">
        <f>ROUND(data!W63,0)</f>
        <v>0</v>
      </c>
      <c r="J22" s="222">
        <f>ROUND(data!W64,0)</f>
        <v>0</v>
      </c>
      <c r="K22" s="222">
        <f>ROUND(data!W65,0)</f>
        <v>0</v>
      </c>
      <c r="L22" s="222">
        <f>ROUND(data!W66,0)</f>
        <v>143574</v>
      </c>
      <c r="M22" s="66">
        <f>ROUND(data!W67,0)</f>
        <v>3571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4865047</v>
      </c>
      <c r="AF22" s="222">
        <f>ROUND(data!W87,0)</f>
        <v>274825</v>
      </c>
      <c r="AG22" s="222">
        <f>IF(data!W90&gt;0,ROUND(data!W90,0),0)</f>
        <v>660</v>
      </c>
      <c r="AH22" s="222">
        <f>IF(data!W91&gt;0,ROUND(data!W91,0),0)</f>
        <v>0</v>
      </c>
      <c r="AI22" s="222">
        <f>IF(data!W92&gt;0,ROUND(data!W92,0),0)</f>
        <v>160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063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77757</v>
      </c>
      <c r="F23" s="212">
        <f>ROUND(data!X60,2)</f>
        <v>6.89</v>
      </c>
      <c r="G23" s="222">
        <f>ROUND(data!X61,0)</f>
        <v>677219</v>
      </c>
      <c r="H23" s="222">
        <f>ROUND(data!X62,0)</f>
        <v>219702</v>
      </c>
      <c r="I23" s="222">
        <f>ROUND(data!X63,0)</f>
        <v>0</v>
      </c>
      <c r="J23" s="222">
        <f>ROUND(data!X64,0)</f>
        <v>215713</v>
      </c>
      <c r="K23" s="222">
        <f>ROUND(data!X65,0)</f>
        <v>0</v>
      </c>
      <c r="L23" s="222">
        <f>ROUND(data!X66,0)</f>
        <v>84016</v>
      </c>
      <c r="M23" s="66">
        <f>ROUND(data!X67,0)</f>
        <v>37387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59839777</v>
      </c>
      <c r="AF23" s="222">
        <f>ROUND(data!X87,0)</f>
        <v>12169794</v>
      </c>
      <c r="AG23" s="222">
        <f>IF(data!X90&gt;0,ROUND(data!X90,0),0)</f>
        <v>5944</v>
      </c>
      <c r="AH23" s="222">
        <f>IF(data!X91&gt;0,ROUND(data!X91,0),0)</f>
        <v>0</v>
      </c>
      <c r="AI23" s="222">
        <f>IF(data!X92&gt;0,ROUND(data!X92,0),0)</f>
        <v>1440</v>
      </c>
      <c r="AJ23" s="222">
        <f>IF(data!X93&gt;0,ROUND(data!X93,0),0)</f>
        <v>16689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063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19158</v>
      </c>
      <c r="F24" s="212">
        <f>ROUND(data!Y60,2)</f>
        <v>12.05</v>
      </c>
      <c r="G24" s="222">
        <f>ROUND(data!Y61,0)</f>
        <v>2305044</v>
      </c>
      <c r="H24" s="222">
        <f>ROUND(data!Y62,0)</f>
        <v>542775</v>
      </c>
      <c r="I24" s="222">
        <f>ROUND(data!Y63,0)</f>
        <v>0</v>
      </c>
      <c r="J24" s="222">
        <f>ROUND(data!Y64,0)</f>
        <v>74182</v>
      </c>
      <c r="K24" s="222">
        <f>ROUND(data!Y65,0)</f>
        <v>34439</v>
      </c>
      <c r="L24" s="222">
        <f>ROUND(data!Y66,0)</f>
        <v>899587</v>
      </c>
      <c r="M24" s="66">
        <f>ROUND(data!Y67,0)</f>
        <v>408517</v>
      </c>
      <c r="N24" s="222">
        <f>ROUND(data!Y68,0)</f>
        <v>915</v>
      </c>
      <c r="O24" s="222">
        <f>ROUND(data!Y69,0)</f>
        <v>8564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8564</v>
      </c>
      <c r="AD24" s="222">
        <f>ROUND(data!Y84,0)</f>
        <v>0</v>
      </c>
      <c r="AE24" s="222">
        <f>ROUND(data!Y89,0)</f>
        <v>32771573</v>
      </c>
      <c r="AF24" s="222">
        <f>ROUND(data!Y87,0)</f>
        <v>3864952</v>
      </c>
      <c r="AG24" s="222">
        <f>IF(data!Y90&gt;0,ROUND(data!Y90,0),0)</f>
        <v>8961</v>
      </c>
      <c r="AH24" s="222">
        <f>IF(data!Y91&gt;0,ROUND(data!Y91,0),0)</f>
        <v>0</v>
      </c>
      <c r="AI24" s="222">
        <f>IF(data!Y92&gt;0,ROUND(data!Y92,0),0)</f>
        <v>2171</v>
      </c>
      <c r="AJ24" s="222">
        <f>IF(data!Y93&gt;0,ROUND(data!Y93,0),0)</f>
        <v>26855</v>
      </c>
      <c r="AK24" s="212">
        <f>IF(data!Y94&gt;0,ROUND(data!Y94,2),0)</f>
        <v>0.94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063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24696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063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9899</v>
      </c>
      <c r="F26" s="212">
        <f>ROUND(data!AA60,2)</f>
        <v>1.97</v>
      </c>
      <c r="G26" s="222">
        <f>ROUND(data!AA61,0)</f>
        <v>191116</v>
      </c>
      <c r="H26" s="222">
        <f>ROUND(data!AA62,0)</f>
        <v>63944</v>
      </c>
      <c r="I26" s="222">
        <f>ROUND(data!AA63,0)</f>
        <v>0</v>
      </c>
      <c r="J26" s="222">
        <f>ROUND(data!AA64,0)</f>
        <v>15899</v>
      </c>
      <c r="K26" s="222">
        <f>ROUND(data!AA65,0)</f>
        <v>0</v>
      </c>
      <c r="L26" s="222">
        <f>ROUND(data!AA66,0)</f>
        <v>366244</v>
      </c>
      <c r="M26" s="66">
        <f>ROUND(data!AA67,0)</f>
        <v>6831</v>
      </c>
      <c r="N26" s="222">
        <f>ROUND(data!AA68,0)</f>
        <v>14</v>
      </c>
      <c r="O26" s="222">
        <f>ROUND(data!AA69,0)</f>
        <v>9493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9493</v>
      </c>
      <c r="AD26" s="222">
        <f>ROUND(data!AA84,0)</f>
        <v>0</v>
      </c>
      <c r="AE26" s="222">
        <f>ROUND(data!AA89,0)</f>
        <v>5114080</v>
      </c>
      <c r="AF26" s="222">
        <f>ROUND(data!AA87,0)</f>
        <v>363366</v>
      </c>
      <c r="AG26" s="222">
        <f>IF(data!AA90&gt;0,ROUND(data!AA90,0),0)</f>
        <v>403</v>
      </c>
      <c r="AH26" s="222">
        <f>IF(data!AA91&gt;0,ROUND(data!AA91,0),0)</f>
        <v>0</v>
      </c>
      <c r="AI26" s="222">
        <f>IF(data!AA92&gt;0,ROUND(data!AA92,0),0)</f>
        <v>98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063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10.83</v>
      </c>
      <c r="G27" s="222">
        <f>ROUND(data!AB61,0)</f>
        <v>1053837</v>
      </c>
      <c r="H27" s="222">
        <f>ROUND(data!AB62,0)</f>
        <v>337770</v>
      </c>
      <c r="I27" s="222">
        <f>ROUND(data!AB63,0)</f>
        <v>0</v>
      </c>
      <c r="J27" s="222">
        <f>ROUND(data!AB64,0)</f>
        <v>2181326</v>
      </c>
      <c r="K27" s="222">
        <f>ROUND(data!AB65,0)</f>
        <v>0</v>
      </c>
      <c r="L27" s="222">
        <f>ROUND(data!AB66,0)</f>
        <v>245402</v>
      </c>
      <c r="M27" s="66">
        <f>ROUND(data!AB67,0)</f>
        <v>10099</v>
      </c>
      <c r="N27" s="222">
        <f>ROUND(data!AB68,0)</f>
        <v>212942</v>
      </c>
      <c r="O27" s="222">
        <f>ROUND(data!AB69,0)</f>
        <v>40762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40762</v>
      </c>
      <c r="AD27" s="222">
        <f>ROUND(data!AB84,0)</f>
        <v>0</v>
      </c>
      <c r="AE27" s="222">
        <f>ROUND(data!AB89,0)</f>
        <v>32089585</v>
      </c>
      <c r="AF27" s="222">
        <f>ROUND(data!AB87,0)</f>
        <v>18955526</v>
      </c>
      <c r="AG27" s="222">
        <f>IF(data!AB90&gt;0,ROUND(data!AB90,0),0)</f>
        <v>1239</v>
      </c>
      <c r="AH27" s="222">
        <f>IF(data!AB91&gt;0,ROUND(data!AB91,0),0)</f>
        <v>0</v>
      </c>
      <c r="AI27" s="222">
        <f>IF(data!AB92&gt;0,ROUND(data!AB92,0),0)</f>
        <v>300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063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83607</v>
      </c>
      <c r="F28" s="212">
        <f>ROUND(data!AC60,2)</f>
        <v>10.3</v>
      </c>
      <c r="G28" s="222">
        <f>ROUND(data!AC61,0)</f>
        <v>125109</v>
      </c>
      <c r="H28" s="222">
        <f>ROUND(data!AC62,0)</f>
        <v>42563</v>
      </c>
      <c r="I28" s="222">
        <f>ROUND(data!AC63,0)</f>
        <v>0</v>
      </c>
      <c r="J28" s="222">
        <f>ROUND(data!AC64,0)</f>
        <v>142306</v>
      </c>
      <c r="K28" s="222">
        <f>ROUND(data!AC65,0)</f>
        <v>0</v>
      </c>
      <c r="L28" s="222">
        <f>ROUND(data!AC66,0)</f>
        <v>3006066</v>
      </c>
      <c r="M28" s="66">
        <f>ROUND(data!AC67,0)</f>
        <v>68516</v>
      </c>
      <c r="N28" s="222">
        <f>ROUND(data!AC68,0)</f>
        <v>93271</v>
      </c>
      <c r="O28" s="222">
        <f>ROUND(data!AC69,0)</f>
        <v>1288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1288</v>
      </c>
      <c r="AD28" s="222">
        <f>ROUND(data!AC84,0)</f>
        <v>0</v>
      </c>
      <c r="AE28" s="222">
        <f>ROUND(data!AC89,0)</f>
        <v>6029568</v>
      </c>
      <c r="AF28" s="222">
        <f>ROUND(data!AC87,0)</f>
        <v>5446693</v>
      </c>
      <c r="AG28" s="222">
        <f>IF(data!AC90&gt;0,ROUND(data!AC90,0),0)</f>
        <v>304</v>
      </c>
      <c r="AH28" s="222">
        <f>IF(data!AC91&gt;0,ROUND(data!AC91,0),0)</f>
        <v>0</v>
      </c>
      <c r="AI28" s="222">
        <f>IF(data!AC92&gt;0,ROUND(data!AC92,0),0)</f>
        <v>74</v>
      </c>
      <c r="AJ28" s="222">
        <f>IF(data!AC93&gt;0,ROUND(data!AC93,0),0)</f>
        <v>1462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063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063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45864</v>
      </c>
      <c r="F30" s="212">
        <f>ROUND(data!AE60,2)</f>
        <v>8.32</v>
      </c>
      <c r="G30" s="222">
        <f>ROUND(data!AE61,0)</f>
        <v>0</v>
      </c>
      <c r="H30" s="222">
        <f>ROUND(data!AE62,0)</f>
        <v>0</v>
      </c>
      <c r="I30" s="222">
        <f>ROUND(data!AE63,0)</f>
        <v>0</v>
      </c>
      <c r="J30" s="222">
        <f>ROUND(data!AE64,0)</f>
        <v>25968</v>
      </c>
      <c r="K30" s="222">
        <f>ROUND(data!AE65,0)</f>
        <v>0</v>
      </c>
      <c r="L30" s="222">
        <f>ROUND(data!AE66,0)</f>
        <v>924936</v>
      </c>
      <c r="M30" s="66">
        <f>ROUND(data!AE67,0)</f>
        <v>42512</v>
      </c>
      <c r="N30" s="222">
        <f>ROUND(data!AE68,0)</f>
        <v>12355</v>
      </c>
      <c r="O30" s="222">
        <f>ROUND(data!AE69,0)</f>
        <v>0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0</v>
      </c>
      <c r="AD30" s="222">
        <f>ROUND(data!AE84,0)</f>
        <v>0</v>
      </c>
      <c r="AE30" s="222">
        <f>ROUND(data!AE89,0)</f>
        <v>3914540</v>
      </c>
      <c r="AF30" s="222">
        <f>ROUND(data!AE87,0)</f>
        <v>1055354</v>
      </c>
      <c r="AG30" s="222">
        <f>IF(data!AE90&gt;0,ROUND(data!AE90,0),0)</f>
        <v>6115</v>
      </c>
      <c r="AH30" s="222">
        <f>IF(data!AE91&gt;0,ROUND(data!AE91,0),0)</f>
        <v>0</v>
      </c>
      <c r="AI30" s="222">
        <f>IF(data!AE92&gt;0,ROUND(data!AE92,0),0)</f>
        <v>1481</v>
      </c>
      <c r="AJ30" s="222">
        <f>IF(data!AE93&gt;0,ROUND(data!AE93,0),0)</f>
        <v>6274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063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063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20280</v>
      </c>
      <c r="F32" s="212">
        <f>ROUND(data!AG60,2)</f>
        <v>38.9</v>
      </c>
      <c r="G32" s="222">
        <f>ROUND(data!AG61,0)</f>
        <v>2499335</v>
      </c>
      <c r="H32" s="222">
        <f>ROUND(data!AG62,0)</f>
        <v>827880</v>
      </c>
      <c r="I32" s="222">
        <f>ROUND(data!AG63,0)</f>
        <v>640602</v>
      </c>
      <c r="J32" s="222">
        <f>ROUND(data!AG64,0)</f>
        <v>989766</v>
      </c>
      <c r="K32" s="222">
        <f>ROUND(data!AG65,0)</f>
        <v>0</v>
      </c>
      <c r="L32" s="222">
        <f>ROUND(data!AG66,0)</f>
        <v>3247760</v>
      </c>
      <c r="M32" s="66">
        <f>ROUND(data!AG67,0)</f>
        <v>178560</v>
      </c>
      <c r="N32" s="222">
        <f>ROUND(data!AG68,0)</f>
        <v>112</v>
      </c>
      <c r="O32" s="222">
        <f>ROUND(data!AG69,0)</f>
        <v>1950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1950</v>
      </c>
      <c r="AD32" s="222">
        <f>ROUND(data!AG84,0)</f>
        <v>0</v>
      </c>
      <c r="AE32" s="222">
        <f>ROUND(data!AG89,0)</f>
        <v>41900744</v>
      </c>
      <c r="AF32" s="222">
        <f>ROUND(data!AG87,0)</f>
        <v>5769096</v>
      </c>
      <c r="AG32" s="222">
        <f>IF(data!AG90&gt;0,ROUND(data!AG90,0),0)</f>
        <v>15933</v>
      </c>
      <c r="AH32" s="222">
        <f>IF(data!AG91&gt;0,ROUND(data!AG91,0),0)</f>
        <v>5770</v>
      </c>
      <c r="AI32" s="222">
        <f>IF(data!AG92&gt;0,ROUND(data!AG92,0),0)</f>
        <v>3860</v>
      </c>
      <c r="AJ32" s="222">
        <f>IF(data!AG93&gt;0,ROUND(data!AG93,0),0)</f>
        <v>124009</v>
      </c>
      <c r="AK32" s="212">
        <f>IF(data!AG94&gt;0,ROUND(data!AG94,2),0)</f>
        <v>26.42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063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063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7.61</v>
      </c>
      <c r="G34" s="222">
        <f>ROUND(data!AI61,0)</f>
        <v>589823</v>
      </c>
      <c r="H34" s="222">
        <f>ROUND(data!AI62,0)</f>
        <v>195291</v>
      </c>
      <c r="I34" s="222">
        <f>ROUND(data!AI63,0)</f>
        <v>0</v>
      </c>
      <c r="J34" s="222">
        <f>ROUND(data!AI64,0)</f>
        <v>49541</v>
      </c>
      <c r="K34" s="222">
        <f>ROUND(data!AI65,0)</f>
        <v>0</v>
      </c>
      <c r="L34" s="222">
        <f>ROUND(data!AI66,0)</f>
        <v>466939</v>
      </c>
      <c r="M34" s="66">
        <f>ROUND(data!AI67,0)</f>
        <v>20990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3407403</v>
      </c>
      <c r="AF34" s="222">
        <f>ROUND(data!AI87,0)</f>
        <v>7470</v>
      </c>
      <c r="AG34" s="222">
        <f>IF(data!AI90&gt;0,ROUND(data!AI90,0),0)</f>
        <v>3092</v>
      </c>
      <c r="AH34" s="222">
        <f>IF(data!AI91&gt;0,ROUND(data!AI91,0),0)</f>
        <v>0</v>
      </c>
      <c r="AI34" s="222">
        <f>IF(data!AI92&gt;0,ROUND(data!AI92,0),0)</f>
        <v>749</v>
      </c>
      <c r="AJ34" s="222">
        <f>IF(data!AI93&gt;0,ROUND(data!AI93,0),0)</f>
        <v>19395</v>
      </c>
      <c r="AK34" s="212">
        <f>IF(data!AI94&gt;0,ROUND(data!AI94,2),0)</f>
        <v>6.85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063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0</v>
      </c>
      <c r="G35" s="222">
        <f>ROUND(data!AJ61,0)</f>
        <v>0</v>
      </c>
      <c r="H35" s="222">
        <f>ROUND(data!AJ62,0)</f>
        <v>0</v>
      </c>
      <c r="I35" s="222">
        <f>ROUND(data!AJ63,0)</f>
        <v>0</v>
      </c>
      <c r="J35" s="222">
        <f>ROUND(data!AJ64,0)</f>
        <v>0</v>
      </c>
      <c r="K35" s="222">
        <f>ROUND(data!AJ65,0)</f>
        <v>0</v>
      </c>
      <c r="L35" s="222">
        <f>ROUND(data!AJ66,0)</f>
        <v>0</v>
      </c>
      <c r="M35" s="66">
        <f>ROUND(data!AJ67,0)</f>
        <v>0</v>
      </c>
      <c r="N35" s="222">
        <f>ROUND(data!AJ68,0)</f>
        <v>0</v>
      </c>
      <c r="O35" s="222">
        <f>ROUND(data!AJ69,0)</f>
        <v>0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0</v>
      </c>
      <c r="AD35" s="222">
        <f>ROUND(data!AJ84,0)</f>
        <v>0</v>
      </c>
      <c r="AE35" s="222">
        <f>ROUND(data!AJ89,0)</f>
        <v>0</v>
      </c>
      <c r="AF35" s="222">
        <f>ROUND(data!AJ87,0)</f>
        <v>0</v>
      </c>
      <c r="AG35" s="222">
        <f>IF(data!AJ90&gt;0,ROUND(data!AJ90,0),0)</f>
        <v>0</v>
      </c>
      <c r="AH35" s="222">
        <f>IF(data!AJ91&gt;0,ROUND(data!AJ91,0),0)</f>
        <v>0</v>
      </c>
      <c r="AI35" s="222">
        <f>IF(data!AJ92&gt;0,ROUND(data!AJ92,0),0)</f>
        <v>0</v>
      </c>
      <c r="AJ35" s="222">
        <f>IF(data!AJ93&gt;0,ROUND(data!AJ93,0),0)</f>
        <v>0</v>
      </c>
      <c r="AK35" s="212">
        <f>IF(data!AJ94&gt;0,ROUND(data!AJ94,2),0)</f>
        <v>0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063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14390</v>
      </c>
      <c r="F36" s="212">
        <f>ROUND(data!AK60,2)</f>
        <v>2.92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378</v>
      </c>
      <c r="K36" s="222">
        <f>ROUND(data!AK65,0)</f>
        <v>0</v>
      </c>
      <c r="L36" s="222">
        <f>ROUND(data!AK66,0)</f>
        <v>747863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1317439</v>
      </c>
      <c r="AF36" s="222">
        <f>ROUND(data!AK87,0)</f>
        <v>675378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063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3193</v>
      </c>
      <c r="F37" s="212">
        <f>ROUND(data!AL60,2)</f>
        <v>1.66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580</v>
      </c>
      <c r="K37" s="222">
        <f>ROUND(data!AL65,0)</f>
        <v>0</v>
      </c>
      <c r="L37" s="222">
        <f>ROUND(data!AL66,0)</f>
        <v>281736</v>
      </c>
      <c r="M37" s="66">
        <f>ROUND(data!AL67,0)</f>
        <v>1791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1915529</v>
      </c>
      <c r="AF37" s="222">
        <f>ROUND(data!AL87,0)</f>
        <v>865590</v>
      </c>
      <c r="AG37" s="222">
        <f>IF(data!AL90&gt;0,ROUND(data!AL90,0),0)</f>
        <v>331</v>
      </c>
      <c r="AH37" s="222">
        <f>IF(data!AL91&gt;0,ROUND(data!AL91,0),0)</f>
        <v>0</v>
      </c>
      <c r="AI37" s="222">
        <f>IF(data!AL92&gt;0,ROUND(data!AL92,0),0)</f>
        <v>80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063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063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063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3380206</v>
      </c>
      <c r="AF40" s="222">
        <f>ROUND(data!AO87,0)</f>
        <v>810321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063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49488</v>
      </c>
      <c r="F41" s="212">
        <f>ROUND(data!AP60,2)</f>
        <v>99.07</v>
      </c>
      <c r="G41" s="222">
        <f>ROUND(data!AP61,0)</f>
        <v>8006695</v>
      </c>
      <c r="H41" s="222">
        <f>ROUND(data!AP62,0)</f>
        <v>1431813</v>
      </c>
      <c r="I41" s="222">
        <f>ROUND(data!AP63,0)</f>
        <v>1644694</v>
      </c>
      <c r="J41" s="222">
        <f>ROUND(data!AP64,0)</f>
        <v>626760</v>
      </c>
      <c r="K41" s="222">
        <f>ROUND(data!AP65,0)</f>
        <v>66986</v>
      </c>
      <c r="L41" s="222">
        <f>ROUND(data!AP66,0)</f>
        <v>1771338</v>
      </c>
      <c r="M41" s="66">
        <f>ROUND(data!AP67,0)</f>
        <v>272138</v>
      </c>
      <c r="N41" s="222">
        <f>ROUND(data!AP68,0)</f>
        <v>87051</v>
      </c>
      <c r="O41" s="222">
        <f>ROUND(data!AP69,0)</f>
        <v>335889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335889</v>
      </c>
      <c r="AD41" s="222">
        <f>ROUND(data!AP84,0)</f>
        <v>0</v>
      </c>
      <c r="AE41" s="222">
        <f>ROUND(data!AP89,0)</f>
        <v>15363955</v>
      </c>
      <c r="AF41" s="222">
        <f>ROUND(data!AP87,0)</f>
        <v>0</v>
      </c>
      <c r="AG41" s="222">
        <f>IF(data!AP90&gt;0,ROUND(data!AP90,0),0)</f>
        <v>38095</v>
      </c>
      <c r="AH41" s="222">
        <f>IF(data!AP91&gt;0,ROUND(data!AP91,0),0)</f>
        <v>30</v>
      </c>
      <c r="AI41" s="222">
        <f>IF(data!AP92&gt;0,ROUND(data!AP92,0),0)</f>
        <v>9228</v>
      </c>
      <c r="AJ41" s="222">
        <f>IF(data!AP93&gt;0,ROUND(data!AP93,0),0)</f>
        <v>0</v>
      </c>
      <c r="AK41" s="212">
        <f>IF(data!AP94&gt;0,ROUND(data!AP94,2),0)</f>
        <v>2.09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063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063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063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063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063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063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10.36</v>
      </c>
      <c r="G47" s="222">
        <f>ROUND(data!AV61,0)</f>
        <v>797654</v>
      </c>
      <c r="H47" s="222">
        <f>ROUND(data!AV62,0)</f>
        <v>262564</v>
      </c>
      <c r="I47" s="222">
        <f>ROUND(data!AV63,0)</f>
        <v>0</v>
      </c>
      <c r="J47" s="222">
        <f>ROUND(data!AV64,0)</f>
        <v>355277</v>
      </c>
      <c r="K47" s="222">
        <f>ROUND(data!AV65,0)</f>
        <v>0</v>
      </c>
      <c r="L47" s="222">
        <f>ROUND(data!AV66,0)</f>
        <v>1593072</v>
      </c>
      <c r="M47" s="66">
        <f>ROUND(data!AV67,0)</f>
        <v>95914</v>
      </c>
      <c r="N47" s="222">
        <f>ROUND(data!AV68,0)</f>
        <v>11249</v>
      </c>
      <c r="O47" s="222">
        <f>ROUND(data!AV69,0)</f>
        <v>3988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3988</v>
      </c>
      <c r="AD47" s="222">
        <f>ROUND(data!AV84,0)</f>
        <v>0</v>
      </c>
      <c r="AE47" s="222">
        <f>ROUND(data!AV89,0)</f>
        <v>12179911</v>
      </c>
      <c r="AF47" s="222">
        <f>ROUND(data!AV87,0)</f>
        <v>5304738</v>
      </c>
      <c r="AG47" s="222">
        <f>IF(data!AV90&gt;0,ROUND(data!AV90,0),0)</f>
        <v>6445</v>
      </c>
      <c r="AH47" s="222">
        <f>IF(data!AV91&gt;0,ROUND(data!AV91,0),0)</f>
        <v>65</v>
      </c>
      <c r="AI47" s="222">
        <f>IF(data!AV92&gt;0,ROUND(data!AV92,0),0)</f>
        <v>1561</v>
      </c>
      <c r="AJ47" s="222">
        <f>IF(data!AV93&gt;0,ROUND(data!AV93,0),0)</f>
        <v>9553</v>
      </c>
      <c r="AK47" s="212">
        <f>IF(data!AV94&gt;0,ROUND(data!AV94,2),0)</f>
        <v>8.65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063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063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063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42862</v>
      </c>
      <c r="F50" s="212">
        <f>ROUND(data!AY60,2)</f>
        <v>13.06</v>
      </c>
      <c r="G50" s="222">
        <f>ROUND(data!AY61,0)</f>
        <v>629629</v>
      </c>
      <c r="H50" s="222">
        <f>ROUND(data!AY62,0)</f>
        <v>208743</v>
      </c>
      <c r="I50" s="222">
        <f>ROUND(data!AY63,0)</f>
        <v>0</v>
      </c>
      <c r="J50" s="222">
        <f>ROUND(data!AY64,0)</f>
        <v>378270</v>
      </c>
      <c r="K50" s="222">
        <f>ROUND(data!AY65,0)</f>
        <v>0</v>
      </c>
      <c r="L50" s="222">
        <f>ROUND(data!AY66,0)</f>
        <v>36823</v>
      </c>
      <c r="M50" s="66">
        <f>ROUND(data!AY67,0)</f>
        <v>48041</v>
      </c>
      <c r="N50" s="222">
        <f>ROUND(data!AY68,0)</f>
        <v>0</v>
      </c>
      <c r="O50" s="222">
        <f>ROUND(data!AY69,0)</f>
        <v>6511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6511</v>
      </c>
      <c r="AD50" s="222">
        <f>ROUND(data!AY84,0)</f>
        <v>0</v>
      </c>
      <c r="AE50" s="222"/>
      <c r="AF50" s="222"/>
      <c r="AG50" s="222">
        <f>IF(data!AY90&gt;0,ROUND(data!AY90,0),0)</f>
        <v>7362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063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73942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063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11097</v>
      </c>
      <c r="K52" s="222">
        <f>ROUND(data!BA65,0)</f>
        <v>0</v>
      </c>
      <c r="L52" s="222">
        <f>ROUND(data!BA66,0)</f>
        <v>267844</v>
      </c>
      <c r="M52" s="66">
        <f>ROUND(data!BA67,0)</f>
        <v>6266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1158</v>
      </c>
      <c r="AH52" s="222">
        <f>IFERROR(IF(data!BA$91&gt;0,ROUND(data!BA$91,0),0),0)</f>
        <v>0</v>
      </c>
      <c r="AI52" s="222">
        <f>IFERROR(IF(data!BA$92&gt;0,ROUND(data!BA$92,0),0),0)</f>
        <v>281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063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6.55</v>
      </c>
      <c r="G53" s="222">
        <f>ROUND(data!BB61,0)</f>
        <v>594306</v>
      </c>
      <c r="H53" s="222">
        <f>ROUND(data!BB62,0)</f>
        <v>186361</v>
      </c>
      <c r="I53" s="222">
        <f>ROUND(data!BB63,0)</f>
        <v>0</v>
      </c>
      <c r="J53" s="222">
        <f>ROUND(data!BB64,0)</f>
        <v>1165</v>
      </c>
      <c r="K53" s="222">
        <f>ROUND(data!BB65,0)</f>
        <v>0</v>
      </c>
      <c r="L53" s="222">
        <f>ROUND(data!BB66,0)</f>
        <v>70853</v>
      </c>
      <c r="M53" s="66">
        <f>ROUND(data!BB67,0)</f>
        <v>1683</v>
      </c>
      <c r="N53" s="222">
        <f>ROUND(data!BB68,0)</f>
        <v>0</v>
      </c>
      <c r="O53" s="222">
        <f>ROUND(data!BB69,0)</f>
        <v>16842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16842</v>
      </c>
      <c r="AD53" s="222">
        <f>ROUND(data!BB84,0)</f>
        <v>0</v>
      </c>
      <c r="AE53" s="222"/>
      <c r="AF53" s="222"/>
      <c r="AG53" s="222">
        <f>IF(data!BB90&gt;0,ROUND(data!BB90,0),0)</f>
        <v>311</v>
      </c>
      <c r="AH53" s="222">
        <f>IFERROR(IF(data!BB$91&gt;0,ROUND(data!BB$91,0),0),0)</f>
        <v>0</v>
      </c>
      <c r="AI53" s="222">
        <f>IFERROR(IF(data!BB$92&gt;0,ROUND(data!BB$92,0),0),0)</f>
        <v>75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063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063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3.95</v>
      </c>
      <c r="G55" s="222">
        <f>ROUND(data!BD61,0)</f>
        <v>179295</v>
      </c>
      <c r="H55" s="222">
        <f>ROUND(data!BD62,0)</f>
        <v>57274</v>
      </c>
      <c r="I55" s="222">
        <f>ROUND(data!BD63,0)</f>
        <v>0</v>
      </c>
      <c r="J55" s="222">
        <f>ROUND(data!BD64,0)</f>
        <v>-46548</v>
      </c>
      <c r="K55" s="222">
        <f>ROUND(data!BD65,0)</f>
        <v>0</v>
      </c>
      <c r="L55" s="222">
        <f>ROUND(data!BD66,0)</f>
        <v>101647</v>
      </c>
      <c r="M55" s="66">
        <f>ROUND(data!BD67,0)</f>
        <v>14295</v>
      </c>
      <c r="N55" s="222">
        <f>ROUND(data!BD68,0)</f>
        <v>39</v>
      </c>
      <c r="O55" s="222">
        <f>ROUND(data!BD69,0)</f>
        <v>2739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2739</v>
      </c>
      <c r="AD55" s="222">
        <f>ROUND(data!BD84,0)</f>
        <v>0</v>
      </c>
      <c r="AE55" s="222"/>
      <c r="AF55" s="222"/>
      <c r="AG55" s="222">
        <f>IF(data!BD90&gt;0,ROUND(data!BD90,0),0)</f>
        <v>2441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063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301213</v>
      </c>
      <c r="F56" s="212">
        <f>ROUND(data!BE60,2)</f>
        <v>7.9</v>
      </c>
      <c r="G56" s="222">
        <f>ROUND(data!BE61,0)</f>
        <v>530992</v>
      </c>
      <c r="H56" s="222">
        <f>ROUND(data!BE62,0)</f>
        <v>169919</v>
      </c>
      <c r="I56" s="222">
        <f>ROUND(data!BE63,0)</f>
        <v>0</v>
      </c>
      <c r="J56" s="222">
        <f>ROUND(data!BE64,0)</f>
        <v>9788</v>
      </c>
      <c r="K56" s="222">
        <f>ROUND(data!BE65,0)</f>
        <v>947520</v>
      </c>
      <c r="L56" s="222">
        <f>ROUND(data!BE66,0)</f>
        <v>851517</v>
      </c>
      <c r="M56" s="66">
        <f>ROUND(data!BE67,0)</f>
        <v>209255</v>
      </c>
      <c r="N56" s="222">
        <f>ROUND(data!BE68,0)</f>
        <v>23128</v>
      </c>
      <c r="O56" s="222">
        <f>ROUND(data!BE69,0)</f>
        <v>4687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4687</v>
      </c>
      <c r="AD56" s="222">
        <f>ROUND(data!BE84,0)</f>
        <v>0</v>
      </c>
      <c r="AE56" s="222"/>
      <c r="AF56" s="222"/>
      <c r="AG56" s="222">
        <f>IF(data!BE90&gt;0,ROUND(data!BE90,0),0)</f>
        <v>26845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063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21.07</v>
      </c>
      <c r="G57" s="222">
        <f>ROUND(data!BF61,0)</f>
        <v>827806</v>
      </c>
      <c r="H57" s="222">
        <f>ROUND(data!BF62,0)</f>
        <v>277532</v>
      </c>
      <c r="I57" s="222">
        <f>ROUND(data!BF63,0)</f>
        <v>0</v>
      </c>
      <c r="J57" s="222">
        <f>ROUND(data!BF64,0)</f>
        <v>149647</v>
      </c>
      <c r="K57" s="222">
        <f>ROUND(data!BF65,0)</f>
        <v>0</v>
      </c>
      <c r="L57" s="222">
        <f>ROUND(data!BF66,0)</f>
        <v>127128</v>
      </c>
      <c r="M57" s="66">
        <f>ROUND(data!BF67,0)</f>
        <v>12716</v>
      </c>
      <c r="N57" s="222">
        <f>ROUND(data!BF68,0)</f>
        <v>0</v>
      </c>
      <c r="O57" s="222">
        <f>ROUND(data!BF69,0)</f>
        <v>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0</v>
      </c>
      <c r="AD57" s="222">
        <f>ROUND(data!BF84,0)</f>
        <v>0</v>
      </c>
      <c r="AE57" s="222"/>
      <c r="AF57" s="222"/>
      <c r="AG57" s="222">
        <f>IF(data!BF90&gt;0,ROUND(data!BF90,0),0)</f>
        <v>2350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063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1.47</v>
      </c>
      <c r="G58" s="222">
        <f>ROUND(data!BG61,0)</f>
        <v>65245</v>
      </c>
      <c r="H58" s="222">
        <f>ROUND(data!BG62,0)</f>
        <v>21420</v>
      </c>
      <c r="I58" s="222">
        <f>ROUND(data!BG63,0)</f>
        <v>0</v>
      </c>
      <c r="J58" s="222">
        <f>ROUND(data!BG64,0)</f>
        <v>72</v>
      </c>
      <c r="K58" s="222">
        <f>ROUND(data!BG65,0)</f>
        <v>0</v>
      </c>
      <c r="L58" s="222">
        <f>ROUND(data!BG66,0)</f>
        <v>0</v>
      </c>
      <c r="M58" s="66">
        <f>ROUND(data!BG67,0)</f>
        <v>1412</v>
      </c>
      <c r="N58" s="222">
        <f>ROUND(data!BG68,0)</f>
        <v>3979</v>
      </c>
      <c r="O58" s="222">
        <f>ROUND(data!BG69,0)</f>
        <v>42445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42445</v>
      </c>
      <c r="AD58" s="222">
        <f>ROUND(data!BG84,0)</f>
        <v>0</v>
      </c>
      <c r="AE58" s="222"/>
      <c r="AF58" s="222"/>
      <c r="AG58" s="222">
        <f>IF(data!BG90&gt;0,ROUND(data!BG90,0),0)</f>
        <v>261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063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8.16</v>
      </c>
      <c r="G59" s="222">
        <f>ROUND(data!BH61,0)</f>
        <v>840558</v>
      </c>
      <c r="H59" s="222">
        <f>ROUND(data!BH62,0)</f>
        <v>242157</v>
      </c>
      <c r="I59" s="222">
        <f>ROUND(data!BH63,0)</f>
        <v>8563</v>
      </c>
      <c r="J59" s="222">
        <f>ROUND(data!BH64,0)</f>
        <v>175706</v>
      </c>
      <c r="K59" s="222">
        <f>ROUND(data!BH65,0)</f>
        <v>13879</v>
      </c>
      <c r="L59" s="222">
        <f>ROUND(data!BH66,0)</f>
        <v>731596</v>
      </c>
      <c r="M59" s="66">
        <f>ROUND(data!BH67,0)</f>
        <v>154308</v>
      </c>
      <c r="N59" s="222">
        <f>ROUND(data!BH68,0)</f>
        <v>22</v>
      </c>
      <c r="O59" s="222">
        <f>ROUND(data!BH69,0)</f>
        <v>42629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42629</v>
      </c>
      <c r="AD59" s="222">
        <f>ROUND(data!BH84,0)</f>
        <v>0</v>
      </c>
      <c r="AE59" s="222"/>
      <c r="AF59" s="222"/>
      <c r="AG59" s="222">
        <f>IF(data!BH90&gt;0,ROUND(data!BH90,0),0)</f>
        <v>3573</v>
      </c>
      <c r="AH59" s="222">
        <f>IFERROR(IF(data!BH$91&gt;0,ROUND(data!BH$91,0),0),0)</f>
        <v>0</v>
      </c>
      <c r="AI59" s="222">
        <f>IFERROR(IF(data!BH$92&gt;0,ROUND(data!BH$92,0),0),0)</f>
        <v>866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063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063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6.27</v>
      </c>
      <c r="G61" s="222">
        <f>ROUND(data!BJ61,0)</f>
        <v>438139</v>
      </c>
      <c r="H61" s="222">
        <f>ROUND(data!BJ62,0)</f>
        <v>147798</v>
      </c>
      <c r="I61" s="222">
        <f>ROUND(data!BJ63,0)</f>
        <v>52325</v>
      </c>
      <c r="J61" s="222">
        <f>ROUND(data!BJ64,0)</f>
        <v>10244</v>
      </c>
      <c r="K61" s="222">
        <f>ROUND(data!BJ65,0)</f>
        <v>0</v>
      </c>
      <c r="L61" s="222">
        <f>ROUND(data!BJ66,0)</f>
        <v>69012</v>
      </c>
      <c r="M61" s="66">
        <f>ROUND(data!BJ67,0)</f>
        <v>13247</v>
      </c>
      <c r="N61" s="222">
        <f>ROUND(data!BJ68,0)</f>
        <v>0</v>
      </c>
      <c r="O61" s="222">
        <f>ROUND(data!BJ69,0)</f>
        <v>35278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35278</v>
      </c>
      <c r="AD61" s="222">
        <f>ROUND(data!BJ84,0)</f>
        <v>0</v>
      </c>
      <c r="AE61" s="222"/>
      <c r="AF61" s="222"/>
      <c r="AG61" s="222">
        <f>IF(data!BJ90&gt;0,ROUND(data!BJ90,0),0)</f>
        <v>2429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063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2.61</v>
      </c>
      <c r="G62" s="222">
        <f>ROUND(data!BK61,0)</f>
        <v>216025</v>
      </c>
      <c r="H62" s="222">
        <f>ROUND(data!BK62,0)</f>
        <v>74130</v>
      </c>
      <c r="I62" s="222">
        <f>ROUND(data!BK63,0)</f>
        <v>251883</v>
      </c>
      <c r="J62" s="222">
        <f>ROUND(data!BK64,0)</f>
        <v>3578</v>
      </c>
      <c r="K62" s="222">
        <f>ROUND(data!BK65,0)</f>
        <v>0</v>
      </c>
      <c r="L62" s="222">
        <f>ROUND(data!BK66,0)</f>
        <v>3048505</v>
      </c>
      <c r="M62" s="66">
        <f>ROUND(data!BK67,0)</f>
        <v>20232</v>
      </c>
      <c r="N62" s="222">
        <f>ROUND(data!BK68,0)</f>
        <v>0</v>
      </c>
      <c r="O62" s="222">
        <f>ROUND(data!BK69,0)</f>
        <v>5837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5837</v>
      </c>
      <c r="AD62" s="222">
        <f>ROUND(data!BK84,0)</f>
        <v>0</v>
      </c>
      <c r="AE62" s="222"/>
      <c r="AF62" s="222"/>
      <c r="AG62" s="222">
        <f>IF(data!BK90&gt;0,ROUND(data!BK90,0),0)</f>
        <v>3694</v>
      </c>
      <c r="AH62" s="222">
        <f>IFERROR(IF(data!BK$91&gt;0,ROUND(data!BK$91,0),0),0)</f>
        <v>0</v>
      </c>
      <c r="AI62" s="222">
        <f>IFERROR(IF(data!BK$92&gt;0,ROUND(data!BK$92,0),0),0)</f>
        <v>895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063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14.65</v>
      </c>
      <c r="G63" s="222">
        <f>ROUND(data!BL61,0)</f>
        <v>655985</v>
      </c>
      <c r="H63" s="222">
        <f>ROUND(data!BL62,0)</f>
        <v>218191</v>
      </c>
      <c r="I63" s="222">
        <f>ROUND(data!BL63,0)</f>
        <v>0</v>
      </c>
      <c r="J63" s="222">
        <f>ROUND(data!BL64,0)</f>
        <v>39401</v>
      </c>
      <c r="K63" s="222">
        <f>ROUND(data!BL65,0)</f>
        <v>0</v>
      </c>
      <c r="L63" s="222">
        <f>ROUND(data!BL66,0)</f>
        <v>66987</v>
      </c>
      <c r="M63" s="66">
        <f>ROUND(data!BL67,0)</f>
        <v>8439</v>
      </c>
      <c r="N63" s="222">
        <f>ROUND(data!BL68,0)</f>
        <v>0</v>
      </c>
      <c r="O63" s="222">
        <f>ROUND(data!BL69,0)</f>
        <v>37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37</v>
      </c>
      <c r="AD63" s="222">
        <f>ROUND(data!BL84,0)</f>
        <v>0</v>
      </c>
      <c r="AE63" s="222"/>
      <c r="AF63" s="222"/>
      <c r="AG63" s="222">
        <f>IF(data!BL90&gt;0,ROUND(data!BL90,0),0)</f>
        <v>1251</v>
      </c>
      <c r="AH63" s="222">
        <f>IFERROR(IF(data!BL$91&gt;0,ROUND(data!BL$91,0),0),0)</f>
        <v>0</v>
      </c>
      <c r="AI63" s="222">
        <f>IFERROR(IF(data!BL$92&gt;0,ROUND(data!BL$92,0),0),0)</f>
        <v>303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063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063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7.35</v>
      </c>
      <c r="G65" s="222">
        <f>ROUND(data!BN61,0)</f>
        <v>2034182</v>
      </c>
      <c r="H65" s="222">
        <f>ROUND(data!BN62,0)</f>
        <v>689341</v>
      </c>
      <c r="I65" s="222">
        <f>ROUND(data!BN63,0)</f>
        <v>260136</v>
      </c>
      <c r="J65" s="222">
        <f>ROUND(data!BN64,0)</f>
        <v>83535</v>
      </c>
      <c r="K65" s="222">
        <f>ROUND(data!BN65,0)</f>
        <v>0</v>
      </c>
      <c r="L65" s="222">
        <f>ROUND(data!BN66,0)</f>
        <v>273513</v>
      </c>
      <c r="M65" s="66">
        <f>ROUND(data!BN67,0)</f>
        <v>444794</v>
      </c>
      <c r="N65" s="222">
        <f>ROUND(data!BN68,0)</f>
        <v>72</v>
      </c>
      <c r="O65" s="222">
        <f>ROUND(data!BN69,0)</f>
        <v>-158334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-158334</v>
      </c>
      <c r="AD65" s="222">
        <f>ROUND(data!BN84,0)</f>
        <v>0</v>
      </c>
      <c r="AE65" s="222"/>
      <c r="AF65" s="222"/>
      <c r="AG65" s="222">
        <f>IF(data!BN90&gt;0,ROUND(data!BN90,0),0)</f>
        <v>82182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063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063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1</v>
      </c>
      <c r="G67" s="222">
        <f>ROUND(data!BP61,0)</f>
        <v>94395</v>
      </c>
      <c r="H67" s="222">
        <f>ROUND(data!BP62,0)</f>
        <v>31486</v>
      </c>
      <c r="I67" s="222">
        <f>ROUND(data!BP63,0)</f>
        <v>12</v>
      </c>
      <c r="J67" s="222">
        <f>ROUND(data!BP64,0)</f>
        <v>6191</v>
      </c>
      <c r="K67" s="222">
        <f>ROUND(data!BP65,0)</f>
        <v>0</v>
      </c>
      <c r="L67" s="222">
        <f>ROUND(data!BP66,0)</f>
        <v>17845</v>
      </c>
      <c r="M67" s="66">
        <f>ROUND(data!BP67,0)</f>
        <v>2002</v>
      </c>
      <c r="N67" s="222">
        <f>ROUND(data!BP68,0)</f>
        <v>0</v>
      </c>
      <c r="O67" s="222">
        <f>ROUND(data!BP69,0)</f>
        <v>66623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66623</v>
      </c>
      <c r="AD67" s="222">
        <f>ROUND(data!BP84,0)</f>
        <v>0</v>
      </c>
      <c r="AE67" s="222"/>
      <c r="AF67" s="222"/>
      <c r="AG67" s="222">
        <f>IF(data!BP90&gt;0,ROUND(data!BP90,0),0)</f>
        <v>370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063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063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2.35</v>
      </c>
      <c r="G69" s="222">
        <f>ROUND(data!BR61,0)</f>
        <v>241257</v>
      </c>
      <c r="H69" s="222">
        <f>ROUND(data!BR62,0)</f>
        <v>78507</v>
      </c>
      <c r="I69" s="222">
        <f>ROUND(data!BR63,0)</f>
        <v>61533</v>
      </c>
      <c r="J69" s="222">
        <f>ROUND(data!BR64,0)</f>
        <v>1986</v>
      </c>
      <c r="K69" s="222">
        <f>ROUND(data!BR65,0)</f>
        <v>0</v>
      </c>
      <c r="L69" s="222">
        <f>ROUND(data!BR66,0)</f>
        <v>22478</v>
      </c>
      <c r="M69" s="66">
        <f>ROUND(data!BR67,0)</f>
        <v>6970</v>
      </c>
      <c r="N69" s="222">
        <f>ROUND(data!BR68,0)</f>
        <v>0</v>
      </c>
      <c r="O69" s="222">
        <f>ROUND(data!BR69,0)</f>
        <v>8436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8436</v>
      </c>
      <c r="AD69" s="222">
        <f>ROUND(data!BR84,0)</f>
        <v>0</v>
      </c>
      <c r="AE69" s="222"/>
      <c r="AF69" s="222"/>
      <c r="AG69" s="222">
        <f>IF(data!BR90&gt;0,ROUND(data!BR90,0),0)</f>
        <v>1288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063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1.01</v>
      </c>
      <c r="G70" s="222">
        <f>ROUND(data!BS61,0)</f>
        <v>60982</v>
      </c>
      <c r="H70" s="222">
        <f>ROUND(data!BS62,0)</f>
        <v>19743</v>
      </c>
      <c r="I70" s="222">
        <f>ROUND(data!BS63,0)</f>
        <v>0</v>
      </c>
      <c r="J70" s="222">
        <f>ROUND(data!BS64,0)</f>
        <v>3183</v>
      </c>
      <c r="K70" s="222">
        <f>ROUND(data!BS65,0)</f>
        <v>0</v>
      </c>
      <c r="L70" s="222">
        <f>ROUND(data!BS66,0)</f>
        <v>48</v>
      </c>
      <c r="M70" s="66">
        <f>ROUND(data!BS67,0)</f>
        <v>4351</v>
      </c>
      <c r="N70" s="222">
        <f>ROUND(data!BS68,0)</f>
        <v>0</v>
      </c>
      <c r="O70" s="222">
        <f>ROUND(data!BS69,0)</f>
        <v>350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350</v>
      </c>
      <c r="AD70" s="222">
        <f>ROUND(data!BS84,0)</f>
        <v>0</v>
      </c>
      <c r="AE70" s="222"/>
      <c r="AF70" s="222"/>
      <c r="AG70" s="222">
        <f>IF(data!BS90&gt;0,ROUND(data!BS90,0),0)</f>
        <v>749</v>
      </c>
      <c r="AH70" s="222">
        <f>IFERROR(IF(data!BS$91&gt;0,ROUND(data!BS$91,0),0),0)</f>
        <v>0</v>
      </c>
      <c r="AI70" s="222">
        <f>IFERROR(IF(data!BS$92&gt;0,ROUND(data!BS$92,0),0),0)</f>
        <v>181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063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063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063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5.18</v>
      </c>
      <c r="G73" s="222">
        <f>ROUND(data!BV61,0)</f>
        <v>238914</v>
      </c>
      <c r="H73" s="222">
        <f>ROUND(data!BV62,0)</f>
        <v>78766</v>
      </c>
      <c r="I73" s="222">
        <f>ROUND(data!BV63,0)</f>
        <v>0</v>
      </c>
      <c r="J73" s="222">
        <f>ROUND(data!BV64,0)</f>
        <v>5661</v>
      </c>
      <c r="K73" s="222">
        <f>ROUND(data!BV65,0)</f>
        <v>0</v>
      </c>
      <c r="L73" s="222">
        <f>ROUND(data!BV66,0)</f>
        <v>243125</v>
      </c>
      <c r="M73" s="66">
        <f>ROUND(data!BV67,0)</f>
        <v>65662</v>
      </c>
      <c r="N73" s="222">
        <f>ROUND(data!BV68,0)</f>
        <v>24</v>
      </c>
      <c r="O73" s="222">
        <f>ROUND(data!BV69,0)</f>
        <v>87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87</v>
      </c>
      <c r="AD73" s="222">
        <f>ROUND(data!BV84,0)</f>
        <v>0</v>
      </c>
      <c r="AE73" s="222"/>
      <c r="AF73" s="222"/>
      <c r="AG73" s="222">
        <f>IF(data!BV90&gt;0,ROUND(data!BV90,0),0)</f>
        <v>10871</v>
      </c>
      <c r="AH73" s="222">
        <f>IF(data!BV91&gt;0,ROUND(data!BV91,0),0)</f>
        <v>0</v>
      </c>
      <c r="AI73" s="222">
        <f>IF(data!BV92&gt;0,ROUND(data!BV92,0),0)</f>
        <v>2633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063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2.19</v>
      </c>
      <c r="G74" s="222">
        <f>ROUND(data!BW61,0)</f>
        <v>149553</v>
      </c>
      <c r="H74" s="222">
        <f>ROUND(data!BW62,0)</f>
        <v>50142</v>
      </c>
      <c r="I74" s="222">
        <f>ROUND(data!BW63,0)</f>
        <v>0</v>
      </c>
      <c r="J74" s="222">
        <f>ROUND(data!BW64,0)</f>
        <v>4342</v>
      </c>
      <c r="K74" s="222">
        <f>ROUND(data!BW65,0)</f>
        <v>0</v>
      </c>
      <c r="L74" s="222">
        <f>ROUND(data!BW66,0)</f>
        <v>28945</v>
      </c>
      <c r="M74" s="66">
        <f>ROUND(data!BW67,0)</f>
        <v>2446</v>
      </c>
      <c r="N74" s="222">
        <f>ROUND(data!BW68,0)</f>
        <v>24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452</v>
      </c>
      <c r="AH74" s="222">
        <f>IF(data!BW91&gt;0,ROUND(data!BW91,0),0)</f>
        <v>0</v>
      </c>
      <c r="AI74" s="222">
        <f>IF(data!BW92&gt;0,ROUND(data!BW92,0),0)</f>
        <v>109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063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063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15.76</v>
      </c>
      <c r="G76" s="222">
        <f>ROUND(data!BY61,0)</f>
        <v>1032766</v>
      </c>
      <c r="H76" s="222">
        <f>ROUND(data!BY62,0)</f>
        <v>337578</v>
      </c>
      <c r="I76" s="222">
        <f>ROUND(data!BY63,0)</f>
        <v>0</v>
      </c>
      <c r="J76" s="222">
        <f>ROUND(data!BY64,0)</f>
        <v>13952</v>
      </c>
      <c r="K76" s="222">
        <f>ROUND(data!BY65,0)</f>
        <v>0</v>
      </c>
      <c r="L76" s="222">
        <f>ROUND(data!BY66,0)</f>
        <v>703945</v>
      </c>
      <c r="M76" s="66">
        <f>ROUND(data!BY67,0)</f>
        <v>30372</v>
      </c>
      <c r="N76" s="222">
        <f>ROUND(data!BY68,0)</f>
        <v>0</v>
      </c>
      <c r="O76" s="222">
        <f>ROUND(data!BY69,0)</f>
        <v>16916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16916</v>
      </c>
      <c r="AD76" s="222">
        <f>ROUND(data!BY84,0)</f>
        <v>0</v>
      </c>
      <c r="AE76" s="222"/>
      <c r="AF76" s="222"/>
      <c r="AG76" s="222">
        <f>IF(data!BY90&gt;0,ROUND(data!BY90,0),0)</f>
        <v>552</v>
      </c>
      <c r="AH76" s="222">
        <f>IF(data!BY91&gt;0,ROUND(data!BY91,0),0)</f>
        <v>0</v>
      </c>
      <c r="AI76" s="222">
        <f>IF(data!BY92&gt;0,ROUND(data!BY92,0),0)</f>
        <v>134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063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063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2.25</v>
      </c>
      <c r="G78" s="222">
        <f>ROUND(data!CA61,0)</f>
        <v>170047</v>
      </c>
      <c r="H78" s="222">
        <f>ROUND(data!CA62,0)</f>
        <v>62127</v>
      </c>
      <c r="I78" s="222">
        <f>ROUND(data!CA63,0)</f>
        <v>0</v>
      </c>
      <c r="J78" s="222">
        <f>ROUND(data!CA64,0)</f>
        <v>7053</v>
      </c>
      <c r="K78" s="222">
        <f>ROUND(data!CA65,0)</f>
        <v>0</v>
      </c>
      <c r="L78" s="222">
        <f>ROUND(data!CA66,0)</f>
        <v>29806</v>
      </c>
      <c r="M78" s="66">
        <f>ROUND(data!CA67,0)</f>
        <v>8961</v>
      </c>
      <c r="N78" s="222">
        <f>ROUND(data!CA68,0)</f>
        <v>10500</v>
      </c>
      <c r="O78" s="222">
        <f>ROUND(data!CA69,0)</f>
        <v>-5604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-5604</v>
      </c>
      <c r="AD78" s="222">
        <f>ROUND(data!CA84,0)</f>
        <v>0</v>
      </c>
      <c r="AE78" s="222"/>
      <c r="AF78" s="222"/>
      <c r="AG78" s="222">
        <f>IF(data!CA90&gt;0,ROUND(data!CA90,0),0)</f>
        <v>1656</v>
      </c>
      <c r="AH78" s="222">
        <f>IF(data!CA91&gt;0,ROUND(data!CA91,0),0)</f>
        <v>0</v>
      </c>
      <c r="AI78" s="222">
        <f>IF(data!CA92&gt;0,ROUND(data!CA92,0),0)</f>
        <v>402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063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063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0</v>
      </c>
      <c r="G80" s="222">
        <f>ROUND(data!CC61,0)</f>
        <v>0</v>
      </c>
      <c r="H80" s="222">
        <f>ROUND(data!CC62,0)</f>
        <v>0</v>
      </c>
      <c r="I80" s="222">
        <f>ROUND(data!CC63,0)</f>
        <v>0</v>
      </c>
      <c r="J80" s="222">
        <f>ROUND(data!CC64,0)</f>
        <v>0</v>
      </c>
      <c r="K80" s="222">
        <f>ROUND(data!CC65,0)</f>
        <v>0</v>
      </c>
      <c r="L80" s="222">
        <f>ROUND(data!CC66,0)</f>
        <v>0</v>
      </c>
      <c r="M80" s="66">
        <f>ROUND(data!CC67,0)</f>
        <v>0</v>
      </c>
      <c r="N80" s="222">
        <f>ROUND(data!CC68,0)</f>
        <v>0</v>
      </c>
      <c r="O80" s="222">
        <f>ROUND(data!CC69,0)</f>
        <v>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0</v>
      </c>
      <c r="AD80" s="222">
        <f>ROUND(data!CC84,0)</f>
        <v>0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topLeftCell="A31" workbookViewId="0">
      <selection activeCell="L19" sqref="L19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Grays Harbor Community Hospital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H-063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915 Anderson Drive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Aberdeen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topLeftCell="A28" zoomScaleNormal="100" workbookViewId="0">
      <selection activeCell="C50" sqref="C50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063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2063523.9000000001</v>
      </c>
      <c r="C15" s="275">
        <f>data!C85</f>
        <v>2971341.96</v>
      </c>
      <c r="D15" s="275">
        <f>'Prior Year'!C60</f>
        <v>1485</v>
      </c>
      <c r="E15" s="1">
        <f>data!C59</f>
        <v>1871</v>
      </c>
      <c r="F15" s="238">
        <f t="shared" ref="F15:F59" si="0">IF(B15=0,"",IF(D15=0,"",B15/D15))</f>
        <v>1389.5783838383838</v>
      </c>
      <c r="G15" s="238">
        <f t="shared" ref="G15:G29" si="1">IF(C15=0,"",IF(E15=0,"",C15/E15))</f>
        <v>1588.1036664885089</v>
      </c>
      <c r="H15" s="6" t="str">
        <f t="shared" ref="H15:H59" si="2">IF(B15=0,"",IF(C15=0,"",IF(D15=0,"",IF(E15=0,"",IF(G15/F15-1&lt;-0.25,G15/F15-1,IF(G15/F15-1&gt;0.25,G15/F15-1,""))))))</f>
        <v/>
      </c>
      <c r="I15" s="275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 t="str">
        <f t="shared" si="3"/>
        <v>Please provide explanation for the fluctuation noted here</v>
      </c>
      <c r="M16" s="7"/>
    </row>
    <row r="17" spans="1:13" x14ac:dyDescent="0.35">
      <c r="A17" s="1" t="s">
        <v>710</v>
      </c>
      <c r="B17" s="275">
        <f>'Prior Year'!E86</f>
        <v>11056890.489999998</v>
      </c>
      <c r="C17" s="275">
        <f>data!E85</f>
        <v>12120785.469999999</v>
      </c>
      <c r="D17" s="275">
        <f>'Prior Year'!E60</f>
        <v>7211</v>
      </c>
      <c r="E17" s="1">
        <f>data!E59</f>
        <v>8318</v>
      </c>
      <c r="F17" s="238">
        <f t="shared" si="0"/>
        <v>1533.3366370822353</v>
      </c>
      <c r="G17" s="238">
        <f t="shared" si="1"/>
        <v>1457.1754592450106</v>
      </c>
      <c r="H17" s="6" t="str">
        <f t="shared" si="2"/>
        <v/>
      </c>
      <c r="I17" s="275" t="str">
        <f t="shared" si="3"/>
        <v>Please provide explanation for the fluctuation noted here</v>
      </c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 t="str">
        <f t="shared" si="3"/>
        <v>Please provide explanation for the fluctuation noted here</v>
      </c>
      <c r="M18" s="7"/>
    </row>
    <row r="19" spans="1:13" x14ac:dyDescent="0.35">
      <c r="A19" s="1" t="s">
        <v>712</v>
      </c>
      <c r="B19" s="275">
        <f>'Prior Year'!G86</f>
        <v>367258.62</v>
      </c>
      <c r="C19" s="275">
        <f>data!G85</f>
        <v>343063.29000000004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5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5">
        <f>'Prior Year'!I86</f>
        <v>3385633.0800000005</v>
      </c>
      <c r="C21" s="275">
        <f>data!I85</f>
        <v>3341817.6800000006</v>
      </c>
      <c r="D21" s="275">
        <f>'Prior Year'!I60</f>
        <v>2876</v>
      </c>
      <c r="E21" s="1">
        <f>data!I59</f>
        <v>3064</v>
      </c>
      <c r="F21" s="238">
        <f t="shared" si="0"/>
        <v>1177.202044506259</v>
      </c>
      <c r="G21" s="238">
        <f t="shared" si="1"/>
        <v>1090.6715665796346</v>
      </c>
      <c r="H21" s="6" t="str">
        <f t="shared" si="2"/>
        <v/>
      </c>
      <c r="I21" s="275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5">
        <f>'Prior Year'!J86</f>
        <v>29791.96</v>
      </c>
      <c r="C22" s="275">
        <f>data!J85</f>
        <v>55270.689999999995</v>
      </c>
      <c r="D22" s="275">
        <f>'Prior Year'!J60</f>
        <v>583</v>
      </c>
      <c r="E22" s="1">
        <f>data!J59</f>
        <v>522</v>
      </c>
      <c r="F22" s="238">
        <f t="shared" si="0"/>
        <v>51.101132075471696</v>
      </c>
      <c r="G22" s="238">
        <f t="shared" si="1"/>
        <v>105.8825478927203</v>
      </c>
      <c r="H22" s="6">
        <f t="shared" si="2"/>
        <v>1.0720196127228934</v>
      </c>
      <c r="I22" s="275" t="str">
        <f t="shared" si="3"/>
        <v>Please provide explanation for the fluctuation noted here</v>
      </c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 t="str">
        <f t="shared" si="3"/>
        <v>Please provide explanation for the fluctuation noted here</v>
      </c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5">
        <f>'Prior Year'!O86</f>
        <v>3092550.48</v>
      </c>
      <c r="C27" s="275">
        <f>data!O85</f>
        <v>3203685.43</v>
      </c>
      <c r="D27" s="275">
        <f>'Prior Year'!O60</f>
        <v>295</v>
      </c>
      <c r="E27" s="1">
        <f>data!O59</f>
        <v>290</v>
      </c>
      <c r="F27" s="238">
        <f t="shared" si="0"/>
        <v>10483.221966101695</v>
      </c>
      <c r="G27" s="238">
        <f t="shared" si="1"/>
        <v>11047.191137931035</v>
      </c>
      <c r="H27" s="6" t="str">
        <f t="shared" si="2"/>
        <v/>
      </c>
      <c r="I27" s="275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5">
        <f>'Prior Year'!P86</f>
        <v>3015913.89</v>
      </c>
      <c r="C28" s="275">
        <f>data!P85</f>
        <v>2769249.63</v>
      </c>
      <c r="D28" s="275">
        <f>'Prior Year'!P60</f>
        <v>199336</v>
      </c>
      <c r="E28" s="1">
        <f>data!P59</f>
        <v>190217</v>
      </c>
      <c r="F28" s="238">
        <f t="shared" si="0"/>
        <v>15.129800387285789</v>
      </c>
      <c r="G28" s="238">
        <f t="shared" si="1"/>
        <v>14.558370860648626</v>
      </c>
      <c r="H28" s="6" t="str">
        <f t="shared" si="2"/>
        <v/>
      </c>
      <c r="I28" s="275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5">
        <f>'Prior Year'!Q86</f>
        <v>465329.27</v>
      </c>
      <c r="C29" s="275">
        <f>data!Q85</f>
        <v>539895.63</v>
      </c>
      <c r="D29" s="275">
        <f>'Prior Year'!Q60</f>
        <v>68148</v>
      </c>
      <c r="E29" s="1">
        <f>data!Q59</f>
        <v>73657</v>
      </c>
      <c r="F29" s="238">
        <f t="shared" si="0"/>
        <v>6.8282160885132361</v>
      </c>
      <c r="G29" s="238">
        <f t="shared" si="1"/>
        <v>7.3298617918188365</v>
      </c>
      <c r="H29" s="6" t="str">
        <f t="shared" si="2"/>
        <v/>
      </c>
      <c r="I29" s="275" t="str">
        <f t="shared" si="3"/>
        <v>Please provide explanation for the fluctuation noted here</v>
      </c>
      <c r="M29" s="7"/>
    </row>
    <row r="30" spans="1:13" x14ac:dyDescent="0.35">
      <c r="A30" s="1" t="s">
        <v>723</v>
      </c>
      <c r="B30" s="275">
        <f>'Prior Year'!R86</f>
        <v>3632848.6399999997</v>
      </c>
      <c r="C30" s="275">
        <f>data!R85</f>
        <v>4486399.879999999</v>
      </c>
      <c r="D30" s="275">
        <f>'Prior Year'!R60</f>
        <v>199336</v>
      </c>
      <c r="E30" s="1">
        <f>data!R59</f>
        <v>190217</v>
      </c>
      <c r="F30" s="238">
        <f t="shared" si="0"/>
        <v>18.224749367901431</v>
      </c>
      <c r="G30" s="238">
        <f>IFERROR(IF(C30=0,"",IF(E30=0,"",C30/E30)),"")</f>
        <v>23.585693602569691</v>
      </c>
      <c r="H30" s="6">
        <f t="shared" si="2"/>
        <v>0.29415736405737847</v>
      </c>
      <c r="I30" s="275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5">
        <f>'Prior Year'!S86</f>
        <v>2987314.2800000003</v>
      </c>
      <c r="C31" s="275">
        <f>data!S85</f>
        <v>2811123.7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4">IFERROR(IF(C31=0,"",IF(E31=0,"",C31/E31)),"")</f>
        <v/>
      </c>
      <c r="H31" s="6" t="e">
        <f t="shared" si="2"/>
        <v>#VALUE!</v>
      </c>
      <c r="I31" s="275" t="e">
        <f t="shared" si="3"/>
        <v>#VALUE!</v>
      </c>
      <c r="M31" s="7"/>
    </row>
    <row r="32" spans="1:13" x14ac:dyDescent="0.35">
      <c r="A32" s="1" t="s">
        <v>726</v>
      </c>
      <c r="B32" s="275">
        <f>'Prior Year'!T86</f>
        <v>0</v>
      </c>
      <c r="C32" s="275">
        <f>data!T85</f>
        <v>0</v>
      </c>
      <c r="D32" s="275" t="s">
        <v>725</v>
      </c>
      <c r="E32" s="4" t="s">
        <v>725</v>
      </c>
      <c r="F32" s="238" t="str">
        <f t="shared" si="0"/>
        <v/>
      </c>
      <c r="G32" s="238" t="str">
        <f t="shared" si="4"/>
        <v/>
      </c>
      <c r="H32" s="6" t="str">
        <f t="shared" si="2"/>
        <v/>
      </c>
      <c r="I32" s="275" t="str">
        <f t="shared" si="3"/>
        <v>Please provide explanation for the fluctuation noted here</v>
      </c>
      <c r="M32" s="7"/>
    </row>
    <row r="33" spans="1:13" x14ac:dyDescent="0.35">
      <c r="A33" s="1" t="s">
        <v>727</v>
      </c>
      <c r="B33" s="275">
        <f>'Prior Year'!U86</f>
        <v>4626394.22</v>
      </c>
      <c r="C33" s="275">
        <f>data!U85</f>
        <v>4748335.9099999992</v>
      </c>
      <c r="D33" s="275">
        <f>'Prior Year'!U60</f>
        <v>739270</v>
      </c>
      <c r="E33" s="1">
        <f>data!U59</f>
        <v>817080</v>
      </c>
      <c r="F33" s="238">
        <f t="shared" si="0"/>
        <v>6.2580575703058416</v>
      </c>
      <c r="G33" s="238">
        <f t="shared" ref="G33:G69" si="5">IF(C33=0,"",IF(E33=0,"",C33/E33))</f>
        <v>5.8113476159005231</v>
      </c>
      <c r="H33" s="6" t="str">
        <f t="shared" si="2"/>
        <v/>
      </c>
      <c r="I33" s="275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5">
        <f>'Prior Year'!V86</f>
        <v>868104.14</v>
      </c>
      <c r="C34" s="275">
        <f>data!V85</f>
        <v>798237.5</v>
      </c>
      <c r="D34" s="275">
        <f>'Prior Year'!V60</f>
        <v>15321.099999999999</v>
      </c>
      <c r="E34" s="1">
        <f>data!V59</f>
        <v>17848.23</v>
      </c>
      <c r="F34" s="238">
        <f t="shared" si="0"/>
        <v>56.66069277010137</v>
      </c>
      <c r="G34" s="238">
        <f t="shared" si="5"/>
        <v>44.723622454439457</v>
      </c>
      <c r="H34" s="6" t="str">
        <f t="shared" si="2"/>
        <v/>
      </c>
      <c r="I34" s="275" t="str">
        <f t="shared" si="3"/>
        <v>Please provide explanation for the fluctuation noted here</v>
      </c>
      <c r="M34" s="7"/>
    </row>
    <row r="35" spans="1:13" x14ac:dyDescent="0.35">
      <c r="A35" s="1" t="s">
        <v>729</v>
      </c>
      <c r="B35" s="275">
        <f>'Prior Year'!W86</f>
        <v>336487.95</v>
      </c>
      <c r="C35" s="275">
        <f>data!W85</f>
        <v>323447.78000000003</v>
      </c>
      <c r="D35" s="275">
        <f>'Prior Year'!W60</f>
        <v>34596.649999999994</v>
      </c>
      <c r="E35" s="1">
        <f>data!W59</f>
        <v>31560.79</v>
      </c>
      <c r="F35" s="238">
        <f t="shared" si="0"/>
        <v>9.726026941914899</v>
      </c>
      <c r="G35" s="238">
        <f t="shared" si="5"/>
        <v>10.248405695801658</v>
      </c>
      <c r="H35" s="6" t="str">
        <f t="shared" si="2"/>
        <v/>
      </c>
      <c r="I35" s="275" t="str">
        <f t="shared" si="3"/>
        <v>Please provide explanation for the fluctuation noted here</v>
      </c>
      <c r="M35" s="7"/>
    </row>
    <row r="36" spans="1:13" x14ac:dyDescent="0.35">
      <c r="A36" s="1" t="s">
        <v>730</v>
      </c>
      <c r="B36" s="275">
        <f>'Prior Year'!X86</f>
        <v>1153411.08</v>
      </c>
      <c r="C36" s="275">
        <f>data!X85</f>
        <v>1234036.0899999999</v>
      </c>
      <c r="D36" s="275">
        <f>'Prior Year'!X60</f>
        <v>71719.47</v>
      </c>
      <c r="E36" s="1">
        <f>data!X59</f>
        <v>77756.97</v>
      </c>
      <c r="F36" s="238">
        <f t="shared" si="0"/>
        <v>16.082258834316541</v>
      </c>
      <c r="G36" s="238">
        <f t="shared" si="5"/>
        <v>15.870424091885265</v>
      </c>
      <c r="H36" s="6" t="str">
        <f t="shared" si="2"/>
        <v/>
      </c>
      <c r="I36" s="275" t="str">
        <f t="shared" si="3"/>
        <v>Please provide explanation for the fluctuation noted here</v>
      </c>
      <c r="M36" s="7"/>
    </row>
    <row r="37" spans="1:13" x14ac:dyDescent="0.35">
      <c r="A37" s="1" t="s">
        <v>731</v>
      </c>
      <c r="B37" s="275">
        <f>'Prior Year'!Y86</f>
        <v>4530547.7200000007</v>
      </c>
      <c r="C37" s="275">
        <f>data!Y85</f>
        <v>4274024.72</v>
      </c>
      <c r="D37" s="275">
        <f>'Prior Year'!Y60</f>
        <v>51064.75</v>
      </c>
      <c r="E37" s="1">
        <f>data!Y59</f>
        <v>19158.43</v>
      </c>
      <c r="F37" s="238">
        <f t="shared" si="0"/>
        <v>88.721627345673895</v>
      </c>
      <c r="G37" s="238">
        <f t="shared" si="5"/>
        <v>223.08846392945557</v>
      </c>
      <c r="H37" s="6">
        <f t="shared" si="2"/>
        <v>1.5144766907877671</v>
      </c>
      <c r="I37" s="275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5">
        <f>'Prior Year'!Z86</f>
        <v>0</v>
      </c>
      <c r="C38" s="275">
        <f>data!Z85</f>
        <v>0</v>
      </c>
      <c r="D38" s="275">
        <f>'Prior Year'!Z60</f>
        <v>0</v>
      </c>
      <c r="E38" s="1">
        <f>data!Z59</f>
        <v>24696.35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5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5">
        <f>'Prior Year'!AA86</f>
        <v>643586.64</v>
      </c>
      <c r="C39" s="275">
        <f>data!AA85</f>
        <v>653540.22999999986</v>
      </c>
      <c r="D39" s="275">
        <f>'Prior Year'!AA60</f>
        <v>7559.7699999999995</v>
      </c>
      <c r="E39" s="1">
        <f>data!AA59</f>
        <v>9899.06</v>
      </c>
      <c r="F39" s="238">
        <f t="shared" si="0"/>
        <v>85.133097964620617</v>
      </c>
      <c r="G39" s="238">
        <f t="shared" si="5"/>
        <v>66.020433253258375</v>
      </c>
      <c r="H39" s="6" t="str">
        <f t="shared" si="2"/>
        <v/>
      </c>
      <c r="I39" s="275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5">
        <f>'Prior Year'!AB86</f>
        <v>3956792.2800000003</v>
      </c>
      <c r="C40" s="275">
        <f>data!AB85</f>
        <v>4082137.88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 t="e">
        <f t="shared" si="3"/>
        <v>#VALUE!</v>
      </c>
      <c r="M40" s="7"/>
    </row>
    <row r="41" spans="1:13" x14ac:dyDescent="0.35">
      <c r="A41" s="1" t="s">
        <v>735</v>
      </c>
      <c r="B41" s="275">
        <f>'Prior Year'!AC86</f>
        <v>1598996.1700000002</v>
      </c>
      <c r="C41" s="275">
        <f>data!AC85</f>
        <v>3479117.9</v>
      </c>
      <c r="D41" s="275">
        <f>'Prior Year'!AC60</f>
        <v>65752</v>
      </c>
      <c r="E41" s="1">
        <f>data!AC59</f>
        <v>83607</v>
      </c>
      <c r="F41" s="238">
        <f t="shared" si="0"/>
        <v>24.318593654945861</v>
      </c>
      <c r="G41" s="238">
        <f t="shared" si="5"/>
        <v>41.612758501082446</v>
      </c>
      <c r="H41" s="6">
        <f t="shared" si="2"/>
        <v>0.71114987533908391</v>
      </c>
      <c r="I41" s="275" t="str">
        <f t="shared" si="3"/>
        <v>Please provide explanation for the fluctuation noted here</v>
      </c>
      <c r="M41" s="7"/>
    </row>
    <row r="42" spans="1:13" x14ac:dyDescent="0.35">
      <c r="A42" s="1" t="s">
        <v>736</v>
      </c>
      <c r="B42" s="275">
        <f>'Prior Year'!AD86</f>
        <v>0</v>
      </c>
      <c r="C42" s="275">
        <f>data!AD85</f>
        <v>0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5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5">
        <f>'Prior Year'!AE86</f>
        <v>1179812.04</v>
      </c>
      <c r="C43" s="275">
        <f>data!AE85</f>
        <v>1005770.2300000001</v>
      </c>
      <c r="D43" s="275">
        <f>'Prior Year'!AE60</f>
        <v>45297</v>
      </c>
      <c r="E43" s="1">
        <f>data!AE59</f>
        <v>45864</v>
      </c>
      <c r="F43" s="238">
        <f t="shared" si="0"/>
        <v>26.046140804026759</v>
      </c>
      <c r="G43" s="238">
        <f t="shared" si="5"/>
        <v>21.929404979940696</v>
      </c>
      <c r="H43" s="6" t="str">
        <f t="shared" si="2"/>
        <v/>
      </c>
      <c r="I43" s="275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5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5">
        <f>'Prior Year'!AG86</f>
        <v>6109878.5600000005</v>
      </c>
      <c r="C45" s="275">
        <f>data!AG85</f>
        <v>8385965.3500000006</v>
      </c>
      <c r="D45" s="275">
        <f>'Prior Year'!AG60</f>
        <v>19201</v>
      </c>
      <c r="E45" s="1">
        <f>data!AG59</f>
        <v>20280</v>
      </c>
      <c r="F45" s="238">
        <f t="shared" si="0"/>
        <v>318.20626842351965</v>
      </c>
      <c r="G45" s="238">
        <f t="shared" si="5"/>
        <v>413.50913954635109</v>
      </c>
      <c r="H45" s="6">
        <f t="shared" si="2"/>
        <v>0.2995002945573253</v>
      </c>
      <c r="I45" s="275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5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5">
        <f>'Prior Year'!AI86</f>
        <v>1035099.76</v>
      </c>
      <c r="C47" s="275">
        <f>data!AI85</f>
        <v>1322583.6099999999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5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742</v>
      </c>
      <c r="B48" s="275">
        <f>'Prior Year'!AJ86</f>
        <v>0</v>
      </c>
      <c r="C48" s="275">
        <f>data!AJ85</f>
        <v>0</v>
      </c>
      <c r="D48" s="275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5"/>
        <v/>
      </c>
      <c r="H48" s="6" t="str">
        <f t="shared" si="2"/>
        <v/>
      </c>
      <c r="I48" s="275" t="str">
        <f t="shared" si="6"/>
        <v>Please provide explanation for the fluctuation noted here</v>
      </c>
      <c r="M48" s="7"/>
    </row>
    <row r="49" spans="1:13" x14ac:dyDescent="0.35">
      <c r="A49" s="1" t="s">
        <v>743</v>
      </c>
      <c r="B49" s="275">
        <f>'Prior Year'!AK86</f>
        <v>583020.66999999993</v>
      </c>
      <c r="C49" s="275">
        <f>data!AK85</f>
        <v>748241</v>
      </c>
      <c r="D49" s="275">
        <f>'Prior Year'!AK60</f>
        <v>15171</v>
      </c>
      <c r="E49" s="1">
        <f>data!AK59</f>
        <v>14390</v>
      </c>
      <c r="F49" s="238">
        <f t="shared" si="0"/>
        <v>38.429943312899603</v>
      </c>
      <c r="G49" s="238">
        <f t="shared" si="5"/>
        <v>51.997289784572622</v>
      </c>
      <c r="H49" s="6">
        <f t="shared" si="2"/>
        <v>0.3530410222364011</v>
      </c>
      <c r="I49" s="275" t="str">
        <f t="shared" si="6"/>
        <v>Please provide explanation for the fluctuation noted here</v>
      </c>
      <c r="M49" s="7"/>
    </row>
    <row r="50" spans="1:13" x14ac:dyDescent="0.35">
      <c r="A50" s="1" t="s">
        <v>744</v>
      </c>
      <c r="B50" s="275">
        <f>'Prior Year'!AL86</f>
        <v>219150.97</v>
      </c>
      <c r="C50" s="275">
        <f>data!AL85</f>
        <v>284107.17</v>
      </c>
      <c r="D50" s="275">
        <f>'Prior Year'!AL60</f>
        <v>3522</v>
      </c>
      <c r="E50" s="1">
        <f>data!AL59</f>
        <v>3193</v>
      </c>
      <c r="F50" s="238">
        <f t="shared" si="0"/>
        <v>62.223444065871661</v>
      </c>
      <c r="G50" s="238">
        <f t="shared" si="5"/>
        <v>88.978130284998429</v>
      </c>
      <c r="H50" s="6">
        <f t="shared" si="2"/>
        <v>0.42997758514947249</v>
      </c>
      <c r="I50" s="275" t="str">
        <f t="shared" si="6"/>
        <v>Please provide explanation for the fluctuation noted here</v>
      </c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5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5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5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5">
        <f>'Prior Year'!AP86</f>
        <v>11983929.229999999</v>
      </c>
      <c r="C54" s="275">
        <f>data!AP85</f>
        <v>14243364.040000001</v>
      </c>
      <c r="D54" s="275">
        <f>'Prior Year'!AP60</f>
        <v>44016</v>
      </c>
      <c r="E54" s="1">
        <f>data!AP59</f>
        <v>49488</v>
      </c>
      <c r="F54" s="238">
        <f t="shared" si="0"/>
        <v>272.26302321882946</v>
      </c>
      <c r="G54" s="238">
        <f t="shared" si="5"/>
        <v>287.81450129324281</v>
      </c>
      <c r="H54" s="6" t="str">
        <f t="shared" si="2"/>
        <v/>
      </c>
      <c r="I54" s="275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5">
        <f>'Prior Year'!AQ86</f>
        <v>132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5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5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5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5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5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5">
        <f>'Prior Year'!AV86</f>
        <v>2725501.53</v>
      </c>
      <c r="C60" s="275">
        <f>data!AV85</f>
        <v>3119718.6700000004</v>
      </c>
      <c r="D60" s="275" t="s">
        <v>725</v>
      </c>
      <c r="E60" s="4" t="s">
        <v>725</v>
      </c>
      <c r="F60" s="238"/>
      <c r="G60" s="238"/>
      <c r="H60" s="6"/>
      <c r="I60" s="275" t="str">
        <f t="shared" si="6"/>
        <v/>
      </c>
      <c r="M60" s="7"/>
    </row>
    <row r="61" spans="1:13" x14ac:dyDescent="0.35">
      <c r="A61" s="1" t="s">
        <v>755</v>
      </c>
      <c r="B61" s="275">
        <f>'Prior Year'!AW86</f>
        <v>7878</v>
      </c>
      <c r="C61" s="275">
        <f>data!AW85</f>
        <v>0</v>
      </c>
      <c r="D61" s="275" t="s">
        <v>725</v>
      </c>
      <c r="E61" s="4" t="s">
        <v>725</v>
      </c>
      <c r="F61" s="238"/>
      <c r="G61" s="238"/>
      <c r="H61" s="6"/>
      <c r="I61" s="275" t="str">
        <f t="shared" si="6"/>
        <v/>
      </c>
      <c r="M61" s="7"/>
    </row>
    <row r="62" spans="1:13" x14ac:dyDescent="0.35">
      <c r="A62" s="1" t="s">
        <v>756</v>
      </c>
      <c r="B62" s="275">
        <f>'Prior Year'!AX86</f>
        <v>0</v>
      </c>
      <c r="C62" s="275">
        <f>data!AX85</f>
        <v>0</v>
      </c>
      <c r="D62" s="275" t="s">
        <v>725</v>
      </c>
      <c r="E62" s="4" t="s">
        <v>725</v>
      </c>
      <c r="F62" s="238"/>
      <c r="G62" s="238"/>
      <c r="H62" s="6"/>
      <c r="I62" s="275" t="str">
        <f t="shared" si="6"/>
        <v/>
      </c>
      <c r="M62" s="7"/>
    </row>
    <row r="63" spans="1:13" x14ac:dyDescent="0.35">
      <c r="A63" s="1" t="s">
        <v>757</v>
      </c>
      <c r="B63" s="275">
        <f>'Prior Year'!AY86</f>
        <v>1184021.58</v>
      </c>
      <c r="C63" s="275">
        <f>data!AY85</f>
        <v>1308017.5999999999</v>
      </c>
      <c r="D63" s="275">
        <f>'Prior Year'!AY60</f>
        <v>37791</v>
      </c>
      <c r="E63" s="1">
        <f>data!AY59</f>
        <v>42862</v>
      </c>
      <c r="F63" s="238">
        <f>IF(B63=0,"",IF(D63=0,"",B63/D63))</f>
        <v>31.330781932206083</v>
      </c>
      <c r="G63" s="238">
        <f t="shared" si="5"/>
        <v>30.516952078764405</v>
      </c>
      <c r="H63" s="6" t="str">
        <f>IF(B63=0,"",IF(C63=0,"",IF(D63=0,"",IF(E63=0,"",IF(G63/F63-1&lt;-0.25,G63/F63-1,IF(G63/F63-1&gt;0.25,G63/F63-1,""))))))</f>
        <v/>
      </c>
      <c r="I63" s="275" t="str">
        <f t="shared" si="6"/>
        <v>Please provide explanation for the fluctuation noted here</v>
      </c>
      <c r="M63" s="7"/>
    </row>
    <row r="64" spans="1:13" x14ac:dyDescent="0.35">
      <c r="A64" s="1" t="s">
        <v>758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73942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5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5">
        <f>'Prior Year'!BA86</f>
        <v>322632.44</v>
      </c>
      <c r="C65" s="275">
        <f>data!BA85</f>
        <v>285206.84999999998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5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5">
        <f>'Prior Year'!BB86</f>
        <v>1006787.9500000001</v>
      </c>
      <c r="C66" s="275">
        <f>data!BB85</f>
        <v>871209.83999999985</v>
      </c>
      <c r="D66" s="275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5" t="str">
        <f t="shared" si="6"/>
        <v/>
      </c>
      <c r="M66" s="7"/>
    </row>
    <row r="67" spans="1:13" x14ac:dyDescent="0.35">
      <c r="A67" s="1" t="s">
        <v>761</v>
      </c>
      <c r="B67" s="275">
        <f>'Prior Year'!BC86</f>
        <v>0</v>
      </c>
      <c r="C67" s="275">
        <f>data!BC85</f>
        <v>0</v>
      </c>
      <c r="D67" s="275" t="s">
        <v>725</v>
      </c>
      <c r="E67" s="4" t="s">
        <v>725</v>
      </c>
      <c r="F67" s="238"/>
      <c r="G67" s="238" t="str">
        <f t="shared" si="7"/>
        <v/>
      </c>
      <c r="H67" s="6"/>
      <c r="I67" s="275" t="str">
        <f t="shared" si="6"/>
        <v/>
      </c>
      <c r="M67" s="7"/>
    </row>
    <row r="68" spans="1:13" x14ac:dyDescent="0.35">
      <c r="A68" s="1" t="s">
        <v>762</v>
      </c>
      <c r="B68" s="275">
        <f>'Prior Year'!BD86</f>
        <v>310648.32999999996</v>
      </c>
      <c r="C68" s="275">
        <f>data!BD85</f>
        <v>308740.50000000006</v>
      </c>
      <c r="D68" s="275" t="s">
        <v>725</v>
      </c>
      <c r="E68" s="4" t="s">
        <v>725</v>
      </c>
      <c r="F68" s="238"/>
      <c r="G68" s="238" t="str">
        <f t="shared" si="7"/>
        <v/>
      </c>
      <c r="H68" s="6"/>
      <c r="I68" s="275" t="str">
        <f t="shared" si="6"/>
        <v/>
      </c>
      <c r="M68" s="7"/>
    </row>
    <row r="69" spans="1:13" x14ac:dyDescent="0.35">
      <c r="A69" s="1" t="s">
        <v>763</v>
      </c>
      <c r="B69" s="275">
        <f>'Prior Year'!BE86</f>
        <v>2535422.3000000003</v>
      </c>
      <c r="C69" s="275">
        <f>data!BE85</f>
        <v>2746806.03</v>
      </c>
      <c r="D69" s="275">
        <f>'Prior Year'!BE60</f>
        <v>301213</v>
      </c>
      <c r="E69" s="1">
        <f>data!BE59</f>
        <v>301213</v>
      </c>
      <c r="F69" s="238">
        <f>IF(B69=0,"",IF(D69=0,"",B69/D69))</f>
        <v>8.4173734201379098</v>
      </c>
      <c r="G69" s="238">
        <f t="shared" si="5"/>
        <v>9.1191483435309895</v>
      </c>
      <c r="H69" s="6" t="str">
        <f>IF(B69=0,"",IF(C69=0,"",IF(D69=0,"",IF(E69=0,"",IF(G69/F69-1&lt;-0.25,G69/F69-1,IF(G69/F69-1&gt;0.25,G69/F69-1,""))))))</f>
        <v/>
      </c>
      <c r="I69" s="275" t="str">
        <f t="shared" si="6"/>
        <v>Please provide explanation for the fluctuation noted here</v>
      </c>
      <c r="M69" s="7"/>
    </row>
    <row r="70" spans="1:13" x14ac:dyDescent="0.35">
      <c r="A70" s="1" t="s">
        <v>764</v>
      </c>
      <c r="B70" s="275">
        <f>'Prior Year'!BF86</f>
        <v>1525984.06</v>
      </c>
      <c r="C70" s="275">
        <f>data!BF85</f>
        <v>1394830.18</v>
      </c>
      <c r="D70" s="275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5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5">
        <f>'Prior Year'!BG86</f>
        <v>129265.05</v>
      </c>
      <c r="C71" s="275">
        <f>data!BG85</f>
        <v>134573.83000000002</v>
      </c>
      <c r="D71" s="275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5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5">
        <f>'Prior Year'!BH86</f>
        <v>2564221.91</v>
      </c>
      <c r="C72" s="275">
        <f>data!BH85</f>
        <v>2209417.37</v>
      </c>
      <c r="D72" s="275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5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0</v>
      </c>
      <c r="D73" s="275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5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5">
        <f>'Prior Year'!BJ86</f>
        <v>842630.11</v>
      </c>
      <c r="C74" s="275">
        <f>data!BJ85</f>
        <v>766042.78</v>
      </c>
      <c r="D74" s="275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5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5">
        <f>'Prior Year'!BK86</f>
        <v>3724754.3899999997</v>
      </c>
      <c r="C75" s="275">
        <f>data!BK85</f>
        <v>3620189.1199999996</v>
      </c>
      <c r="D75" s="275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5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5">
        <f>'Prior Year'!BL86</f>
        <v>984676.91000000015</v>
      </c>
      <c r="C76" s="275">
        <f>data!BL85</f>
        <v>989039.70000000007</v>
      </c>
      <c r="D76" s="275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5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0</v>
      </c>
      <c r="D77" s="275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5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5">
        <f>'Prior Year'!BN86</f>
        <v>6110775.8499999996</v>
      </c>
      <c r="C78" s="275">
        <f>data!BN85</f>
        <v>3627237.2700000005</v>
      </c>
      <c r="D78" s="275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5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5">
        <f>'Prior Year'!BO86</f>
        <v>0</v>
      </c>
      <c r="C79" s="275">
        <f>data!BO85</f>
        <v>0</v>
      </c>
      <c r="D79" s="275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5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5">
        <f>'Prior Year'!BP86</f>
        <v>213539.26</v>
      </c>
      <c r="C80" s="275">
        <f>data!BP85</f>
        <v>218553.28000000003</v>
      </c>
      <c r="D80" s="275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5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5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5">
        <f>'Prior Year'!BR86</f>
        <v>466163.99</v>
      </c>
      <c r="C82" s="275">
        <f>data!BR85</f>
        <v>421166.22000000009</v>
      </c>
      <c r="D82" s="275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5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5">
        <f>'Prior Year'!BS86</f>
        <v>80220.349999999991</v>
      </c>
      <c r="C83" s="275">
        <f>data!BS85</f>
        <v>88657.47</v>
      </c>
      <c r="D83" s="275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5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5">
        <f>'Prior Year'!BT86</f>
        <v>0</v>
      </c>
      <c r="C84" s="275">
        <f>data!BT85</f>
        <v>0</v>
      </c>
      <c r="D84" s="275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5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5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5">
        <f>'Prior Year'!BV86</f>
        <v>621158.33000000007</v>
      </c>
      <c r="C86" s="275">
        <f>data!BV85</f>
        <v>632239.11999999988</v>
      </c>
      <c r="D86" s="275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5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5">
        <f>'Prior Year'!BW86</f>
        <v>194736.77</v>
      </c>
      <c r="C87" s="275">
        <f>data!BW85</f>
        <v>235451.22999999998</v>
      </c>
      <c r="D87" s="275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5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5">
        <f>'Prior Year'!BX86</f>
        <v>0</v>
      </c>
      <c r="C88" s="275">
        <f>data!BX85</f>
        <v>0</v>
      </c>
      <c r="D88" s="275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5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5">
        <f>'Prior Year'!BY86</f>
        <v>1548377.8800000001</v>
      </c>
      <c r="C89" s="275">
        <f>data!BY85</f>
        <v>2135528.62</v>
      </c>
      <c r="D89" s="275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5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0</v>
      </c>
      <c r="D90" s="275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5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5">
        <f>'Prior Year'!CA86</f>
        <v>435250.99000000005</v>
      </c>
      <c r="C91" s="275">
        <f>data!CA85</f>
        <v>282890.40000000002</v>
      </c>
      <c r="D91" s="275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5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data!CB85</f>
        <v>0</v>
      </c>
      <c r="D92" s="275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5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5">
        <f>'Prior Year'!CC86</f>
        <v>0</v>
      </c>
      <c r="C93" s="275">
        <f>data!CC85</f>
        <v>0</v>
      </c>
      <c r="D93" s="275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5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5">
        <f>'Prior Year'!CD86</f>
        <v>4716378</v>
      </c>
      <c r="C94" s="275">
        <f>data!CD85</f>
        <v>4454473</v>
      </c>
      <c r="D94" s="275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tabColor theme="0" tint="-0.249977111117893"/>
  </sheetPr>
  <dimension ref="A1:D35"/>
  <sheetViews>
    <sheetView topLeftCell="A7" workbookViewId="0">
      <selection activeCell="D17" sqref="D17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29" t="s">
        <v>1348</v>
      </c>
    </row>
    <row r="3" spans="1:4" x14ac:dyDescent="0.35">
      <c r="A3" s="11" t="s">
        <v>789</v>
      </c>
    </row>
    <row r="4" spans="1:4" x14ac:dyDescent="0.35">
      <c r="A4" s="327" t="s">
        <v>1346</v>
      </c>
    </row>
    <row r="5" spans="1:4" x14ac:dyDescent="0.35">
      <c r="A5" s="328" t="s">
        <v>1344</v>
      </c>
    </row>
    <row r="6" spans="1:4" x14ac:dyDescent="0.35">
      <c r="A6" s="326"/>
    </row>
    <row r="7" spans="1:4" x14ac:dyDescent="0.35">
      <c r="A7" s="327" t="s">
        <v>1347</v>
      </c>
    </row>
    <row r="8" spans="1:4" x14ac:dyDescent="0.35">
      <c r="A8" s="328" t="s">
        <v>1345</v>
      </c>
    </row>
    <row r="11" spans="1:4" x14ac:dyDescent="0.35">
      <c r="A11" s="13" t="s">
        <v>790</v>
      </c>
      <c r="D11" s="276">
        <f>data!C380</f>
        <v>1601198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698910</v>
      </c>
    </row>
    <row r="26" spans="1:4" x14ac:dyDescent="0.35">
      <c r="A26" s="13" t="s">
        <v>791</v>
      </c>
      <c r="D26" s="277" t="str">
        <f>IF(OR(data!C414&gt;1000000,data!C414/(data!D416)&gt;0.01),"Yes","No")</f>
        <v>No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workbookViewId="0">
      <selection activeCell="F44" sqref="F4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H-63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Grays Harbor Community Hospital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98520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Grays Harbor  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Tom Jensen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Niall Foley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(360)532-8330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(360)537-5039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 xml:space="preserve"> X</v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2387</v>
      </c>
      <c r="G23" s="81">
        <f>data!D127</f>
        <v>10191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320</v>
      </c>
      <c r="G25" s="81">
        <f>data!D129</f>
        <v>3063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290</v>
      </c>
      <c r="G26" s="81">
        <f>data!D130</f>
        <v>522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8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32</v>
      </c>
      <c r="E32" s="78" t="s">
        <v>815</v>
      </c>
      <c r="F32" s="81"/>
      <c r="G32" s="81">
        <f>data!C141</f>
        <v>4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5</v>
      </c>
      <c r="E34" s="78" t="s">
        <v>324</v>
      </c>
      <c r="F34" s="81"/>
      <c r="G34" s="81">
        <f>data!E143</f>
        <v>49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140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12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topLeftCell="A28" zoomScaleNormal="100" workbookViewId="0">
      <selection activeCell="I21" sqref="I21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Grays Harbor Community Hospital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1370</v>
      </c>
      <c r="C7" s="141">
        <f>data!B155</f>
        <v>6482</v>
      </c>
      <c r="D7" s="141">
        <f>data!B156</f>
        <v>62090</v>
      </c>
      <c r="E7" s="141">
        <f>data!B157</f>
        <v>79614674</v>
      </c>
      <c r="F7" s="141">
        <f>data!B158</f>
        <v>118048365</v>
      </c>
      <c r="G7" s="141">
        <f>data!B157+data!B158</f>
        <v>197663039</v>
      </c>
    </row>
    <row r="8" spans="1:7" ht="20.149999999999999" customHeight="1" x14ac:dyDescent="0.35">
      <c r="A8" s="77" t="s">
        <v>331</v>
      </c>
      <c r="B8" s="141">
        <f>data!C154</f>
        <v>701</v>
      </c>
      <c r="C8" s="141">
        <f>data!C155</f>
        <v>2403</v>
      </c>
      <c r="D8" s="141">
        <f>data!C156</f>
        <v>0</v>
      </c>
      <c r="E8" s="141">
        <f>data!C157</f>
        <v>30024355</v>
      </c>
      <c r="F8" s="141">
        <f>data!C158</f>
        <v>68208353</v>
      </c>
      <c r="G8" s="141">
        <f>data!C157+data!C158</f>
        <v>98232708</v>
      </c>
    </row>
    <row r="9" spans="1:7" ht="20.149999999999999" customHeight="1" x14ac:dyDescent="0.35">
      <c r="A9" s="77" t="s">
        <v>829</v>
      </c>
      <c r="B9" s="141">
        <f>data!D154</f>
        <v>608</v>
      </c>
      <c r="C9" s="141">
        <f>data!D155</f>
        <v>1823</v>
      </c>
      <c r="D9" s="141">
        <f>data!D156</f>
        <v>0</v>
      </c>
      <c r="E9" s="141">
        <f>data!D157</f>
        <v>23377749</v>
      </c>
      <c r="F9" s="141">
        <f>data!D158</f>
        <v>65891653</v>
      </c>
      <c r="G9" s="141">
        <f>data!D157+data!D158</f>
        <v>89269402</v>
      </c>
    </row>
    <row r="10" spans="1:7" ht="20.149999999999999" customHeight="1" x14ac:dyDescent="0.35">
      <c r="A10" s="92" t="s">
        <v>215</v>
      </c>
      <c r="B10" s="141">
        <f>data!E154</f>
        <v>2679</v>
      </c>
      <c r="C10" s="141">
        <f>data!E155</f>
        <v>10708</v>
      </c>
      <c r="D10" s="141">
        <f>data!E156</f>
        <v>62090</v>
      </c>
      <c r="E10" s="141">
        <f>data!E157</f>
        <v>133016778</v>
      </c>
      <c r="F10" s="141">
        <f>data!E158</f>
        <v>252148371</v>
      </c>
      <c r="G10" s="141">
        <f>E10+F10</f>
        <v>385165149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23</v>
      </c>
      <c r="C25" s="141">
        <f>data!B167</f>
        <v>223</v>
      </c>
      <c r="D25" s="141">
        <f>data!B168</f>
        <v>526</v>
      </c>
      <c r="E25" s="141">
        <f>data!B169</f>
        <v>357509</v>
      </c>
      <c r="F25" s="141">
        <f>data!B170</f>
        <v>157517</v>
      </c>
      <c r="G25" s="141">
        <f>data!B169+data!B170</f>
        <v>515026</v>
      </c>
    </row>
    <row r="26" spans="1:7" ht="20.149999999999999" customHeight="1" x14ac:dyDescent="0.35">
      <c r="A26" s="77" t="s">
        <v>331</v>
      </c>
      <c r="B26" s="141">
        <f>data!C166</f>
        <v>179</v>
      </c>
      <c r="C26" s="141">
        <f>data!C167</f>
        <v>1127</v>
      </c>
      <c r="D26" s="141">
        <f>data!C168</f>
        <v>5</v>
      </c>
      <c r="E26" s="141">
        <f>data!C169</f>
        <v>1805346</v>
      </c>
      <c r="F26" s="141">
        <f>data!C170</f>
        <v>1614</v>
      </c>
      <c r="G26" s="141">
        <f>data!C169+data!C170</f>
        <v>1806960</v>
      </c>
    </row>
    <row r="27" spans="1:7" ht="20.149999999999999" customHeight="1" x14ac:dyDescent="0.35">
      <c r="A27" s="77" t="s">
        <v>829</v>
      </c>
      <c r="B27" s="141">
        <f>data!D166</f>
        <v>118</v>
      </c>
      <c r="C27" s="141">
        <f>data!D167</f>
        <v>1714</v>
      </c>
      <c r="D27" s="141">
        <f>data!D168</f>
        <v>1599</v>
      </c>
      <c r="E27" s="141">
        <f>data!D169</f>
        <v>2743660</v>
      </c>
      <c r="F27" s="141">
        <f>data!D170</f>
        <v>478582</v>
      </c>
      <c r="G27" s="141">
        <f>data!D169+data!D170</f>
        <v>3222242</v>
      </c>
    </row>
    <row r="28" spans="1:7" ht="20.149999999999999" customHeight="1" x14ac:dyDescent="0.35">
      <c r="A28" s="92" t="s">
        <v>215</v>
      </c>
      <c r="B28" s="141">
        <f>data!E166</f>
        <v>320</v>
      </c>
      <c r="C28" s="141">
        <f>data!E167</f>
        <v>3064</v>
      </c>
      <c r="D28" s="141">
        <f>data!E168</f>
        <v>2130</v>
      </c>
      <c r="E28" s="141">
        <f>data!E169</f>
        <v>4906515</v>
      </c>
      <c r="F28" s="141">
        <f>data!E170</f>
        <v>637713</v>
      </c>
      <c r="G28" s="141">
        <f>data!E169+data!E170</f>
        <v>5544228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13941445.01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10001590.050000001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topLeftCell="A22"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Grays Harbor Community Hospital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2712676.21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73749.649999999994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590654.25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6844616.9100000001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24980.03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842768.08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131058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11220503.129999999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30581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710235.46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740816.46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681562.19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383221.69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1064783.8799999999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114174.74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1144054.31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1258229.05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1922625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1922625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showFormulas="1" workbookViewId="0">
      <selection activeCell="A16" sqref="A16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Grays Harbor Community Hospital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1702265</v>
      </c>
      <c r="D7" s="81">
        <f>data!C211</f>
        <v>0</v>
      </c>
      <c r="E7" s="81">
        <f>data!D211</f>
        <v>0</v>
      </c>
      <c r="F7" s="81">
        <f>data!E211</f>
        <v>1702265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790904</v>
      </c>
      <c r="D8" s="81">
        <f>data!C212</f>
        <v>0</v>
      </c>
      <c r="E8" s="81">
        <f>data!D212</f>
        <v>0</v>
      </c>
      <c r="F8" s="81">
        <f>data!E212</f>
        <v>790904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69902816</v>
      </c>
      <c r="D9" s="81">
        <f>data!C213</f>
        <v>116420</v>
      </c>
      <c r="E9" s="81">
        <f>data!D213</f>
        <v>0</v>
      </c>
      <c r="F9" s="81">
        <f>data!E213</f>
        <v>70019236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5614102</v>
      </c>
      <c r="D10" s="81">
        <f>data!C214</f>
        <v>184718</v>
      </c>
      <c r="E10" s="81">
        <f>data!D214</f>
        <v>0</v>
      </c>
      <c r="F10" s="81">
        <f>data!E214</f>
        <v>5798820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0</v>
      </c>
      <c r="D11" s="81">
        <f>data!C215</f>
        <v>0</v>
      </c>
      <c r="E11" s="81">
        <f>data!D215</f>
        <v>0</v>
      </c>
      <c r="F11" s="81">
        <f>data!E215</f>
        <v>0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38283534</v>
      </c>
      <c r="D12" s="81">
        <f>data!C216</f>
        <v>864550</v>
      </c>
      <c r="E12" s="81">
        <f>data!D216</f>
        <v>0</v>
      </c>
      <c r="F12" s="81">
        <f>data!E216</f>
        <v>39148084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236401</v>
      </c>
      <c r="D15" s="81">
        <f>data!C219</f>
        <v>510043</v>
      </c>
      <c r="E15" s="81">
        <f>data!D219</f>
        <v>0</v>
      </c>
      <c r="F15" s="81">
        <f>data!E219</f>
        <v>746444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116530022</v>
      </c>
      <c r="D16" s="81">
        <f>data!C220</f>
        <v>1675731</v>
      </c>
      <c r="E16" s="81">
        <f>data!D220</f>
        <v>0</v>
      </c>
      <c r="F16" s="81">
        <f>data!E220</f>
        <v>118205753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645540</v>
      </c>
      <c r="D24" s="81">
        <f>data!C225</f>
        <v>11594</v>
      </c>
      <c r="E24" s="81">
        <f>data!D225</f>
        <v>0</v>
      </c>
      <c r="F24" s="81">
        <f>data!E225</f>
        <v>657134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46137744</v>
      </c>
      <c r="D25" s="81">
        <f>data!C226</f>
        <v>1688944</v>
      </c>
      <c r="E25" s="81">
        <f>data!D226</f>
        <v>0</v>
      </c>
      <c r="F25" s="81">
        <f>data!E226</f>
        <v>47826688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3830750</v>
      </c>
      <c r="D26" s="81">
        <f>data!C227</f>
        <v>269423</v>
      </c>
      <c r="E26" s="81">
        <f>data!D227</f>
        <v>0</v>
      </c>
      <c r="F26" s="81">
        <f>data!E227</f>
        <v>4100173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0</v>
      </c>
      <c r="D27" s="81">
        <f>data!C228</f>
        <v>0</v>
      </c>
      <c r="E27" s="81">
        <f>data!D228</f>
        <v>0</v>
      </c>
      <c r="F27" s="81">
        <f>data!E228</f>
        <v>0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34862356</v>
      </c>
      <c r="D28" s="81">
        <f>data!C229</f>
        <v>959715</v>
      </c>
      <c r="E28" s="81">
        <f>data!D229</f>
        <v>0</v>
      </c>
      <c r="F28" s="81">
        <f>data!E229</f>
        <v>35822071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85476390</v>
      </c>
      <c r="D32" s="81">
        <f>data!C233</f>
        <v>2929676</v>
      </c>
      <c r="E32" s="81">
        <f>data!D233</f>
        <v>0</v>
      </c>
      <c r="F32" s="81">
        <f>data!E233</f>
        <v>88406066</v>
      </c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topLeftCell="A16"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Grays Harbor Community Hospital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5119000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158141493.41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69506235.989999995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2878567.5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9748848.4900000002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25783197.629999999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5980452.6600000001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272038795.68000001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200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484500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734063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1218563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17700855.34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17700855.34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2023-06-22T17:51:15Z</cp:lastPrinted>
  <dcterms:created xsi:type="dcterms:W3CDTF">1999-06-02T22:01:56Z</dcterms:created>
  <dcterms:modified xsi:type="dcterms:W3CDTF">2023-06-27T14:47:28Z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