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Hospital Reporting\Year End Reports\YearEnd\YearEnd_2022\Transitioned to New Template\"/>
    </mc:Choice>
  </mc:AlternateContent>
  <xr:revisionPtr revIDLastSave="0" documentId="8_{198258B5-DBDB-4CF3-874D-2B5C4CE2E525}" xr6:coauthVersionLast="47" xr6:coauthVersionMax="47" xr10:uidLastSave="{00000000-0000-0000-0000-000000000000}"/>
  <workbookProtection workbookAlgorithmName="SHA-512" workbookHashValue="DN4f5UMkLH9jzFdschBSUwgtWos0o7U1PTZCuJDGefQr6fhrhTObSZg1KR+pB2TbgMTRIrjhnn+YBZ75GPW7JA==" workbookSaltValue="EEb+ipexbmmrxZBAZw8a1w==" workbookSpinCount="100000" lockStructure="1"/>
  <bookViews>
    <workbookView xWindow="-120" yWindow="-120" windowWidth="29040" windowHeight="15840" tabRatio="777" activeTab="7" xr2:uid="{6A67E359-151F-4C3D-9C77-4DE7E01E3C7B}"/>
  </bookViews>
  <sheets>
    <sheet name="data" sheetId="24" r:id="rId1"/>
    <sheet name="Transmittal" sheetId="27" r:id="rId2"/>
    <sheet name="Responses-1" sheetId="15" r:id="rId3"/>
    <sheet name="Responses-2" sheetId="17" r:id="rId4"/>
    <sheet name="INFO_PG1" sheetId="3" r:id="rId5"/>
    <sheet name="INFO_PG2" sheetId="4" r:id="rId6"/>
    <sheet name="SS2_3_5_6" sheetId="5" r:id="rId7"/>
    <sheet name="SS4" sheetId="6" r:id="rId8"/>
    <sheet name="SS8" sheetId="7" r:id="rId9"/>
    <sheet name="FS" sheetId="8" r:id="rId10"/>
    <sheet name="CC" sheetId="32" r:id="rId11"/>
    <sheet name="Prior Year" sheetId="25" r:id="rId12"/>
    <sheet name="Contact" sheetId="18" r:id="rId13"/>
    <sheet name="Support" sheetId="28" r:id="rId14"/>
    <sheet name="Hospital" sheetId="29" r:id="rId15"/>
    <sheet name="Funds" sheetId="30" r:id="rId16"/>
    <sheet name="CostCenter" sheetId="31" r:id="rId17"/>
  </sheets>
  <definedNames>
    <definedName name="_Fill" localSheetId="0" hidden="1">data!$DR$772:$DR$817</definedName>
    <definedName name="_Fill" localSheetId="11" hidden="1">'Prior Year'!$DR$773:$DR$818</definedName>
    <definedName name="_Fill" hidden="1">#REF!</definedName>
    <definedName name="_xlnm._FilterDatabase" localSheetId="0" hidden="1">#REF!</definedName>
    <definedName name="_xlnm._FilterDatabase" localSheetId="11" hidden="1">#REF!</definedName>
    <definedName name="Cost_Center_Exp_Analysis" localSheetId="0">#REF!</definedName>
    <definedName name="Cost_Center_Exp_Analysis" localSheetId="11">#REF!</definedName>
    <definedName name="Cost_Center_Exp_Analysis">#REF!</definedName>
    <definedName name="Costcenter" localSheetId="16">CostCenter!$A$1:$AK$80</definedName>
    <definedName name="Costcenter">#REF!</definedName>
    <definedName name="_xlnm.Criteria" localSheetId="0">#REF!</definedName>
    <definedName name="_xlnm.Criteria" localSheetId="11">#REF!</definedName>
    <definedName name="Edit">#REF!</definedName>
    <definedName name="_xlnm.Extract" localSheetId="0">data!$A$433:$H$433</definedName>
    <definedName name="_xlnm.Extract" localSheetId="11">'Prior Year'!$A$434:$H$434</definedName>
    <definedName name="Funds" localSheetId="16">Funds!$A$1:$DH$2</definedName>
    <definedName name="Funds" localSheetId="15">Funds!$A$1:$DH$2</definedName>
    <definedName name="Funds">#REF!</definedName>
    <definedName name="Hospital" localSheetId="14">Hospital!$A$1:$BS$2</definedName>
    <definedName name="Hospital">#REF!</definedName>
    <definedName name="_xlnm.Print_Area" localSheetId="10">CC!$A$1:$I$384</definedName>
    <definedName name="_xlnm.Print_Area" localSheetId="0">#REF!</definedName>
    <definedName name="_xlnm.Print_Area" localSheetId="9">FS!$A$1:$D$179</definedName>
    <definedName name="_xlnm.Print_Area" localSheetId="4">INFO_PG1!$A$1:$G$40</definedName>
    <definedName name="_xlnm.Print_Area" localSheetId="5">INFO_PG2!$A$1:$G$33</definedName>
    <definedName name="_xlnm.Print_Area" localSheetId="11">#REF!</definedName>
    <definedName name="_xlnm.Print_Area" localSheetId="6">SS2_3_5_6!$A$1:$C$40</definedName>
    <definedName name="_xlnm.Print_Area" localSheetId="7">'SS4'!$A$1:$F$32</definedName>
    <definedName name="_xlnm.Print_Area" localSheetId="8">'SS8'!$A$1:$D$34</definedName>
    <definedName name="Support" localSheetId="16">Support!$A$1:$CF$2</definedName>
    <definedName name="Support" localSheetId="15">Support!$A$1:$CF$2</definedName>
    <definedName name="Support" localSheetId="14">Support!$A$1:$CF$2</definedName>
    <definedName name="Support" localSheetId="13">Support!$A$1:$CF$2</definedName>
    <definedName name="Sup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5" l="1"/>
  <c r="I24" i="15"/>
  <c r="C414" i="24"/>
  <c r="D13" i="6"/>
  <c r="D14" i="6"/>
  <c r="CE92" i="24" l="1"/>
  <c r="CE94" i="24"/>
  <c r="C214" i="24"/>
  <c r="C219" i="24"/>
  <c r="B214" i="24"/>
  <c r="E214" i="24" s="1"/>
  <c r="E160" i="24"/>
  <c r="CD83" i="24" l="1"/>
  <c r="AB88" i="24"/>
  <c r="L87" i="24"/>
  <c r="CE87" i="24" s="1"/>
  <c r="D415" i="24"/>
  <c r="C418" i="24"/>
  <c r="D158" i="24"/>
  <c r="C358" i="24"/>
  <c r="C334" i="24"/>
  <c r="D161" i="24"/>
  <c r="D155" i="24"/>
  <c r="D163" i="24"/>
  <c r="D157" i="24"/>
  <c r="CE83" i="24" l="1"/>
  <c r="CD69" i="24"/>
  <c r="C41" i="27"/>
  <c r="C35" i="27"/>
  <c r="AY59" i="24"/>
  <c r="E14" i="32"/>
  <c r="E15" i="32"/>
  <c r="E16" i="32"/>
  <c r="E18" i="32"/>
  <c r="E20" i="32"/>
  <c r="E13" i="32"/>
  <c r="D9" i="3"/>
  <c r="D8" i="3"/>
  <c r="D7" i="3"/>
  <c r="D6" i="3"/>
  <c r="E20" i="27"/>
  <c r="C362" i="24" l="1"/>
  <c r="C220" i="24"/>
  <c r="E163" i="24"/>
  <c r="D128" i="24"/>
  <c r="D127" i="24"/>
  <c r="BN90" i="24" l="1"/>
  <c r="CE90" i="24" s="1"/>
  <c r="CF90" i="24" s="1"/>
  <c r="B53" i="24"/>
  <c r="C8" i="6" l="1"/>
  <c r="D8" i="6"/>
  <c r="E8" i="6"/>
  <c r="C9" i="6"/>
  <c r="D9" i="6"/>
  <c r="E9" i="6"/>
  <c r="C10" i="6"/>
  <c r="D10" i="6"/>
  <c r="E10" i="6"/>
  <c r="C11" i="6"/>
  <c r="D11" i="6"/>
  <c r="E11" i="6"/>
  <c r="C12" i="6"/>
  <c r="D12" i="6"/>
  <c r="E12" i="6"/>
  <c r="C13" i="6"/>
  <c r="E13" i="6"/>
  <c r="C14" i="6"/>
  <c r="E14" i="6"/>
  <c r="C15" i="6"/>
  <c r="D15" i="6"/>
  <c r="E15" i="6"/>
  <c r="D7" i="6"/>
  <c r="E7" i="6"/>
  <c r="E21" i="27" l="1"/>
  <c r="L2" i="18" l="1"/>
  <c r="CE85" i="25"/>
  <c r="CE84" i="24"/>
  <c r="B28" i="27"/>
  <c r="H292" i="32" l="1"/>
  <c r="H356" i="32"/>
  <c r="H324" i="32"/>
  <c r="H228" i="32"/>
  <c r="H196" i="32"/>
  <c r="H132" i="32"/>
  <c r="H100" i="32"/>
  <c r="H68" i="32"/>
  <c r="A4" i="32"/>
  <c r="A36" i="32"/>
  <c r="A68" i="32"/>
  <c r="A100" i="32"/>
  <c r="A132" i="32"/>
  <c r="A164" i="32"/>
  <c r="A196" i="32"/>
  <c r="A228" i="32"/>
  <c r="A260" i="32"/>
  <c r="A292" i="32"/>
  <c r="A324" i="32"/>
  <c r="A356" i="32"/>
  <c r="A2" i="4"/>
  <c r="G3" i="4"/>
  <c r="D421" i="25"/>
  <c r="D420" i="24"/>
  <c r="D90" i="25"/>
  <c r="E90" i="25"/>
  <c r="F90" i="25"/>
  <c r="G90" i="25"/>
  <c r="H90" i="25"/>
  <c r="I90" i="25"/>
  <c r="J90" i="25"/>
  <c r="K90" i="25"/>
  <c r="L90" i="25"/>
  <c r="M90" i="25"/>
  <c r="N90" i="25"/>
  <c r="O90" i="25"/>
  <c r="P90" i="25"/>
  <c r="Q90" i="25"/>
  <c r="R90" i="25"/>
  <c r="S90" i="25"/>
  <c r="T90" i="25"/>
  <c r="U90" i="25"/>
  <c r="V90" i="25"/>
  <c r="W90" i="25"/>
  <c r="X90" i="25"/>
  <c r="Y90" i="25"/>
  <c r="Z90" i="25"/>
  <c r="AA90" i="25"/>
  <c r="AB90" i="25"/>
  <c r="AC90" i="25"/>
  <c r="AD90" i="25"/>
  <c r="AE90" i="25"/>
  <c r="AF90" i="25"/>
  <c r="AG90" i="25"/>
  <c r="AH90" i="25"/>
  <c r="AI90" i="25"/>
  <c r="AJ90" i="25"/>
  <c r="AK90" i="25"/>
  <c r="AL90" i="25"/>
  <c r="AM90" i="25"/>
  <c r="AN90" i="25"/>
  <c r="AO90" i="25"/>
  <c r="AP90" i="25"/>
  <c r="AQ90" i="25"/>
  <c r="AR90" i="25"/>
  <c r="AS90" i="25"/>
  <c r="AT90" i="25"/>
  <c r="AU90" i="25"/>
  <c r="AV90" i="25"/>
  <c r="C90" i="25"/>
  <c r="D89" i="24"/>
  <c r="AE3" i="31" s="1"/>
  <c r="E89" i="24"/>
  <c r="E26" i="32" s="1"/>
  <c r="F89" i="24"/>
  <c r="AE5" i="31" s="1"/>
  <c r="G89" i="24"/>
  <c r="G26" i="32" s="1"/>
  <c r="H89" i="24"/>
  <c r="H26" i="32" s="1"/>
  <c r="I89" i="24"/>
  <c r="J89" i="24"/>
  <c r="AE9" i="31" s="1"/>
  <c r="K89" i="24"/>
  <c r="D58" i="32" s="1"/>
  <c r="L89" i="24"/>
  <c r="AE11" i="31" s="1"/>
  <c r="M89" i="24"/>
  <c r="F58" i="32" s="1"/>
  <c r="N89" i="24"/>
  <c r="G58" i="32" s="1"/>
  <c r="O89" i="24"/>
  <c r="P89" i="24"/>
  <c r="I58" i="32" s="1"/>
  <c r="Q89" i="24"/>
  <c r="C90" i="32" s="1"/>
  <c r="R89" i="24"/>
  <c r="AE17" i="31" s="1"/>
  <c r="S89" i="24"/>
  <c r="AE18" i="31" s="1"/>
  <c r="T89" i="24"/>
  <c r="AE19" i="31" s="1"/>
  <c r="U89" i="24"/>
  <c r="G90" i="32" s="1"/>
  <c r="V89" i="24"/>
  <c r="AE21" i="31" s="1"/>
  <c r="W89" i="24"/>
  <c r="AE22" i="31" s="1"/>
  <c r="X89" i="24"/>
  <c r="C122" i="32" s="1"/>
  <c r="Y89" i="24"/>
  <c r="D122" i="32" s="1"/>
  <c r="Z89" i="24"/>
  <c r="AE25" i="31" s="1"/>
  <c r="AA89" i="24"/>
  <c r="AE26" i="31" s="1"/>
  <c r="AB89" i="24"/>
  <c r="AE27" i="31" s="1"/>
  <c r="AC89" i="24"/>
  <c r="AE28" i="31" s="1"/>
  <c r="AD89" i="24"/>
  <c r="AE29" i="31" s="1"/>
  <c r="AE89" i="24"/>
  <c r="AF89" i="24"/>
  <c r="D154" i="32" s="1"/>
  <c r="AG89" i="24"/>
  <c r="E154" i="32" s="1"/>
  <c r="AH89" i="24"/>
  <c r="F154" i="32" s="1"/>
  <c r="AI89" i="24"/>
  <c r="AE34" i="31" s="1"/>
  <c r="AJ89" i="24"/>
  <c r="AE35" i="31" s="1"/>
  <c r="AK89" i="24"/>
  <c r="AE36" i="31" s="1"/>
  <c r="AL89" i="24"/>
  <c r="C186" i="32" s="1"/>
  <c r="AM89" i="24"/>
  <c r="AE38" i="31" s="1"/>
  <c r="AN89" i="24"/>
  <c r="E186" i="32" s="1"/>
  <c r="AO89" i="24"/>
  <c r="F186" i="32" s="1"/>
  <c r="AP89" i="24"/>
  <c r="AE41" i="31" s="1"/>
  <c r="AQ89" i="24"/>
  <c r="AE42" i="31" s="1"/>
  <c r="AR89" i="24"/>
  <c r="AE43" i="31" s="1"/>
  <c r="AS89" i="24"/>
  <c r="AE44" i="31" s="1"/>
  <c r="AT89" i="24"/>
  <c r="AE45" i="31" s="1"/>
  <c r="AU89" i="24"/>
  <c r="AV89" i="24"/>
  <c r="AE47" i="31" s="1"/>
  <c r="C89" i="24"/>
  <c r="AE2" i="31" s="1"/>
  <c r="AK80" i="31"/>
  <c r="AJ80" i="31"/>
  <c r="AI80" i="31"/>
  <c r="AH80" i="31"/>
  <c r="AG80" i="31"/>
  <c r="AD80" i="31"/>
  <c r="AC80" i="31"/>
  <c r="AB80" i="31"/>
  <c r="AA80" i="31"/>
  <c r="Z80" i="31"/>
  <c r="Y80" i="31"/>
  <c r="X80" i="31"/>
  <c r="W80" i="31"/>
  <c r="V80" i="31"/>
  <c r="U80" i="31"/>
  <c r="T80" i="31"/>
  <c r="S80" i="31"/>
  <c r="R80" i="31"/>
  <c r="Q80" i="31"/>
  <c r="P80" i="31"/>
  <c r="N80" i="31"/>
  <c r="L80" i="31"/>
  <c r="K80" i="31"/>
  <c r="J80" i="31"/>
  <c r="I80" i="31"/>
  <c r="G80" i="31"/>
  <c r="F80" i="31"/>
  <c r="C80" i="31"/>
  <c r="B80" i="31"/>
  <c r="A80" i="31"/>
  <c r="AK79" i="31"/>
  <c r="AJ79" i="31"/>
  <c r="AI79" i="31"/>
  <c r="AH79" i="31"/>
  <c r="AG79" i="31"/>
  <c r="AD79" i="31"/>
  <c r="AC79" i="31"/>
  <c r="AB79" i="31"/>
  <c r="AA79" i="31"/>
  <c r="Z79" i="31"/>
  <c r="Y79" i="31"/>
  <c r="X79" i="31"/>
  <c r="W79" i="31"/>
  <c r="V79" i="31"/>
  <c r="U79" i="31"/>
  <c r="T79" i="31"/>
  <c r="S79" i="31"/>
  <c r="R79" i="31"/>
  <c r="Q79" i="31"/>
  <c r="P79" i="31"/>
  <c r="N79" i="31"/>
  <c r="L79" i="31"/>
  <c r="K79" i="31"/>
  <c r="J79" i="31"/>
  <c r="I79" i="31"/>
  <c r="G79" i="31"/>
  <c r="F79" i="31"/>
  <c r="C79" i="31"/>
  <c r="A79" i="31"/>
  <c r="AK78" i="31"/>
  <c r="AJ78" i="31"/>
  <c r="AI78" i="31"/>
  <c r="AH78" i="31"/>
  <c r="AG78" i="31"/>
  <c r="AD78" i="31"/>
  <c r="AC78" i="31"/>
  <c r="AB78" i="31"/>
  <c r="AA78" i="31"/>
  <c r="Z78" i="31"/>
  <c r="Y78" i="31"/>
  <c r="X78" i="31"/>
  <c r="W78" i="31"/>
  <c r="V78" i="31"/>
  <c r="U78" i="31"/>
  <c r="T78" i="31"/>
  <c r="S78" i="31"/>
  <c r="R78" i="31"/>
  <c r="Q78" i="31"/>
  <c r="P78" i="31"/>
  <c r="N78" i="31"/>
  <c r="L78" i="31"/>
  <c r="K78" i="31"/>
  <c r="J78" i="31"/>
  <c r="I78" i="31"/>
  <c r="G78" i="31"/>
  <c r="F78" i="31"/>
  <c r="C78" i="31"/>
  <c r="B78" i="31"/>
  <c r="A78" i="31"/>
  <c r="AK77" i="31"/>
  <c r="AJ77" i="31"/>
  <c r="AI77" i="31"/>
  <c r="AH77" i="31"/>
  <c r="AG77" i="31"/>
  <c r="AD77" i="31"/>
  <c r="AC77" i="31"/>
  <c r="AB77" i="31"/>
  <c r="AA77" i="31"/>
  <c r="Z77" i="31"/>
  <c r="Y77" i="31"/>
  <c r="X77" i="31"/>
  <c r="W77" i="31"/>
  <c r="V77" i="31"/>
  <c r="U77" i="31"/>
  <c r="T77" i="31"/>
  <c r="S77" i="31"/>
  <c r="R77" i="31"/>
  <c r="Q77" i="31"/>
  <c r="P77" i="31"/>
  <c r="N77" i="31"/>
  <c r="L77" i="31"/>
  <c r="K77" i="31"/>
  <c r="J77" i="31"/>
  <c r="I77" i="31"/>
  <c r="G77" i="31"/>
  <c r="F77" i="31"/>
  <c r="C77" i="31"/>
  <c r="B77" i="31"/>
  <c r="A77" i="31"/>
  <c r="AK76" i="31"/>
  <c r="AJ76" i="31"/>
  <c r="AI76" i="31"/>
  <c r="AH76" i="31"/>
  <c r="AG76" i="31"/>
  <c r="AD76" i="31"/>
  <c r="AC76" i="31"/>
  <c r="AB76" i="31"/>
  <c r="AA76" i="31"/>
  <c r="Z76" i="31"/>
  <c r="Y76" i="31"/>
  <c r="X76" i="31"/>
  <c r="W76" i="31"/>
  <c r="V76" i="31"/>
  <c r="U76" i="31"/>
  <c r="T76" i="31"/>
  <c r="S76" i="31"/>
  <c r="R76" i="31"/>
  <c r="Q76" i="31"/>
  <c r="P76" i="31"/>
  <c r="N76" i="31"/>
  <c r="L76" i="31"/>
  <c r="K76" i="31"/>
  <c r="J76" i="31"/>
  <c r="I76" i="31"/>
  <c r="G76" i="31"/>
  <c r="F76" i="31"/>
  <c r="C76" i="31"/>
  <c r="B76" i="31"/>
  <c r="A76" i="31"/>
  <c r="AK75" i="31"/>
  <c r="AJ75" i="31"/>
  <c r="AI75" i="31"/>
  <c r="AH75" i="31"/>
  <c r="AG75" i="31"/>
  <c r="AD75" i="31"/>
  <c r="AC75" i="31"/>
  <c r="AB75" i="31"/>
  <c r="AA75" i="31"/>
  <c r="Z75" i="31"/>
  <c r="Y75" i="31"/>
  <c r="X75" i="31"/>
  <c r="W75" i="31"/>
  <c r="V75" i="31"/>
  <c r="U75" i="31"/>
  <c r="T75" i="31"/>
  <c r="S75" i="31"/>
  <c r="R75" i="31"/>
  <c r="Q75" i="31"/>
  <c r="P75" i="31"/>
  <c r="N75" i="31"/>
  <c r="L75" i="31"/>
  <c r="K75" i="31"/>
  <c r="J75" i="31"/>
  <c r="I75" i="31"/>
  <c r="G75" i="31"/>
  <c r="F75" i="31"/>
  <c r="C75" i="31"/>
  <c r="B75" i="31"/>
  <c r="A75" i="31"/>
  <c r="AK74" i="31"/>
  <c r="AJ74" i="31"/>
  <c r="AI74" i="31"/>
  <c r="AH74" i="31"/>
  <c r="AG74" i="31"/>
  <c r="AD74" i="31"/>
  <c r="AC74" i="31"/>
  <c r="AB74" i="31"/>
  <c r="AA74" i="31"/>
  <c r="Z74" i="31"/>
  <c r="Y74" i="31"/>
  <c r="X74" i="31"/>
  <c r="W74" i="31"/>
  <c r="V74" i="31"/>
  <c r="U74" i="31"/>
  <c r="T74" i="31"/>
  <c r="S74" i="31"/>
  <c r="R74" i="31"/>
  <c r="Q74" i="31"/>
  <c r="P74" i="31"/>
  <c r="N74" i="31"/>
  <c r="L74" i="31"/>
  <c r="K74" i="31"/>
  <c r="J74" i="31"/>
  <c r="I74" i="31"/>
  <c r="G74" i="31"/>
  <c r="F74" i="31"/>
  <c r="C74" i="31"/>
  <c r="B74" i="31"/>
  <c r="A74" i="31"/>
  <c r="AK73" i="31"/>
  <c r="AJ73" i="31"/>
  <c r="AI73" i="31"/>
  <c r="AH73" i="31"/>
  <c r="AG73" i="31"/>
  <c r="AD73" i="31"/>
  <c r="AC73" i="31"/>
  <c r="AB73" i="31"/>
  <c r="AA73" i="31"/>
  <c r="Z73" i="31"/>
  <c r="Y73" i="31"/>
  <c r="X73" i="31"/>
  <c r="W73" i="31"/>
  <c r="V73" i="31"/>
  <c r="U73" i="31"/>
  <c r="T73" i="31"/>
  <c r="S73" i="31"/>
  <c r="R73" i="31"/>
  <c r="Q73" i="31"/>
  <c r="P73" i="31"/>
  <c r="N73" i="31"/>
  <c r="L73" i="31"/>
  <c r="K73" i="31"/>
  <c r="J73" i="31"/>
  <c r="I73" i="31"/>
  <c r="G73" i="31"/>
  <c r="F73" i="31"/>
  <c r="C73" i="31"/>
  <c r="B73" i="31"/>
  <c r="A73" i="31"/>
  <c r="AK72" i="31"/>
  <c r="AJ72" i="31"/>
  <c r="AI72" i="31"/>
  <c r="AH72" i="31"/>
  <c r="AG72" i="31"/>
  <c r="AD72" i="31"/>
  <c r="AC72" i="31"/>
  <c r="AB72" i="31"/>
  <c r="AA72" i="31"/>
  <c r="Z72" i="31"/>
  <c r="Y72" i="31"/>
  <c r="X72" i="31"/>
  <c r="W72" i="31"/>
  <c r="V72" i="31"/>
  <c r="U72" i="31"/>
  <c r="T72" i="31"/>
  <c r="S72" i="31"/>
  <c r="R72" i="31"/>
  <c r="Q72" i="31"/>
  <c r="P72" i="31"/>
  <c r="N72" i="31"/>
  <c r="L72" i="31"/>
  <c r="K72" i="31"/>
  <c r="J72" i="31"/>
  <c r="I72" i="31"/>
  <c r="G72" i="31"/>
  <c r="F72" i="31"/>
  <c r="C72" i="31"/>
  <c r="B72" i="31"/>
  <c r="A72" i="31"/>
  <c r="AK71" i="31"/>
  <c r="AJ71" i="31"/>
  <c r="AI71" i="31"/>
  <c r="AH71" i="31"/>
  <c r="AG71" i="31"/>
  <c r="AD71" i="31"/>
  <c r="AC71" i="31"/>
  <c r="AB71" i="31"/>
  <c r="AA71" i="31"/>
  <c r="Z71" i="31"/>
  <c r="Y71" i="31"/>
  <c r="X71" i="31"/>
  <c r="W71" i="31"/>
  <c r="V71" i="31"/>
  <c r="U71" i="31"/>
  <c r="T71" i="31"/>
  <c r="S71" i="31"/>
  <c r="R71" i="31"/>
  <c r="Q71" i="31"/>
  <c r="P71" i="31"/>
  <c r="N71" i="31"/>
  <c r="L71" i="31"/>
  <c r="K71" i="31"/>
  <c r="J71" i="31"/>
  <c r="I71" i="31"/>
  <c r="G71" i="31"/>
  <c r="F71" i="31"/>
  <c r="C71" i="31"/>
  <c r="B71" i="31"/>
  <c r="A71" i="31"/>
  <c r="AK70" i="31"/>
  <c r="AJ70" i="31"/>
  <c r="AI70" i="31"/>
  <c r="AH70" i="31"/>
  <c r="AG70" i="31"/>
  <c r="AD70" i="31"/>
  <c r="AC70" i="31"/>
  <c r="AB70" i="31"/>
  <c r="AA70" i="31"/>
  <c r="Z70" i="31"/>
  <c r="Y70" i="31"/>
  <c r="X70" i="31"/>
  <c r="W70" i="31"/>
  <c r="V70" i="31"/>
  <c r="U70" i="31"/>
  <c r="T70" i="31"/>
  <c r="S70" i="31"/>
  <c r="R70" i="31"/>
  <c r="Q70" i="31"/>
  <c r="P70" i="31"/>
  <c r="N70" i="31"/>
  <c r="L70" i="31"/>
  <c r="K70" i="31"/>
  <c r="J70" i="31"/>
  <c r="I70" i="31"/>
  <c r="G70" i="31"/>
  <c r="F70" i="31"/>
  <c r="C70" i="31"/>
  <c r="B70" i="31"/>
  <c r="A70" i="31"/>
  <c r="AK69" i="31"/>
  <c r="AJ69" i="31"/>
  <c r="AI69" i="31"/>
  <c r="AH69" i="31"/>
  <c r="AG69" i="31"/>
  <c r="AD69" i="31"/>
  <c r="AC69" i="31"/>
  <c r="AB69" i="31"/>
  <c r="AA69" i="31"/>
  <c r="Z69" i="31"/>
  <c r="Y69" i="31"/>
  <c r="X69" i="31"/>
  <c r="W69" i="31"/>
  <c r="V69" i="31"/>
  <c r="U69" i="31"/>
  <c r="T69" i="31"/>
  <c r="S69" i="31"/>
  <c r="R69" i="31"/>
  <c r="Q69" i="31"/>
  <c r="P69" i="31"/>
  <c r="N69" i="31"/>
  <c r="L69" i="31"/>
  <c r="K69" i="31"/>
  <c r="J69" i="31"/>
  <c r="I69" i="31"/>
  <c r="G69" i="31"/>
  <c r="F69" i="31"/>
  <c r="C69" i="31"/>
  <c r="B69" i="31"/>
  <c r="A69" i="31"/>
  <c r="AK68" i="31"/>
  <c r="AJ68" i="31"/>
  <c r="AI68" i="31"/>
  <c r="AH68" i="31"/>
  <c r="AG68" i="31"/>
  <c r="AD68" i="31"/>
  <c r="AC68" i="31"/>
  <c r="AB68" i="31"/>
  <c r="AA68" i="31"/>
  <c r="Z68" i="31"/>
  <c r="Y68" i="31"/>
  <c r="X68" i="31"/>
  <c r="W68" i="31"/>
  <c r="V68" i="31"/>
  <c r="U68" i="31"/>
  <c r="T68" i="31"/>
  <c r="S68" i="31"/>
  <c r="R68" i="31"/>
  <c r="Q68" i="31"/>
  <c r="P68" i="31"/>
  <c r="N68" i="31"/>
  <c r="L68" i="31"/>
  <c r="K68" i="31"/>
  <c r="J68" i="31"/>
  <c r="I68" i="31"/>
  <c r="G68" i="31"/>
  <c r="F68" i="31"/>
  <c r="C68" i="31"/>
  <c r="B68" i="31"/>
  <c r="A68" i="31"/>
  <c r="AK67" i="31"/>
  <c r="AJ67" i="31"/>
  <c r="AI67" i="31"/>
  <c r="AH67" i="31"/>
  <c r="AG67" i="31"/>
  <c r="AD67" i="31"/>
  <c r="AC67" i="31"/>
  <c r="AB67" i="31"/>
  <c r="AA67" i="31"/>
  <c r="Z67" i="31"/>
  <c r="Y67" i="31"/>
  <c r="X67" i="31"/>
  <c r="W67" i="31"/>
  <c r="V67" i="31"/>
  <c r="U67" i="31"/>
  <c r="T67" i="31"/>
  <c r="S67" i="31"/>
  <c r="R67" i="31"/>
  <c r="Q67" i="31"/>
  <c r="P67" i="31"/>
  <c r="N67" i="31"/>
  <c r="L67" i="31"/>
  <c r="K67" i="31"/>
  <c r="J67" i="31"/>
  <c r="I67" i="31"/>
  <c r="G67" i="31"/>
  <c r="F67" i="31"/>
  <c r="C67" i="31"/>
  <c r="B67" i="31"/>
  <c r="A67" i="31"/>
  <c r="AK66" i="31"/>
  <c r="AJ66" i="31"/>
  <c r="AI66" i="31"/>
  <c r="AH66" i="31"/>
  <c r="AG66" i="31"/>
  <c r="AD66" i="31"/>
  <c r="AC66" i="31"/>
  <c r="AB66" i="31"/>
  <c r="AA66" i="31"/>
  <c r="Z66" i="31"/>
  <c r="Y66" i="31"/>
  <c r="X66" i="31"/>
  <c r="W66" i="31"/>
  <c r="V66" i="31"/>
  <c r="U66" i="31"/>
  <c r="T66" i="31"/>
  <c r="S66" i="31"/>
  <c r="R66" i="31"/>
  <c r="Q66" i="31"/>
  <c r="P66" i="31"/>
  <c r="N66" i="31"/>
  <c r="L66" i="31"/>
  <c r="K66" i="31"/>
  <c r="J66" i="31"/>
  <c r="I66" i="31"/>
  <c r="G66" i="31"/>
  <c r="F66" i="31"/>
  <c r="C66" i="31"/>
  <c r="B66" i="31"/>
  <c r="A66" i="31"/>
  <c r="AK65" i="31"/>
  <c r="AJ65" i="31"/>
  <c r="AI65" i="31"/>
  <c r="AH65" i="31"/>
  <c r="AG65" i="31"/>
  <c r="AD65" i="31"/>
  <c r="AC65" i="31"/>
  <c r="AB65" i="31"/>
  <c r="AA65" i="31"/>
  <c r="Z65" i="31"/>
  <c r="Y65" i="31"/>
  <c r="X65" i="31"/>
  <c r="W65" i="31"/>
  <c r="V65" i="31"/>
  <c r="U65" i="31"/>
  <c r="T65" i="31"/>
  <c r="S65" i="31"/>
  <c r="R65" i="31"/>
  <c r="Q65" i="31"/>
  <c r="P65" i="31"/>
  <c r="N65" i="31"/>
  <c r="L65" i="31"/>
  <c r="K65" i="31"/>
  <c r="J65" i="31"/>
  <c r="I65" i="31"/>
  <c r="G65" i="31"/>
  <c r="F65" i="31"/>
  <c r="C65" i="31"/>
  <c r="B65" i="31"/>
  <c r="A65" i="31"/>
  <c r="AK64" i="31"/>
  <c r="AJ64" i="31"/>
  <c r="AI64" i="31"/>
  <c r="AH64" i="31"/>
  <c r="AG64" i="31"/>
  <c r="AD64" i="31"/>
  <c r="AC64" i="31"/>
  <c r="AB64" i="31"/>
  <c r="AA64" i="31"/>
  <c r="Z64" i="31"/>
  <c r="Y64" i="31"/>
  <c r="X64" i="31"/>
  <c r="W64" i="31"/>
  <c r="V64" i="31"/>
  <c r="U64" i="31"/>
  <c r="T64" i="31"/>
  <c r="S64" i="31"/>
  <c r="R64" i="31"/>
  <c r="Q64" i="31"/>
  <c r="P64" i="31"/>
  <c r="N64" i="31"/>
  <c r="L64" i="31"/>
  <c r="K64" i="31"/>
  <c r="J64" i="31"/>
  <c r="I64" i="31"/>
  <c r="G64" i="31"/>
  <c r="F64" i="31"/>
  <c r="C64" i="31"/>
  <c r="B64" i="31"/>
  <c r="A64" i="31"/>
  <c r="AK63" i="31"/>
  <c r="AJ63" i="31"/>
  <c r="AI63" i="31"/>
  <c r="AH63" i="31"/>
  <c r="AG63" i="31"/>
  <c r="AD63" i="31"/>
  <c r="AC63" i="31"/>
  <c r="AB63" i="31"/>
  <c r="AA63" i="31"/>
  <c r="Z63" i="31"/>
  <c r="Y63" i="31"/>
  <c r="X63" i="31"/>
  <c r="W63" i="31"/>
  <c r="V63" i="31"/>
  <c r="U63" i="31"/>
  <c r="T63" i="31"/>
  <c r="S63" i="31"/>
  <c r="R63" i="31"/>
  <c r="Q63" i="31"/>
  <c r="P63" i="31"/>
  <c r="N63" i="31"/>
  <c r="L63" i="31"/>
  <c r="K63" i="31"/>
  <c r="J63" i="31"/>
  <c r="I63" i="31"/>
  <c r="G63" i="31"/>
  <c r="F63" i="31"/>
  <c r="C63" i="31"/>
  <c r="B63" i="31"/>
  <c r="A63" i="31"/>
  <c r="AK62" i="31"/>
  <c r="AJ62" i="31"/>
  <c r="AI62" i="31"/>
  <c r="AH62" i="31"/>
  <c r="AG62" i="31"/>
  <c r="AD62" i="31"/>
  <c r="AC62" i="31"/>
  <c r="AB62" i="31"/>
  <c r="AA62" i="31"/>
  <c r="Z62" i="31"/>
  <c r="Y62" i="31"/>
  <c r="X62" i="31"/>
  <c r="W62" i="31"/>
  <c r="V62" i="31"/>
  <c r="U62" i="31"/>
  <c r="T62" i="31"/>
  <c r="S62" i="31"/>
  <c r="R62" i="31"/>
  <c r="Q62" i="31"/>
  <c r="P62" i="31"/>
  <c r="N62" i="31"/>
  <c r="L62" i="31"/>
  <c r="K62" i="31"/>
  <c r="J62" i="31"/>
  <c r="I62" i="31"/>
  <c r="G62" i="31"/>
  <c r="F62" i="31"/>
  <c r="C62" i="31"/>
  <c r="B62" i="31"/>
  <c r="A62" i="31"/>
  <c r="AK61" i="31"/>
  <c r="AJ61" i="31"/>
  <c r="AI61" i="31"/>
  <c r="AH61" i="31"/>
  <c r="AG61" i="31"/>
  <c r="AD61" i="31"/>
  <c r="AC61" i="31"/>
  <c r="AB61" i="31"/>
  <c r="AA61" i="31"/>
  <c r="Z61" i="31"/>
  <c r="Y61" i="31"/>
  <c r="X61" i="31"/>
  <c r="W61" i="31"/>
  <c r="V61" i="31"/>
  <c r="U61" i="31"/>
  <c r="T61" i="31"/>
  <c r="S61" i="31"/>
  <c r="R61" i="31"/>
  <c r="Q61" i="31"/>
  <c r="P61" i="31"/>
  <c r="N61" i="31"/>
  <c r="L61" i="31"/>
  <c r="K61" i="31"/>
  <c r="J61" i="31"/>
  <c r="I61" i="31"/>
  <c r="G61" i="31"/>
  <c r="F61" i="31"/>
  <c r="C61" i="31"/>
  <c r="B61" i="31"/>
  <c r="A61" i="31"/>
  <c r="AK60" i="31"/>
  <c r="AJ60" i="31"/>
  <c r="AI60" i="31"/>
  <c r="AH60" i="31"/>
  <c r="AG60" i="31"/>
  <c r="AD60" i="31"/>
  <c r="AC60" i="31"/>
  <c r="AB60" i="31"/>
  <c r="AA60" i="31"/>
  <c r="Z60" i="31"/>
  <c r="Y60" i="31"/>
  <c r="X60" i="31"/>
  <c r="W60" i="31"/>
  <c r="V60" i="31"/>
  <c r="U60" i="31"/>
  <c r="T60" i="31"/>
  <c r="S60" i="31"/>
  <c r="R60" i="31"/>
  <c r="Q60" i="31"/>
  <c r="P60" i="31"/>
  <c r="N60" i="31"/>
  <c r="L60" i="31"/>
  <c r="K60" i="31"/>
  <c r="J60" i="31"/>
  <c r="I60" i="31"/>
  <c r="G60" i="31"/>
  <c r="F60" i="31"/>
  <c r="C60" i="31"/>
  <c r="B60" i="31"/>
  <c r="A60" i="31"/>
  <c r="AK59" i="31"/>
  <c r="AJ59" i="31"/>
  <c r="AI59" i="31"/>
  <c r="AH59" i="31"/>
  <c r="AG59" i="31"/>
  <c r="AD59" i="31"/>
  <c r="AC59" i="31"/>
  <c r="AB59" i="31"/>
  <c r="AA59" i="31"/>
  <c r="Z59" i="31"/>
  <c r="Y59" i="31"/>
  <c r="X59" i="31"/>
  <c r="W59" i="31"/>
  <c r="V59" i="31"/>
  <c r="U59" i="31"/>
  <c r="T59" i="31"/>
  <c r="S59" i="31"/>
  <c r="R59" i="31"/>
  <c r="Q59" i="31"/>
  <c r="P59" i="31"/>
  <c r="N59" i="31"/>
  <c r="L59" i="31"/>
  <c r="K59" i="31"/>
  <c r="J59" i="31"/>
  <c r="I59" i="31"/>
  <c r="G59" i="31"/>
  <c r="F59" i="31"/>
  <c r="C59" i="31"/>
  <c r="B59" i="31"/>
  <c r="A59" i="31"/>
  <c r="AK58" i="31"/>
  <c r="AJ58" i="31"/>
  <c r="AI58" i="31"/>
  <c r="AH58" i="31"/>
  <c r="AG58" i="31"/>
  <c r="AD58" i="31"/>
  <c r="AC58" i="31"/>
  <c r="AB58" i="31"/>
  <c r="AA58" i="31"/>
  <c r="Z58" i="31"/>
  <c r="Y58" i="31"/>
  <c r="X58" i="31"/>
  <c r="W58" i="31"/>
  <c r="V58" i="31"/>
  <c r="U58" i="31"/>
  <c r="T58" i="31"/>
  <c r="S58" i="31"/>
  <c r="R58" i="31"/>
  <c r="Q58" i="31"/>
  <c r="P58" i="31"/>
  <c r="N58" i="31"/>
  <c r="L58" i="31"/>
  <c r="K58" i="31"/>
  <c r="J58" i="31"/>
  <c r="I58" i="31"/>
  <c r="G58" i="31"/>
  <c r="F58" i="31"/>
  <c r="C58" i="31"/>
  <c r="B58" i="31"/>
  <c r="A58" i="31"/>
  <c r="AK57" i="31"/>
  <c r="AJ57" i="31"/>
  <c r="AI57" i="31"/>
  <c r="AH57" i="31"/>
  <c r="AG57" i="31"/>
  <c r="AD57" i="31"/>
  <c r="AC57" i="31"/>
  <c r="AB57" i="31"/>
  <c r="AA57" i="31"/>
  <c r="Z57" i="31"/>
  <c r="Y57" i="31"/>
  <c r="X57" i="31"/>
  <c r="W57" i="31"/>
  <c r="V57" i="31"/>
  <c r="U57" i="31"/>
  <c r="T57" i="31"/>
  <c r="S57" i="31"/>
  <c r="R57" i="31"/>
  <c r="Q57" i="31"/>
  <c r="P57" i="31"/>
  <c r="N57" i="31"/>
  <c r="L57" i="31"/>
  <c r="K57" i="31"/>
  <c r="J57" i="31"/>
  <c r="I57" i="31"/>
  <c r="G57" i="31"/>
  <c r="F57" i="31"/>
  <c r="C57" i="31"/>
  <c r="B57" i="31"/>
  <c r="A57" i="31"/>
  <c r="AK56" i="31"/>
  <c r="AJ56" i="31"/>
  <c r="AI56" i="31"/>
  <c r="AH56" i="31"/>
  <c r="AG56" i="31"/>
  <c r="AD56" i="31"/>
  <c r="AC56" i="31"/>
  <c r="AB56" i="31"/>
  <c r="AA56" i="31"/>
  <c r="Z56" i="31"/>
  <c r="Y56" i="31"/>
  <c r="X56" i="31"/>
  <c r="W56" i="31"/>
  <c r="V56" i="31"/>
  <c r="U56" i="31"/>
  <c r="T56" i="31"/>
  <c r="S56" i="31"/>
  <c r="R56" i="31"/>
  <c r="Q56" i="31"/>
  <c r="P56" i="31"/>
  <c r="N56" i="31"/>
  <c r="L56" i="31"/>
  <c r="K56" i="31"/>
  <c r="J56" i="31"/>
  <c r="I56" i="31"/>
  <c r="G56" i="31"/>
  <c r="F56" i="31"/>
  <c r="E56" i="31"/>
  <c r="C56" i="31"/>
  <c r="A56" i="31"/>
  <c r="AK55" i="31"/>
  <c r="AJ55" i="31"/>
  <c r="AI55" i="31"/>
  <c r="AH55" i="31"/>
  <c r="AG55" i="31"/>
  <c r="AD55" i="31"/>
  <c r="AC55" i="31"/>
  <c r="AB55" i="31"/>
  <c r="AA55" i="31"/>
  <c r="Z55" i="31"/>
  <c r="Y55" i="31"/>
  <c r="X55" i="31"/>
  <c r="W55" i="31"/>
  <c r="V55" i="31"/>
  <c r="U55" i="31"/>
  <c r="T55" i="31"/>
  <c r="S55" i="31"/>
  <c r="R55" i="31"/>
  <c r="Q55" i="31"/>
  <c r="P55" i="31"/>
  <c r="N55" i="31"/>
  <c r="L55" i="31"/>
  <c r="K55" i="31"/>
  <c r="J55" i="31"/>
  <c r="I55" i="31"/>
  <c r="G55" i="31"/>
  <c r="F55" i="31"/>
  <c r="C55" i="31"/>
  <c r="B55" i="31"/>
  <c r="A55" i="31"/>
  <c r="AK54" i="31"/>
  <c r="AJ54" i="31"/>
  <c r="AI54" i="31"/>
  <c r="AH54" i="31"/>
  <c r="AG54" i="31"/>
  <c r="AD54" i="31"/>
  <c r="AC54" i="31"/>
  <c r="AB54" i="31"/>
  <c r="AA54" i="31"/>
  <c r="Z54" i="31"/>
  <c r="Y54" i="31"/>
  <c r="X54" i="31"/>
  <c r="W54" i="31"/>
  <c r="V54" i="31"/>
  <c r="U54" i="31"/>
  <c r="T54" i="31"/>
  <c r="S54" i="31"/>
  <c r="R54" i="31"/>
  <c r="Q54" i="31"/>
  <c r="P54" i="31"/>
  <c r="N54" i="31"/>
  <c r="L54" i="31"/>
  <c r="K54" i="31"/>
  <c r="J54" i="31"/>
  <c r="I54" i="31"/>
  <c r="G54" i="31"/>
  <c r="F54" i="31"/>
  <c r="C54" i="31"/>
  <c r="A54" i="31"/>
  <c r="AK53" i="31"/>
  <c r="AJ53" i="31"/>
  <c r="AI53" i="31"/>
  <c r="AH53" i="31"/>
  <c r="AG53" i="31"/>
  <c r="AD53" i="31"/>
  <c r="AC53" i="31"/>
  <c r="AB53" i="31"/>
  <c r="AA53" i="31"/>
  <c r="Z53" i="31"/>
  <c r="Y53" i="31"/>
  <c r="X53" i="31"/>
  <c r="W53" i="31"/>
  <c r="V53" i="31"/>
  <c r="U53" i="31"/>
  <c r="T53" i="31"/>
  <c r="S53" i="31"/>
  <c r="R53" i="31"/>
  <c r="Q53" i="31"/>
  <c r="P53" i="31"/>
  <c r="N53" i="31"/>
  <c r="L53" i="31"/>
  <c r="K53" i="31"/>
  <c r="J53" i="31"/>
  <c r="I53" i="31"/>
  <c r="G53" i="31"/>
  <c r="F53" i="31"/>
  <c r="C53" i="31"/>
  <c r="B53" i="31"/>
  <c r="A53" i="31"/>
  <c r="AK52" i="31"/>
  <c r="AJ52" i="31"/>
  <c r="AI52" i="31"/>
  <c r="AH52" i="31"/>
  <c r="AG52" i="31"/>
  <c r="AD52" i="31"/>
  <c r="AC52" i="31"/>
  <c r="AB52" i="31"/>
  <c r="AA52" i="31"/>
  <c r="Z52" i="31"/>
  <c r="Y52" i="31"/>
  <c r="X52" i="31"/>
  <c r="W52" i="31"/>
  <c r="V52" i="31"/>
  <c r="U52" i="31"/>
  <c r="T52" i="31"/>
  <c r="S52" i="31"/>
  <c r="R52" i="31"/>
  <c r="Q52" i="31"/>
  <c r="P52" i="31"/>
  <c r="N52" i="31"/>
  <c r="L52" i="31"/>
  <c r="K52" i="31"/>
  <c r="J52" i="31"/>
  <c r="I52" i="31"/>
  <c r="G52" i="31"/>
  <c r="F52" i="31"/>
  <c r="E52" i="31"/>
  <c r="C52" i="31"/>
  <c r="B52" i="31"/>
  <c r="A52" i="31"/>
  <c r="AK51" i="31"/>
  <c r="AJ51" i="31"/>
  <c r="AI51" i="31"/>
  <c r="AH51" i="31"/>
  <c r="AG51" i="31"/>
  <c r="AD51" i="31"/>
  <c r="AC51" i="31"/>
  <c r="AB51" i="31"/>
  <c r="AA51" i="31"/>
  <c r="Z51" i="31"/>
  <c r="Y51" i="31"/>
  <c r="X51" i="31"/>
  <c r="W51" i="31"/>
  <c r="V51" i="31"/>
  <c r="U51" i="31"/>
  <c r="T51" i="31"/>
  <c r="S51" i="31"/>
  <c r="R51" i="31"/>
  <c r="Q51" i="31"/>
  <c r="P51" i="31"/>
  <c r="N51" i="31"/>
  <c r="L51" i="31"/>
  <c r="K51" i="31"/>
  <c r="J51" i="31"/>
  <c r="I51" i="31"/>
  <c r="G51" i="31"/>
  <c r="F51" i="31"/>
  <c r="E51" i="31"/>
  <c r="C51" i="31"/>
  <c r="A51" i="31"/>
  <c r="AK50" i="31"/>
  <c r="AJ50" i="31"/>
  <c r="AI50" i="31"/>
  <c r="AH50" i="31"/>
  <c r="AG50" i="31"/>
  <c r="AD50" i="31"/>
  <c r="AC50" i="31"/>
  <c r="AB50" i="31"/>
  <c r="AA50" i="31"/>
  <c r="Z50" i="31"/>
  <c r="Y50" i="31"/>
  <c r="X50" i="31"/>
  <c r="W50" i="31"/>
  <c r="V50" i="31"/>
  <c r="U50" i="31"/>
  <c r="T50" i="31"/>
  <c r="S50" i="31"/>
  <c r="R50" i="31"/>
  <c r="Q50" i="31"/>
  <c r="P50" i="31"/>
  <c r="N50" i="31"/>
  <c r="L50" i="31"/>
  <c r="K50" i="31"/>
  <c r="J50" i="31"/>
  <c r="I50" i="31"/>
  <c r="G50" i="31"/>
  <c r="F50" i="31"/>
  <c r="E50" i="31"/>
  <c r="C50" i="31"/>
  <c r="B50" i="31"/>
  <c r="A50" i="31"/>
  <c r="AK49" i="31"/>
  <c r="AJ49" i="31"/>
  <c r="AI49" i="31"/>
  <c r="AH49" i="31"/>
  <c r="AG49" i="31"/>
  <c r="AD49" i="31"/>
  <c r="AC49" i="31"/>
  <c r="AB49" i="31"/>
  <c r="AA49" i="31"/>
  <c r="Z49" i="31"/>
  <c r="Y49" i="31"/>
  <c r="X49" i="31"/>
  <c r="W49" i="31"/>
  <c r="V49" i="31"/>
  <c r="U49" i="31"/>
  <c r="T49" i="31"/>
  <c r="S49" i="31"/>
  <c r="R49" i="31"/>
  <c r="Q49" i="31"/>
  <c r="P49" i="31"/>
  <c r="N49" i="31"/>
  <c r="L49" i="31"/>
  <c r="K49" i="31"/>
  <c r="J49" i="31"/>
  <c r="I49" i="31"/>
  <c r="G49" i="31"/>
  <c r="F49" i="31"/>
  <c r="C49" i="31"/>
  <c r="B49" i="31"/>
  <c r="A49" i="31"/>
  <c r="AK48" i="31"/>
  <c r="AJ48" i="31"/>
  <c r="AI48" i="31"/>
  <c r="AH48" i="31"/>
  <c r="AG48" i="31"/>
  <c r="AD48" i="31"/>
  <c r="AC48" i="31"/>
  <c r="AB48" i="31"/>
  <c r="AA48" i="31"/>
  <c r="Z48" i="31"/>
  <c r="Y48" i="31"/>
  <c r="X48" i="31"/>
  <c r="W48" i="31"/>
  <c r="V48" i="31"/>
  <c r="U48" i="31"/>
  <c r="T48" i="31"/>
  <c r="S48" i="31"/>
  <c r="R48" i="31"/>
  <c r="Q48" i="31"/>
  <c r="P48" i="31"/>
  <c r="N48" i="31"/>
  <c r="L48" i="31"/>
  <c r="K48" i="31"/>
  <c r="J48" i="31"/>
  <c r="I48" i="31"/>
  <c r="G48" i="31"/>
  <c r="F48" i="31"/>
  <c r="C48" i="31"/>
  <c r="B48" i="31"/>
  <c r="A48" i="31"/>
  <c r="AK47" i="31"/>
  <c r="AJ47" i="31"/>
  <c r="AI47" i="31"/>
  <c r="AH47" i="31"/>
  <c r="AG47" i="31"/>
  <c r="AF47" i="31"/>
  <c r="AD47" i="31"/>
  <c r="AC47" i="31"/>
  <c r="AB47" i="31"/>
  <c r="AA47" i="31"/>
  <c r="Z47" i="31"/>
  <c r="Y47" i="31"/>
  <c r="X47" i="31"/>
  <c r="W47" i="31"/>
  <c r="V47" i="31"/>
  <c r="U47" i="31"/>
  <c r="T47" i="31"/>
  <c r="S47" i="31"/>
  <c r="R47" i="31"/>
  <c r="Q47" i="31"/>
  <c r="P47" i="31"/>
  <c r="N47" i="31"/>
  <c r="L47" i="31"/>
  <c r="K47" i="31"/>
  <c r="J47" i="31"/>
  <c r="I47" i="31"/>
  <c r="G47" i="31"/>
  <c r="F47" i="31"/>
  <c r="C47" i="31"/>
  <c r="B47" i="31"/>
  <c r="A47" i="31"/>
  <c r="AK46" i="31"/>
  <c r="AJ46" i="31"/>
  <c r="AI46" i="31"/>
  <c r="AH46" i="31"/>
  <c r="AG46" i="31"/>
  <c r="AF46" i="31"/>
  <c r="AE46" i="31"/>
  <c r="AD46" i="31"/>
  <c r="AC46" i="31"/>
  <c r="AB46" i="31"/>
  <c r="AA46" i="31"/>
  <c r="Z46" i="31"/>
  <c r="Y46" i="31"/>
  <c r="X46" i="31"/>
  <c r="W46" i="31"/>
  <c r="V46" i="31"/>
  <c r="U46" i="31"/>
  <c r="T46" i="31"/>
  <c r="S46" i="31"/>
  <c r="R46" i="31"/>
  <c r="Q46" i="31"/>
  <c r="P46" i="31"/>
  <c r="N46" i="31"/>
  <c r="L46" i="31"/>
  <c r="K46" i="31"/>
  <c r="J46" i="31"/>
  <c r="I46" i="31"/>
  <c r="G46" i="31"/>
  <c r="F46" i="31"/>
  <c r="E46" i="31"/>
  <c r="C46" i="31"/>
  <c r="B46" i="31"/>
  <c r="A46" i="31"/>
  <c r="AK45" i="31"/>
  <c r="AJ45" i="31"/>
  <c r="AI45" i="31"/>
  <c r="AH45" i="31"/>
  <c r="AG45" i="31"/>
  <c r="AF45" i="31"/>
  <c r="AD45" i="31"/>
  <c r="AC45" i="31"/>
  <c r="AB45" i="31"/>
  <c r="AA45" i="31"/>
  <c r="Z45" i="31"/>
  <c r="Y45" i="31"/>
  <c r="X45" i="31"/>
  <c r="W45" i="31"/>
  <c r="V45" i="31"/>
  <c r="U45" i="31"/>
  <c r="T45" i="31"/>
  <c r="S45" i="31"/>
  <c r="R45" i="31"/>
  <c r="Q45" i="31"/>
  <c r="P45" i="31"/>
  <c r="N45" i="31"/>
  <c r="L45" i="31"/>
  <c r="K45" i="31"/>
  <c r="J45" i="31"/>
  <c r="I45" i="31"/>
  <c r="G45" i="31"/>
  <c r="F45" i="31"/>
  <c r="E45" i="31"/>
  <c r="C45" i="31"/>
  <c r="B45" i="31"/>
  <c r="A45" i="31"/>
  <c r="AK44" i="31"/>
  <c r="AJ44" i="31"/>
  <c r="AI44" i="31"/>
  <c r="AH44" i="31"/>
  <c r="AG44" i="31"/>
  <c r="AF44" i="31"/>
  <c r="AD44" i="31"/>
  <c r="AC44" i="31"/>
  <c r="AB44" i="31"/>
  <c r="AA44" i="31"/>
  <c r="Z44" i="31"/>
  <c r="Y44" i="31"/>
  <c r="X44" i="31"/>
  <c r="W44" i="31"/>
  <c r="V44" i="31"/>
  <c r="U44" i="31"/>
  <c r="T44" i="31"/>
  <c r="S44" i="31"/>
  <c r="R44" i="31"/>
  <c r="Q44" i="31"/>
  <c r="P44" i="31"/>
  <c r="N44" i="31"/>
  <c r="L44" i="31"/>
  <c r="K44" i="31"/>
  <c r="J44" i="31"/>
  <c r="I44" i="31"/>
  <c r="G44" i="31"/>
  <c r="F44" i="31"/>
  <c r="E44" i="31"/>
  <c r="C44" i="31"/>
  <c r="B44" i="31"/>
  <c r="A44" i="31"/>
  <c r="AK43" i="31"/>
  <c r="AJ43" i="31"/>
  <c r="AI43" i="31"/>
  <c r="AH43" i="31"/>
  <c r="AG43" i="31"/>
  <c r="AF43" i="31"/>
  <c r="AD43" i="31"/>
  <c r="AC43" i="31"/>
  <c r="AB43" i="31"/>
  <c r="AA43" i="31"/>
  <c r="Z43" i="31"/>
  <c r="Y43" i="31"/>
  <c r="X43" i="31"/>
  <c r="W43" i="31"/>
  <c r="V43" i="31"/>
  <c r="U43" i="31"/>
  <c r="T43" i="31"/>
  <c r="S43" i="31"/>
  <c r="R43" i="31"/>
  <c r="Q43" i="31"/>
  <c r="P43" i="31"/>
  <c r="N43" i="31"/>
  <c r="L43" i="31"/>
  <c r="K43" i="31"/>
  <c r="J43" i="31"/>
  <c r="I43" i="31"/>
  <c r="G43" i="31"/>
  <c r="F43" i="31"/>
  <c r="E43" i="31"/>
  <c r="C43" i="31"/>
  <c r="A43" i="31"/>
  <c r="AK42" i="31"/>
  <c r="AJ42" i="31"/>
  <c r="AI42" i="31"/>
  <c r="AH42" i="31"/>
  <c r="AG42" i="31"/>
  <c r="AF42" i="31"/>
  <c r="AD42" i="31"/>
  <c r="AC42" i="31"/>
  <c r="AB42" i="31"/>
  <c r="AA42" i="31"/>
  <c r="Z42" i="31"/>
  <c r="Y42" i="31"/>
  <c r="X42" i="31"/>
  <c r="W42" i="31"/>
  <c r="V42" i="31"/>
  <c r="U42" i="31"/>
  <c r="T42" i="31"/>
  <c r="S42" i="31"/>
  <c r="R42" i="31"/>
  <c r="Q42" i="31"/>
  <c r="P42" i="31"/>
  <c r="N42" i="31"/>
  <c r="L42" i="31"/>
  <c r="K42" i="31"/>
  <c r="J42" i="31"/>
  <c r="I42" i="31"/>
  <c r="G42" i="31"/>
  <c r="F42" i="31"/>
  <c r="E42" i="31"/>
  <c r="C42" i="31"/>
  <c r="A42" i="31"/>
  <c r="AK41" i="31"/>
  <c r="AJ41" i="31"/>
  <c r="AI41" i="31"/>
  <c r="AH41" i="31"/>
  <c r="AG41" i="31"/>
  <c r="AF41" i="31"/>
  <c r="AD41" i="31"/>
  <c r="AC41" i="31"/>
  <c r="AB41" i="31"/>
  <c r="AA41" i="31"/>
  <c r="Z41" i="31"/>
  <c r="Y41" i="31"/>
  <c r="X41" i="31"/>
  <c r="W41" i="31"/>
  <c r="V41" i="31"/>
  <c r="U41" i="31"/>
  <c r="T41" i="31"/>
  <c r="S41" i="31"/>
  <c r="R41" i="31"/>
  <c r="Q41" i="31"/>
  <c r="P41" i="31"/>
  <c r="N41" i="31"/>
  <c r="L41" i="31"/>
  <c r="K41" i="31"/>
  <c r="J41" i="31"/>
  <c r="I41" i="31"/>
  <c r="G41" i="31"/>
  <c r="F41" i="31"/>
  <c r="E41" i="31"/>
  <c r="C41" i="31"/>
  <c r="A41" i="31"/>
  <c r="AK40" i="31"/>
  <c r="AJ40" i="31"/>
  <c r="AI40" i="31"/>
  <c r="AH40" i="31"/>
  <c r="AG40" i="31"/>
  <c r="AF40" i="31"/>
  <c r="AD40" i="31"/>
  <c r="AC40" i="31"/>
  <c r="AB40" i="31"/>
  <c r="AA40" i="31"/>
  <c r="Z40" i="31"/>
  <c r="Y40" i="31"/>
  <c r="X40" i="31"/>
  <c r="W40" i="31"/>
  <c r="V40" i="31"/>
  <c r="U40" i="31"/>
  <c r="T40" i="31"/>
  <c r="S40" i="31"/>
  <c r="R40" i="31"/>
  <c r="Q40" i="31"/>
  <c r="P40" i="31"/>
  <c r="N40" i="31"/>
  <c r="L40" i="31"/>
  <c r="K40" i="31"/>
  <c r="J40" i="31"/>
  <c r="I40" i="31"/>
  <c r="G40" i="31"/>
  <c r="F40" i="31"/>
  <c r="E40" i="31"/>
  <c r="C40" i="31"/>
  <c r="B40" i="31"/>
  <c r="A40" i="31"/>
  <c r="AK39" i="31"/>
  <c r="AJ39" i="31"/>
  <c r="AI39" i="31"/>
  <c r="AH39" i="31"/>
  <c r="AG39" i="31"/>
  <c r="AF39" i="31"/>
  <c r="AD39" i="31"/>
  <c r="AC39" i="31"/>
  <c r="AB39" i="31"/>
  <c r="AA39" i="31"/>
  <c r="Z39" i="31"/>
  <c r="Y39" i="31"/>
  <c r="X39" i="31"/>
  <c r="W39" i="31"/>
  <c r="V39" i="31"/>
  <c r="U39" i="31"/>
  <c r="T39" i="31"/>
  <c r="S39" i="31"/>
  <c r="R39" i="31"/>
  <c r="Q39" i="31"/>
  <c r="P39" i="31"/>
  <c r="N39" i="31"/>
  <c r="L39" i="31"/>
  <c r="K39" i="31"/>
  <c r="J39" i="31"/>
  <c r="I39" i="31"/>
  <c r="G39" i="31"/>
  <c r="F39" i="31"/>
  <c r="E39" i="31"/>
  <c r="C39" i="31"/>
  <c r="B39" i="31"/>
  <c r="A39" i="31"/>
  <c r="AK38" i="31"/>
  <c r="AJ38" i="31"/>
  <c r="AI38" i="31"/>
  <c r="AH38" i="31"/>
  <c r="AG38" i="31"/>
  <c r="AF38" i="31"/>
  <c r="AD38" i="31"/>
  <c r="AC38" i="31"/>
  <c r="AB38" i="31"/>
  <c r="AA38" i="31"/>
  <c r="Z38" i="31"/>
  <c r="Y38" i="31"/>
  <c r="X38" i="31"/>
  <c r="W38" i="31"/>
  <c r="V38" i="31"/>
  <c r="U38" i="31"/>
  <c r="T38" i="31"/>
  <c r="S38" i="31"/>
  <c r="R38" i="31"/>
  <c r="Q38" i="31"/>
  <c r="P38" i="31"/>
  <c r="N38" i="31"/>
  <c r="L38" i="31"/>
  <c r="K38" i="31"/>
  <c r="J38" i="31"/>
  <c r="I38" i="31"/>
  <c r="G38" i="31"/>
  <c r="F38" i="31"/>
  <c r="E38" i="31"/>
  <c r="C38" i="31"/>
  <c r="B38" i="31"/>
  <c r="A38" i="31"/>
  <c r="AK37" i="31"/>
  <c r="AJ37" i="31"/>
  <c r="AI37" i="31"/>
  <c r="AH37" i="31"/>
  <c r="AG37" i="31"/>
  <c r="AF37" i="31"/>
  <c r="AD37" i="31"/>
  <c r="AC37" i="31"/>
  <c r="AB37" i="31"/>
  <c r="AA37" i="31"/>
  <c r="Z37" i="31"/>
  <c r="Y37" i="31"/>
  <c r="X37" i="31"/>
  <c r="W37" i="31"/>
  <c r="V37" i="31"/>
  <c r="U37" i="31"/>
  <c r="T37" i="31"/>
  <c r="S37" i="31"/>
  <c r="R37" i="31"/>
  <c r="Q37" i="31"/>
  <c r="P37" i="31"/>
  <c r="N37" i="31"/>
  <c r="L37" i="31"/>
  <c r="K37" i="31"/>
  <c r="J37" i="31"/>
  <c r="I37" i="31"/>
  <c r="G37" i="31"/>
  <c r="F37" i="31"/>
  <c r="E37" i="31"/>
  <c r="C37" i="31"/>
  <c r="B37" i="31"/>
  <c r="A37" i="31"/>
  <c r="AK36" i="31"/>
  <c r="AJ36" i="31"/>
  <c r="AI36" i="31"/>
  <c r="AH36" i="31"/>
  <c r="AG36" i="31"/>
  <c r="AF36" i="31"/>
  <c r="AD36" i="31"/>
  <c r="AC36" i="31"/>
  <c r="AB36" i="31"/>
  <c r="AA36" i="31"/>
  <c r="Z36" i="31"/>
  <c r="Y36" i="31"/>
  <c r="X36" i="31"/>
  <c r="W36" i="31"/>
  <c r="V36" i="31"/>
  <c r="U36" i="31"/>
  <c r="T36" i="31"/>
  <c r="S36" i="31"/>
  <c r="R36" i="31"/>
  <c r="Q36" i="31"/>
  <c r="P36" i="31"/>
  <c r="N36" i="31"/>
  <c r="L36" i="31"/>
  <c r="K36" i="31"/>
  <c r="J36" i="31"/>
  <c r="I36" i="31"/>
  <c r="G36" i="31"/>
  <c r="F36" i="31"/>
  <c r="E36" i="31"/>
  <c r="C36" i="31"/>
  <c r="A36" i="31"/>
  <c r="AK35" i="31"/>
  <c r="AJ35" i="31"/>
  <c r="AI35" i="31"/>
  <c r="AH35" i="31"/>
  <c r="AG35" i="31"/>
  <c r="AF35" i="31"/>
  <c r="AD35" i="31"/>
  <c r="AC35" i="31"/>
  <c r="AB35" i="31"/>
  <c r="AA35" i="31"/>
  <c r="Z35" i="31"/>
  <c r="Y35" i="31"/>
  <c r="X35" i="31"/>
  <c r="W35" i="31"/>
  <c r="V35" i="31"/>
  <c r="U35" i="31"/>
  <c r="T35" i="31"/>
  <c r="S35" i="31"/>
  <c r="R35" i="31"/>
  <c r="Q35" i="31"/>
  <c r="P35" i="31"/>
  <c r="N35" i="31"/>
  <c r="L35" i="31"/>
  <c r="K35" i="31"/>
  <c r="J35" i="31"/>
  <c r="I35" i="31"/>
  <c r="G35" i="31"/>
  <c r="F35" i="31"/>
  <c r="E35" i="31"/>
  <c r="C35" i="31"/>
  <c r="A35" i="31"/>
  <c r="AK34" i="31"/>
  <c r="AJ34" i="31"/>
  <c r="AI34" i="31"/>
  <c r="AH34" i="31"/>
  <c r="AG34" i="31"/>
  <c r="AF34" i="31"/>
  <c r="AD34" i="31"/>
  <c r="AC34" i="31"/>
  <c r="AB34" i="31"/>
  <c r="AA34" i="31"/>
  <c r="Z34" i="31"/>
  <c r="Y34" i="31"/>
  <c r="X34" i="31"/>
  <c r="W34" i="31"/>
  <c r="V34" i="31"/>
  <c r="U34" i="31"/>
  <c r="T34" i="31"/>
  <c r="S34" i="31"/>
  <c r="R34" i="31"/>
  <c r="Q34" i="31"/>
  <c r="P34" i="31"/>
  <c r="N34" i="31"/>
  <c r="L34" i="31"/>
  <c r="K34" i="31"/>
  <c r="J34" i="31"/>
  <c r="I34" i="31"/>
  <c r="G34" i="31"/>
  <c r="F34" i="31"/>
  <c r="E34" i="31"/>
  <c r="C34" i="31"/>
  <c r="A34" i="31"/>
  <c r="AK33" i="31"/>
  <c r="AJ33" i="31"/>
  <c r="AI33" i="31"/>
  <c r="AH33" i="31"/>
  <c r="AG33" i="31"/>
  <c r="AF33" i="31"/>
  <c r="AD33" i="31"/>
  <c r="AC33" i="31"/>
  <c r="AB33" i="31"/>
  <c r="AA33" i="31"/>
  <c r="Z33" i="31"/>
  <c r="Y33" i="31"/>
  <c r="X33" i="31"/>
  <c r="W33" i="31"/>
  <c r="V33" i="31"/>
  <c r="U33" i="31"/>
  <c r="T33" i="31"/>
  <c r="S33" i="31"/>
  <c r="R33" i="31"/>
  <c r="Q33" i="31"/>
  <c r="P33" i="31"/>
  <c r="N33" i="31"/>
  <c r="L33" i="31"/>
  <c r="K33" i="31"/>
  <c r="J33" i="31"/>
  <c r="I33" i="31"/>
  <c r="G33" i="31"/>
  <c r="F33" i="31"/>
  <c r="E33" i="31"/>
  <c r="C33" i="31"/>
  <c r="A33" i="31"/>
  <c r="AK32" i="31"/>
  <c r="AJ32" i="31"/>
  <c r="AI32" i="31"/>
  <c r="AH32" i="31"/>
  <c r="AG32" i="31"/>
  <c r="AF32" i="31"/>
  <c r="AD32" i="31"/>
  <c r="AC32" i="31"/>
  <c r="AB32" i="31"/>
  <c r="AA32" i="31"/>
  <c r="Z32" i="31"/>
  <c r="Y32" i="31"/>
  <c r="X32" i="31"/>
  <c r="W32" i="31"/>
  <c r="V32" i="31"/>
  <c r="U32" i="31"/>
  <c r="T32" i="31"/>
  <c r="S32" i="31"/>
  <c r="R32" i="31"/>
  <c r="Q32" i="31"/>
  <c r="P32" i="31"/>
  <c r="N32" i="31"/>
  <c r="L32" i="31"/>
  <c r="K32" i="31"/>
  <c r="J32" i="31"/>
  <c r="I32" i="31"/>
  <c r="G32" i="31"/>
  <c r="F32" i="31"/>
  <c r="E32" i="31"/>
  <c r="C32" i="31"/>
  <c r="B32" i="31"/>
  <c r="A32" i="31"/>
  <c r="AK31" i="31"/>
  <c r="AJ31" i="31"/>
  <c r="AI31" i="31"/>
  <c r="AH31" i="31"/>
  <c r="AG31" i="31"/>
  <c r="AF31" i="31"/>
  <c r="AD31" i="31"/>
  <c r="AC31" i="31"/>
  <c r="AB31" i="31"/>
  <c r="AA31" i="31"/>
  <c r="Z31" i="31"/>
  <c r="Y31" i="31"/>
  <c r="X31" i="31"/>
  <c r="W31" i="31"/>
  <c r="V31" i="31"/>
  <c r="U31" i="31"/>
  <c r="T31" i="31"/>
  <c r="S31" i="31"/>
  <c r="R31" i="31"/>
  <c r="Q31" i="31"/>
  <c r="P31" i="31"/>
  <c r="N31" i="31"/>
  <c r="L31" i="31"/>
  <c r="K31" i="31"/>
  <c r="J31" i="31"/>
  <c r="I31" i="31"/>
  <c r="G31" i="31"/>
  <c r="F31" i="31"/>
  <c r="E31" i="31"/>
  <c r="C31" i="31"/>
  <c r="B31" i="31"/>
  <c r="A31" i="31"/>
  <c r="AK30" i="31"/>
  <c r="AJ30" i="31"/>
  <c r="AI30" i="31"/>
  <c r="AH30" i="31"/>
  <c r="AG30" i="31"/>
  <c r="AF30" i="31"/>
  <c r="AE30" i="31"/>
  <c r="AD30" i="31"/>
  <c r="AC30" i="31"/>
  <c r="AB30" i="31"/>
  <c r="AA30" i="31"/>
  <c r="Z30" i="31"/>
  <c r="Y30" i="31"/>
  <c r="X30" i="31"/>
  <c r="W30" i="31"/>
  <c r="V30" i="31"/>
  <c r="U30" i="31"/>
  <c r="T30" i="31"/>
  <c r="S30" i="31"/>
  <c r="R30" i="31"/>
  <c r="Q30" i="31"/>
  <c r="P30" i="31"/>
  <c r="N30" i="31"/>
  <c r="L30" i="31"/>
  <c r="K30" i="31"/>
  <c r="J30" i="31"/>
  <c r="I30" i="31"/>
  <c r="G30" i="31"/>
  <c r="F30" i="31"/>
  <c r="E30" i="31"/>
  <c r="C30" i="31"/>
  <c r="B30" i="31"/>
  <c r="A30" i="31"/>
  <c r="AK29" i="31"/>
  <c r="AJ29" i="31"/>
  <c r="AI29" i="31"/>
  <c r="AH29" i="31"/>
  <c r="AG29" i="31"/>
  <c r="AF29" i="31"/>
  <c r="AD29" i="31"/>
  <c r="AC29" i="31"/>
  <c r="AB29" i="31"/>
  <c r="AA29" i="31"/>
  <c r="Z29" i="31"/>
  <c r="Y29" i="31"/>
  <c r="X29" i="31"/>
  <c r="W29" i="31"/>
  <c r="V29" i="31"/>
  <c r="U29" i="31"/>
  <c r="T29" i="31"/>
  <c r="S29" i="31"/>
  <c r="R29" i="31"/>
  <c r="Q29" i="31"/>
  <c r="P29" i="31"/>
  <c r="N29" i="31"/>
  <c r="L29" i="31"/>
  <c r="K29" i="31"/>
  <c r="J29" i="31"/>
  <c r="I29" i="31"/>
  <c r="G29" i="31"/>
  <c r="F29" i="31"/>
  <c r="E29" i="31"/>
  <c r="C29" i="31"/>
  <c r="B29" i="31"/>
  <c r="A29" i="31"/>
  <c r="AK28" i="31"/>
  <c r="AJ28" i="31"/>
  <c r="AI28" i="31"/>
  <c r="AH28" i="31"/>
  <c r="AG28" i="31"/>
  <c r="AF28" i="31"/>
  <c r="AD28" i="31"/>
  <c r="AC28" i="31"/>
  <c r="AB28" i="31"/>
  <c r="AA28" i="31"/>
  <c r="Z28" i="31"/>
  <c r="Y28" i="31"/>
  <c r="X28" i="31"/>
  <c r="W28" i="31"/>
  <c r="V28" i="31"/>
  <c r="U28" i="31"/>
  <c r="T28" i="31"/>
  <c r="S28" i="31"/>
  <c r="R28" i="31"/>
  <c r="Q28" i="31"/>
  <c r="P28" i="31"/>
  <c r="N28" i="31"/>
  <c r="L28" i="31"/>
  <c r="K28" i="31"/>
  <c r="J28" i="31"/>
  <c r="I28" i="31"/>
  <c r="G28" i="31"/>
  <c r="F28" i="31"/>
  <c r="E28" i="31"/>
  <c r="C28" i="31"/>
  <c r="B28" i="31"/>
  <c r="A28" i="31"/>
  <c r="AK27" i="31"/>
  <c r="AJ27" i="31"/>
  <c r="AI27" i="31"/>
  <c r="AH27" i="31"/>
  <c r="AG27" i="31"/>
  <c r="AF27" i="31"/>
  <c r="AD27" i="31"/>
  <c r="AC27" i="31"/>
  <c r="AB27" i="31"/>
  <c r="AA27" i="31"/>
  <c r="Z27" i="31"/>
  <c r="Y27" i="31"/>
  <c r="X27" i="31"/>
  <c r="W27" i="31"/>
  <c r="V27" i="31"/>
  <c r="U27" i="31"/>
  <c r="T27" i="31"/>
  <c r="S27" i="31"/>
  <c r="R27" i="31"/>
  <c r="Q27" i="31"/>
  <c r="P27" i="31"/>
  <c r="N27" i="31"/>
  <c r="L27" i="31"/>
  <c r="K27" i="31"/>
  <c r="J27" i="31"/>
  <c r="I27" i="31"/>
  <c r="G27" i="31"/>
  <c r="F27" i="31"/>
  <c r="C27" i="31"/>
  <c r="B27" i="31"/>
  <c r="A27" i="31"/>
  <c r="AK26" i="31"/>
  <c r="AJ26" i="31"/>
  <c r="AI26" i="31"/>
  <c r="AH26" i="31"/>
  <c r="AG26" i="31"/>
  <c r="AF26" i="31"/>
  <c r="AD26" i="31"/>
  <c r="AC26" i="31"/>
  <c r="AB26" i="31"/>
  <c r="AA26" i="31"/>
  <c r="Z26" i="31"/>
  <c r="Y26" i="31"/>
  <c r="X26" i="31"/>
  <c r="W26" i="31"/>
  <c r="V26" i="31"/>
  <c r="U26" i="31"/>
  <c r="T26" i="31"/>
  <c r="S26" i="31"/>
  <c r="R26" i="31"/>
  <c r="Q26" i="31"/>
  <c r="P26" i="31"/>
  <c r="N26" i="31"/>
  <c r="L26" i="31"/>
  <c r="K26" i="31"/>
  <c r="J26" i="31"/>
  <c r="I26" i="31"/>
  <c r="G26" i="31"/>
  <c r="F26" i="31"/>
  <c r="E26" i="31"/>
  <c r="C26" i="31"/>
  <c r="B26" i="31"/>
  <c r="A26" i="31"/>
  <c r="AK25" i="31"/>
  <c r="AJ25" i="31"/>
  <c r="AI25" i="31"/>
  <c r="AH25" i="31"/>
  <c r="AG25" i="31"/>
  <c r="AF25" i="31"/>
  <c r="AD25" i="31"/>
  <c r="AC25" i="31"/>
  <c r="AB25" i="31"/>
  <c r="AA25" i="31"/>
  <c r="Z25" i="31"/>
  <c r="Y25" i="31"/>
  <c r="X25" i="31"/>
  <c r="W25" i="31"/>
  <c r="V25" i="31"/>
  <c r="U25" i="31"/>
  <c r="T25" i="31"/>
  <c r="S25" i="31"/>
  <c r="R25" i="31"/>
  <c r="Q25" i="31"/>
  <c r="P25" i="31"/>
  <c r="N25" i="31"/>
  <c r="L25" i="31"/>
  <c r="K25" i="31"/>
  <c r="J25" i="31"/>
  <c r="I25" i="31"/>
  <c r="G25" i="31"/>
  <c r="F25" i="31"/>
  <c r="E25" i="31"/>
  <c r="C25" i="31"/>
  <c r="B25" i="31"/>
  <c r="A25" i="31"/>
  <c r="AK24" i="31"/>
  <c r="AJ24" i="31"/>
  <c r="AI24" i="31"/>
  <c r="AH24" i="31"/>
  <c r="AG24" i="31"/>
  <c r="AF24" i="31"/>
  <c r="AD24" i="31"/>
  <c r="AC24" i="31"/>
  <c r="AB24" i="31"/>
  <c r="AA24" i="31"/>
  <c r="Z24" i="31"/>
  <c r="Y24" i="31"/>
  <c r="X24" i="31"/>
  <c r="W24" i="31"/>
  <c r="V24" i="31"/>
  <c r="U24" i="31"/>
  <c r="T24" i="31"/>
  <c r="S24" i="31"/>
  <c r="R24" i="31"/>
  <c r="Q24" i="31"/>
  <c r="P24" i="31"/>
  <c r="N24" i="31"/>
  <c r="L24" i="31"/>
  <c r="K24" i="31"/>
  <c r="J24" i="31"/>
  <c r="I24" i="31"/>
  <c r="G24" i="31"/>
  <c r="F24" i="31"/>
  <c r="E24" i="31"/>
  <c r="C24" i="31"/>
  <c r="A24" i="31"/>
  <c r="AK23" i="31"/>
  <c r="AJ23" i="31"/>
  <c r="AI23" i="31"/>
  <c r="AH23" i="31"/>
  <c r="AG23" i="31"/>
  <c r="AF23" i="31"/>
  <c r="AD23" i="31"/>
  <c r="AC23" i="31"/>
  <c r="AB23" i="31"/>
  <c r="AA23" i="31"/>
  <c r="Z23" i="31"/>
  <c r="Y23" i="31"/>
  <c r="X23" i="31"/>
  <c r="W23" i="31"/>
  <c r="V23" i="31"/>
  <c r="U23" i="31"/>
  <c r="T23" i="31"/>
  <c r="S23" i="31"/>
  <c r="R23" i="31"/>
  <c r="Q23" i="31"/>
  <c r="P23" i="31"/>
  <c r="N23" i="31"/>
  <c r="L23" i="31"/>
  <c r="K23" i="31"/>
  <c r="J23" i="31"/>
  <c r="I23" i="31"/>
  <c r="G23" i="31"/>
  <c r="F23" i="31"/>
  <c r="E23" i="31"/>
  <c r="C23" i="31"/>
  <c r="A23" i="31"/>
  <c r="AK22" i="31"/>
  <c r="AJ22" i="31"/>
  <c r="AI22" i="31"/>
  <c r="AH22" i="31"/>
  <c r="AG22" i="31"/>
  <c r="AF22" i="31"/>
  <c r="AD22" i="31"/>
  <c r="AC22" i="31"/>
  <c r="AB22" i="31"/>
  <c r="AA22" i="31"/>
  <c r="Z22" i="31"/>
  <c r="Y22" i="31"/>
  <c r="X22" i="31"/>
  <c r="W22" i="31"/>
  <c r="V22" i="31"/>
  <c r="U22" i="31"/>
  <c r="T22" i="31"/>
  <c r="S22" i="31"/>
  <c r="R22" i="31"/>
  <c r="Q22" i="31"/>
  <c r="P22" i="31"/>
  <c r="N22" i="31"/>
  <c r="L22" i="31"/>
  <c r="K22" i="31"/>
  <c r="J22" i="31"/>
  <c r="I22" i="31"/>
  <c r="G22" i="31"/>
  <c r="F22" i="31"/>
  <c r="E22" i="31"/>
  <c r="C22" i="31"/>
  <c r="B22" i="31"/>
  <c r="A22" i="31"/>
  <c r="AK21" i="31"/>
  <c r="AJ21" i="31"/>
  <c r="AI21" i="31"/>
  <c r="AH21" i="31"/>
  <c r="AG21" i="31"/>
  <c r="AF21" i="31"/>
  <c r="AD21" i="31"/>
  <c r="AC21" i="31"/>
  <c r="AB21" i="31"/>
  <c r="AA21" i="31"/>
  <c r="Z21" i="31"/>
  <c r="Y21" i="31"/>
  <c r="X21" i="31"/>
  <c r="W21" i="31"/>
  <c r="V21" i="31"/>
  <c r="U21" i="31"/>
  <c r="T21" i="31"/>
  <c r="S21" i="31"/>
  <c r="R21" i="31"/>
  <c r="Q21" i="31"/>
  <c r="P21" i="31"/>
  <c r="N21" i="31"/>
  <c r="L21" i="31"/>
  <c r="K21" i="31"/>
  <c r="J21" i="31"/>
  <c r="I21" i="31"/>
  <c r="G21" i="31"/>
  <c r="F21" i="31"/>
  <c r="E21" i="31"/>
  <c r="C21" i="31"/>
  <c r="B21" i="31"/>
  <c r="A21" i="31"/>
  <c r="AK20" i="31"/>
  <c r="AJ20" i="31"/>
  <c r="AI20" i="31"/>
  <c r="AH20" i="31"/>
  <c r="AG20" i="31"/>
  <c r="AF20" i="31"/>
  <c r="AD20" i="31"/>
  <c r="AC20" i="31"/>
  <c r="AB20" i="31"/>
  <c r="AA20" i="31"/>
  <c r="Z20" i="31"/>
  <c r="Y20" i="31"/>
  <c r="X20" i="31"/>
  <c r="W20" i="31"/>
  <c r="V20" i="31"/>
  <c r="U20" i="31"/>
  <c r="T20" i="31"/>
  <c r="S20" i="31"/>
  <c r="R20" i="31"/>
  <c r="Q20" i="31"/>
  <c r="P20" i="31"/>
  <c r="N20" i="31"/>
  <c r="L20" i="31"/>
  <c r="K20" i="31"/>
  <c r="J20" i="31"/>
  <c r="I20" i="31"/>
  <c r="G20" i="31"/>
  <c r="F20" i="31"/>
  <c r="E20" i="31"/>
  <c r="C20" i="31"/>
  <c r="B20" i="31"/>
  <c r="A20" i="31"/>
  <c r="AK19" i="31"/>
  <c r="AJ19" i="31"/>
  <c r="AI19" i="31"/>
  <c r="AH19" i="31"/>
  <c r="AG19" i="31"/>
  <c r="AF19" i="31"/>
  <c r="AD19" i="31"/>
  <c r="AC19" i="31"/>
  <c r="AB19" i="31"/>
  <c r="AA19" i="31"/>
  <c r="Z19" i="31"/>
  <c r="Y19" i="31"/>
  <c r="X19" i="31"/>
  <c r="W19" i="31"/>
  <c r="V19" i="31"/>
  <c r="U19" i="31"/>
  <c r="T19" i="31"/>
  <c r="S19" i="31"/>
  <c r="R19" i="31"/>
  <c r="Q19" i="31"/>
  <c r="P19" i="31"/>
  <c r="N19" i="31"/>
  <c r="L19" i="31"/>
  <c r="K19" i="31"/>
  <c r="J19" i="31"/>
  <c r="I19" i="31"/>
  <c r="G19" i="31"/>
  <c r="F19" i="31"/>
  <c r="C19" i="31"/>
  <c r="B19" i="31"/>
  <c r="A19" i="31"/>
  <c r="AK18" i="31"/>
  <c r="AJ18" i="31"/>
  <c r="AI18" i="31"/>
  <c r="AH18" i="31"/>
  <c r="AG18" i="31"/>
  <c r="AF18" i="31"/>
  <c r="AD18" i="31"/>
  <c r="AC18" i="31"/>
  <c r="AB18" i="31"/>
  <c r="AA18" i="31"/>
  <c r="Z18" i="31"/>
  <c r="Y18" i="31"/>
  <c r="X18" i="31"/>
  <c r="W18" i="31"/>
  <c r="V18" i="31"/>
  <c r="U18" i="31"/>
  <c r="T18" i="31"/>
  <c r="S18" i="31"/>
  <c r="R18" i="31"/>
  <c r="Q18" i="31"/>
  <c r="P18" i="31"/>
  <c r="N18" i="31"/>
  <c r="L18" i="31"/>
  <c r="K18" i="31"/>
  <c r="J18" i="31"/>
  <c r="I18" i="31"/>
  <c r="G18" i="31"/>
  <c r="F18" i="31"/>
  <c r="C18" i="31"/>
  <c r="B18" i="31"/>
  <c r="A18" i="31"/>
  <c r="AK17" i="31"/>
  <c r="AJ17" i="31"/>
  <c r="AI17" i="31"/>
  <c r="AH17" i="31"/>
  <c r="AG17" i="31"/>
  <c r="AF17" i="31"/>
  <c r="AD17" i="31"/>
  <c r="AC17" i="31"/>
  <c r="AB17" i="31"/>
  <c r="AA17" i="31"/>
  <c r="Z17" i="31"/>
  <c r="Y17" i="31"/>
  <c r="X17" i="31"/>
  <c r="W17" i="31"/>
  <c r="V17" i="31"/>
  <c r="U17" i="31"/>
  <c r="T17" i="31"/>
  <c r="S17" i="31"/>
  <c r="R17" i="31"/>
  <c r="Q17" i="31"/>
  <c r="P17" i="31"/>
  <c r="N17" i="31"/>
  <c r="L17" i="31"/>
  <c r="K17" i="31"/>
  <c r="J17" i="31"/>
  <c r="I17" i="31"/>
  <c r="G17" i="31"/>
  <c r="F17" i="31"/>
  <c r="E17" i="31"/>
  <c r="C17" i="31"/>
  <c r="B17" i="31"/>
  <c r="A17" i="31"/>
  <c r="AK16" i="31"/>
  <c r="AJ16" i="31"/>
  <c r="AI16" i="31"/>
  <c r="AH16" i="31"/>
  <c r="AG16" i="31"/>
  <c r="AF16" i="31"/>
  <c r="AD16" i="31"/>
  <c r="AC16" i="31"/>
  <c r="AB16" i="31"/>
  <c r="AA16" i="31"/>
  <c r="Z16" i="31"/>
  <c r="Y16" i="31"/>
  <c r="X16" i="31"/>
  <c r="W16" i="31"/>
  <c r="V16" i="31"/>
  <c r="U16" i="31"/>
  <c r="T16" i="31"/>
  <c r="S16" i="31"/>
  <c r="R16" i="31"/>
  <c r="Q16" i="31"/>
  <c r="P16" i="31"/>
  <c r="N16" i="31"/>
  <c r="L16" i="31"/>
  <c r="K16" i="31"/>
  <c r="J16" i="31"/>
  <c r="I16" i="31"/>
  <c r="G16" i="31"/>
  <c r="F16" i="31"/>
  <c r="E16" i="31"/>
  <c r="C16" i="31"/>
  <c r="B16" i="31"/>
  <c r="A16" i="31"/>
  <c r="AK15" i="31"/>
  <c r="AJ15" i="31"/>
  <c r="AI15" i="31"/>
  <c r="AH15" i="31"/>
  <c r="AG15" i="31"/>
  <c r="AF15" i="31"/>
  <c r="AD15" i="31"/>
  <c r="AC15" i="31"/>
  <c r="AB15" i="31"/>
  <c r="AA15" i="31"/>
  <c r="Z15" i="31"/>
  <c r="Y15" i="31"/>
  <c r="X15" i="31"/>
  <c r="W15" i="31"/>
  <c r="V15" i="31"/>
  <c r="U15" i="31"/>
  <c r="T15" i="31"/>
  <c r="S15" i="31"/>
  <c r="R15" i="31"/>
  <c r="Q15" i="31"/>
  <c r="P15" i="31"/>
  <c r="N15" i="31"/>
  <c r="L15" i="31"/>
  <c r="K15" i="31"/>
  <c r="J15" i="31"/>
  <c r="I15" i="31"/>
  <c r="G15" i="31"/>
  <c r="F15" i="31"/>
  <c r="E15" i="31"/>
  <c r="C15" i="31"/>
  <c r="B15" i="31"/>
  <c r="A15" i="31"/>
  <c r="AK14" i="31"/>
  <c r="AJ14" i="31"/>
  <c r="AI14" i="31"/>
  <c r="AH14" i="31"/>
  <c r="AG14" i="31"/>
  <c r="AF14" i="31"/>
  <c r="AE14" i="31"/>
  <c r="AD14" i="31"/>
  <c r="AC14" i="31"/>
  <c r="AB14" i="31"/>
  <c r="AA14" i="31"/>
  <c r="Z14" i="31"/>
  <c r="Y14" i="31"/>
  <c r="X14" i="31"/>
  <c r="W14" i="31"/>
  <c r="V14" i="31"/>
  <c r="U14" i="31"/>
  <c r="T14" i="31"/>
  <c r="S14" i="31"/>
  <c r="R14" i="31"/>
  <c r="Q14" i="31"/>
  <c r="P14" i="31"/>
  <c r="N14" i="31"/>
  <c r="L14" i="31"/>
  <c r="K14" i="31"/>
  <c r="J14" i="31"/>
  <c r="I14" i="31"/>
  <c r="G14" i="31"/>
  <c r="F14" i="31"/>
  <c r="E14" i="31"/>
  <c r="C14" i="31"/>
  <c r="A14" i="31"/>
  <c r="AK13" i="31"/>
  <c r="AJ13" i="31"/>
  <c r="AI13" i="31"/>
  <c r="AH13" i="31"/>
  <c r="AG13" i="31"/>
  <c r="AF13" i="31"/>
  <c r="AD13" i="31"/>
  <c r="AC13" i="31"/>
  <c r="AB13" i="31"/>
  <c r="AA13" i="31"/>
  <c r="Z13" i="31"/>
  <c r="Y13" i="31"/>
  <c r="X13" i="31"/>
  <c r="W13" i="31"/>
  <c r="V13" i="31"/>
  <c r="U13" i="31"/>
  <c r="T13" i="31"/>
  <c r="S13" i="31"/>
  <c r="R13" i="31"/>
  <c r="Q13" i="31"/>
  <c r="P13" i="31"/>
  <c r="N13" i="31"/>
  <c r="L13" i="31"/>
  <c r="K13" i="31"/>
  <c r="J13" i="31"/>
  <c r="I13" i="31"/>
  <c r="G13" i="31"/>
  <c r="F13" i="31"/>
  <c r="E13" i="31"/>
  <c r="C13" i="31"/>
  <c r="B13" i="31"/>
  <c r="A13" i="31"/>
  <c r="AK12" i="31"/>
  <c r="AJ12" i="31"/>
  <c r="AI12" i="31"/>
  <c r="AH12" i="31"/>
  <c r="AG12" i="31"/>
  <c r="AF12" i="31"/>
  <c r="AD12" i="31"/>
  <c r="AC12" i="31"/>
  <c r="AB12" i="31"/>
  <c r="AA12" i="31"/>
  <c r="Z12" i="31"/>
  <c r="Y12" i="31"/>
  <c r="X12" i="31"/>
  <c r="W12" i="31"/>
  <c r="V12" i="31"/>
  <c r="U12" i="31"/>
  <c r="T12" i="31"/>
  <c r="S12" i="31"/>
  <c r="R12" i="31"/>
  <c r="Q12" i="31"/>
  <c r="P12" i="31"/>
  <c r="N12" i="31"/>
  <c r="L12" i="31"/>
  <c r="K12" i="31"/>
  <c r="J12" i="31"/>
  <c r="I12" i="31"/>
  <c r="G12" i="31"/>
  <c r="F12" i="31"/>
  <c r="E12" i="31"/>
  <c r="C12" i="31"/>
  <c r="B12" i="31"/>
  <c r="A12" i="31"/>
  <c r="AK11" i="31"/>
  <c r="AJ11" i="31"/>
  <c r="AI11" i="31"/>
  <c r="AH11" i="31"/>
  <c r="AG11" i="31"/>
  <c r="AF11" i="31"/>
  <c r="AD11" i="31"/>
  <c r="AC11" i="31"/>
  <c r="AB11" i="31"/>
  <c r="AA11" i="31"/>
  <c r="Z11" i="31"/>
  <c r="Y11" i="31"/>
  <c r="X11" i="31"/>
  <c r="W11" i="31"/>
  <c r="V11" i="31"/>
  <c r="U11" i="31"/>
  <c r="T11" i="31"/>
  <c r="S11" i="31"/>
  <c r="R11" i="31"/>
  <c r="Q11" i="31"/>
  <c r="P11" i="31"/>
  <c r="N11" i="31"/>
  <c r="L11" i="31"/>
  <c r="K11" i="31"/>
  <c r="J11" i="31"/>
  <c r="I11" i="31"/>
  <c r="G11" i="31"/>
  <c r="F11" i="31"/>
  <c r="E11" i="31"/>
  <c r="C11" i="31"/>
  <c r="B11" i="31"/>
  <c r="A11" i="31"/>
  <c r="AK10" i="31"/>
  <c r="AJ10" i="31"/>
  <c r="AI10" i="31"/>
  <c r="AH10" i="31"/>
  <c r="AG10" i="31"/>
  <c r="AF10" i="31"/>
  <c r="AD10" i="31"/>
  <c r="AC10" i="31"/>
  <c r="AB10" i="31"/>
  <c r="AA10" i="31"/>
  <c r="Z10" i="31"/>
  <c r="Y10" i="31"/>
  <c r="X10" i="31"/>
  <c r="W10" i="31"/>
  <c r="V10" i="31"/>
  <c r="U10" i="31"/>
  <c r="T10" i="31"/>
  <c r="S10" i="31"/>
  <c r="R10" i="31"/>
  <c r="Q10" i="31"/>
  <c r="P10" i="31"/>
  <c r="N10" i="31"/>
  <c r="L10" i="31"/>
  <c r="K10" i="31"/>
  <c r="J10" i="31"/>
  <c r="I10" i="31"/>
  <c r="G10" i="31"/>
  <c r="F10" i="31"/>
  <c r="E10" i="31"/>
  <c r="C10" i="31"/>
  <c r="B10" i="31"/>
  <c r="A10" i="31"/>
  <c r="AK9" i="31"/>
  <c r="AJ9" i="31"/>
  <c r="AI9" i="31"/>
  <c r="AH9" i="31"/>
  <c r="AG9" i="31"/>
  <c r="AF9" i="31"/>
  <c r="AD9" i="31"/>
  <c r="AC9" i="31"/>
  <c r="AB9" i="31"/>
  <c r="AA9" i="31"/>
  <c r="Z9" i="31"/>
  <c r="Y9" i="31"/>
  <c r="X9" i="31"/>
  <c r="W9" i="31"/>
  <c r="V9" i="31"/>
  <c r="U9" i="31"/>
  <c r="T9" i="31"/>
  <c r="S9" i="31"/>
  <c r="R9" i="31"/>
  <c r="Q9" i="31"/>
  <c r="P9" i="31"/>
  <c r="N9" i="31"/>
  <c r="L9" i="31"/>
  <c r="K9" i="31"/>
  <c r="J9" i="31"/>
  <c r="I9" i="31"/>
  <c r="G9" i="31"/>
  <c r="F9" i="31"/>
  <c r="E9" i="31"/>
  <c r="C9" i="31"/>
  <c r="B9" i="31"/>
  <c r="A9" i="31"/>
  <c r="AK8" i="31"/>
  <c r="AJ8" i="31"/>
  <c r="AI8" i="31"/>
  <c r="AH8" i="31"/>
  <c r="AG8" i="31"/>
  <c r="AF8" i="31"/>
  <c r="AE8" i="31"/>
  <c r="AD8" i="31"/>
  <c r="AC8" i="31"/>
  <c r="AB8" i="31"/>
  <c r="AA8" i="31"/>
  <c r="Z8" i="31"/>
  <c r="Y8" i="31"/>
  <c r="X8" i="31"/>
  <c r="W8" i="31"/>
  <c r="V8" i="31"/>
  <c r="U8" i="31"/>
  <c r="T8" i="31"/>
  <c r="S8" i="31"/>
  <c r="R8" i="31"/>
  <c r="Q8" i="31"/>
  <c r="P8" i="31"/>
  <c r="N8" i="31"/>
  <c r="L8" i="31"/>
  <c r="K8" i="31"/>
  <c r="J8" i="31"/>
  <c r="I8" i="31"/>
  <c r="G8" i="31"/>
  <c r="F8" i="31"/>
  <c r="E8" i="31"/>
  <c r="C8" i="31"/>
  <c r="B8" i="31"/>
  <c r="A8" i="31"/>
  <c r="AK7" i="31"/>
  <c r="AJ7" i="31"/>
  <c r="AI7" i="31"/>
  <c r="AH7" i="31"/>
  <c r="AG7" i="31"/>
  <c r="AF7" i="31"/>
  <c r="AD7" i="31"/>
  <c r="AC7" i="31"/>
  <c r="AB7" i="31"/>
  <c r="AA7" i="31"/>
  <c r="Z7" i="31"/>
  <c r="Y7" i="31"/>
  <c r="X7" i="31"/>
  <c r="W7" i="31"/>
  <c r="V7" i="31"/>
  <c r="U7" i="31"/>
  <c r="T7" i="31"/>
  <c r="S7" i="31"/>
  <c r="R7" i="31"/>
  <c r="Q7" i="31"/>
  <c r="P7" i="31"/>
  <c r="N7" i="31"/>
  <c r="L7" i="31"/>
  <c r="K7" i="31"/>
  <c r="J7" i="31"/>
  <c r="I7" i="31"/>
  <c r="G7" i="31"/>
  <c r="F7" i="31"/>
  <c r="E7" i="31"/>
  <c r="C7" i="31"/>
  <c r="B7" i="31"/>
  <c r="A7" i="31"/>
  <c r="AK6" i="31"/>
  <c r="AJ6" i="31"/>
  <c r="AI6" i="31"/>
  <c r="AH6" i="31"/>
  <c r="AG6" i="31"/>
  <c r="AF6" i="31"/>
  <c r="AD6" i="31"/>
  <c r="AC6" i="31"/>
  <c r="AB6" i="31"/>
  <c r="AA6" i="31"/>
  <c r="Z6" i="31"/>
  <c r="Y6" i="31"/>
  <c r="X6" i="31"/>
  <c r="W6" i="31"/>
  <c r="V6" i="31"/>
  <c r="U6" i="31"/>
  <c r="T6" i="31"/>
  <c r="S6" i="31"/>
  <c r="R6" i="31"/>
  <c r="Q6" i="31"/>
  <c r="P6" i="31"/>
  <c r="N6" i="31"/>
  <c r="L6" i="31"/>
  <c r="K6" i="31"/>
  <c r="J6" i="31"/>
  <c r="I6" i="31"/>
  <c r="G6" i="31"/>
  <c r="F6" i="31"/>
  <c r="E6" i="31"/>
  <c r="C6" i="31"/>
  <c r="B6" i="31"/>
  <c r="A6" i="31"/>
  <c r="AK5" i="31"/>
  <c r="AJ5" i="31"/>
  <c r="AI5" i="31"/>
  <c r="AH5" i="31"/>
  <c r="AG5" i="31"/>
  <c r="AF5" i="31"/>
  <c r="AD5" i="31"/>
  <c r="AC5" i="31"/>
  <c r="AB5" i="31"/>
  <c r="AA5" i="31"/>
  <c r="Z5" i="31"/>
  <c r="Y5" i="31"/>
  <c r="X5" i="31"/>
  <c r="W5" i="31"/>
  <c r="V5" i="31"/>
  <c r="U5" i="31"/>
  <c r="T5" i="31"/>
  <c r="S5" i="31"/>
  <c r="R5" i="31"/>
  <c r="Q5" i="31"/>
  <c r="P5" i="31"/>
  <c r="N5" i="31"/>
  <c r="L5" i="31"/>
  <c r="K5" i="31"/>
  <c r="J5" i="31"/>
  <c r="I5" i="31"/>
  <c r="G5" i="31"/>
  <c r="F5" i="31"/>
  <c r="E5" i="31"/>
  <c r="C5" i="31"/>
  <c r="B5" i="31"/>
  <c r="A5" i="31"/>
  <c r="AK4" i="31"/>
  <c r="AJ4" i="31"/>
  <c r="AI4" i="31"/>
  <c r="AH4" i="31"/>
  <c r="AG4" i="31"/>
  <c r="AF4" i="31"/>
  <c r="AD4" i="31"/>
  <c r="AC4" i="31"/>
  <c r="AB4" i="31"/>
  <c r="AA4" i="31"/>
  <c r="Z4" i="31"/>
  <c r="Y4" i="31"/>
  <c r="X4" i="31"/>
  <c r="W4" i="31"/>
  <c r="V4" i="31"/>
  <c r="U4" i="31"/>
  <c r="T4" i="31"/>
  <c r="S4" i="31"/>
  <c r="R4" i="31"/>
  <c r="Q4" i="31"/>
  <c r="P4" i="31"/>
  <c r="N4" i="31"/>
  <c r="L4" i="31"/>
  <c r="K4" i="31"/>
  <c r="J4" i="31"/>
  <c r="I4" i="31"/>
  <c r="G4" i="31"/>
  <c r="F4" i="31"/>
  <c r="E4" i="31"/>
  <c r="C4" i="31"/>
  <c r="B4" i="31"/>
  <c r="A4" i="31"/>
  <c r="AK3" i="31"/>
  <c r="AJ3" i="31"/>
  <c r="AI3" i="31"/>
  <c r="AH3" i="31"/>
  <c r="AG3" i="31"/>
  <c r="AF3" i="31"/>
  <c r="AD3" i="31"/>
  <c r="AC3" i="31"/>
  <c r="AB3" i="31"/>
  <c r="AA3" i="31"/>
  <c r="Z3" i="31"/>
  <c r="Y3" i="31"/>
  <c r="X3" i="31"/>
  <c r="W3" i="31"/>
  <c r="V3" i="31"/>
  <c r="U3" i="31"/>
  <c r="T3" i="31"/>
  <c r="S3" i="31"/>
  <c r="R3" i="31"/>
  <c r="Q3" i="31"/>
  <c r="P3" i="31"/>
  <c r="N3" i="31"/>
  <c r="L3" i="31"/>
  <c r="K3" i="31"/>
  <c r="J3" i="31"/>
  <c r="I3" i="31"/>
  <c r="G3" i="31"/>
  <c r="F3" i="31"/>
  <c r="E3" i="31"/>
  <c r="C3" i="31"/>
  <c r="B3" i="31"/>
  <c r="A3" i="31"/>
  <c r="AK2" i="31"/>
  <c r="AJ2" i="31"/>
  <c r="AI2" i="31"/>
  <c r="AH2" i="31"/>
  <c r="AG2" i="31"/>
  <c r="AF2" i="31"/>
  <c r="AD2" i="31"/>
  <c r="AC2" i="31"/>
  <c r="AB2" i="31"/>
  <c r="AA2" i="31"/>
  <c r="Z2" i="31"/>
  <c r="Y2" i="31"/>
  <c r="X2" i="31"/>
  <c r="W2" i="31"/>
  <c r="V2" i="31"/>
  <c r="U2" i="31"/>
  <c r="T2" i="31"/>
  <c r="S2" i="31"/>
  <c r="R2" i="31"/>
  <c r="Q2" i="31"/>
  <c r="P2" i="31"/>
  <c r="N2" i="31"/>
  <c r="L2" i="31"/>
  <c r="K2" i="31"/>
  <c r="J2" i="31"/>
  <c r="I2" i="31"/>
  <c r="G2" i="31"/>
  <c r="F2" i="31"/>
  <c r="E2" i="31"/>
  <c r="C2" i="31"/>
  <c r="B2" i="31"/>
  <c r="A2" i="31"/>
  <c r="DH2" i="30"/>
  <c r="DG2" i="30"/>
  <c r="DE2" i="30"/>
  <c r="DD2" i="30"/>
  <c r="DC2" i="30"/>
  <c r="DB2" i="30"/>
  <c r="DA2" i="30"/>
  <c r="CZ2" i="30"/>
  <c r="CY2" i="30"/>
  <c r="CX2" i="30"/>
  <c r="CW2" i="30"/>
  <c r="CV2" i="30"/>
  <c r="CU2" i="30"/>
  <c r="CT2" i="30"/>
  <c r="CS2" i="30"/>
  <c r="CR2" i="30"/>
  <c r="CQ2" i="30"/>
  <c r="CO2" i="30"/>
  <c r="CN2" i="30"/>
  <c r="CM2" i="30"/>
  <c r="CL2" i="30"/>
  <c r="CK2" i="30"/>
  <c r="CJ2" i="30"/>
  <c r="CI2" i="30"/>
  <c r="CH2" i="30"/>
  <c r="CG2" i="30"/>
  <c r="CF2" i="30"/>
  <c r="CE2" i="30"/>
  <c r="CD2" i="30"/>
  <c r="CC2" i="30"/>
  <c r="CB2" i="30"/>
  <c r="CA2" i="30"/>
  <c r="BZ2" i="30"/>
  <c r="BY2" i="30"/>
  <c r="BX2" i="30"/>
  <c r="BW2" i="30"/>
  <c r="BV2" i="30"/>
  <c r="BU2" i="30"/>
  <c r="BT2" i="30"/>
  <c r="BS2" i="30"/>
  <c r="BR2" i="30"/>
  <c r="BP2" i="30"/>
  <c r="BM2" i="30"/>
  <c r="BL2" i="30"/>
  <c r="BJ2" i="30"/>
  <c r="BI2" i="30"/>
  <c r="BH2" i="30"/>
  <c r="BG2" i="30"/>
  <c r="BF2" i="30"/>
  <c r="BE2" i="30"/>
  <c r="BD2" i="30"/>
  <c r="BC2" i="30"/>
  <c r="BB2" i="30"/>
  <c r="BA2" i="30"/>
  <c r="AZ2" i="30"/>
  <c r="AY2" i="30"/>
  <c r="AX2" i="30"/>
  <c r="AW2" i="30"/>
  <c r="AV2" i="30"/>
  <c r="AU2" i="30"/>
  <c r="AT2" i="30"/>
  <c r="AS2" i="30"/>
  <c r="AR2" i="30"/>
  <c r="AQ2" i="30"/>
  <c r="AP2" i="30"/>
  <c r="AO2" i="30"/>
  <c r="AN2" i="30"/>
  <c r="AM2" i="30"/>
  <c r="AL2" i="30"/>
  <c r="AK2" i="30"/>
  <c r="AJ2" i="30"/>
  <c r="AI2" i="30"/>
  <c r="AH2" i="30"/>
  <c r="AG2" i="30"/>
  <c r="AF2" i="30"/>
  <c r="AE2" i="30"/>
  <c r="AD2" i="30"/>
  <c r="AC2" i="30"/>
  <c r="AB2" i="30"/>
  <c r="AA2" i="30"/>
  <c r="Y2" i="30"/>
  <c r="P2" i="30"/>
  <c r="O2" i="30"/>
  <c r="N2" i="30"/>
  <c r="M2" i="30"/>
  <c r="L2" i="30"/>
  <c r="K2" i="30"/>
  <c r="J2" i="30"/>
  <c r="I2" i="30"/>
  <c r="H2" i="30"/>
  <c r="G2" i="30"/>
  <c r="F2" i="30"/>
  <c r="E2" i="30"/>
  <c r="D2" i="30"/>
  <c r="B2" i="30"/>
  <c r="A2" i="30"/>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T2" i="29"/>
  <c r="S2" i="29"/>
  <c r="R2" i="29"/>
  <c r="Q2" i="29"/>
  <c r="P2" i="29"/>
  <c r="O2" i="29"/>
  <c r="N2" i="29"/>
  <c r="M2" i="29"/>
  <c r="L2" i="29"/>
  <c r="K2" i="29"/>
  <c r="J2" i="29"/>
  <c r="I2" i="29"/>
  <c r="H2" i="29"/>
  <c r="G2" i="29"/>
  <c r="F2" i="29"/>
  <c r="E2" i="29"/>
  <c r="D2" i="29"/>
  <c r="B2" i="29"/>
  <c r="A2" i="29"/>
  <c r="CE2" i="28"/>
  <c r="CD2" i="28"/>
  <c r="CC2" i="28"/>
  <c r="CB2" i="28"/>
  <c r="CA2" i="28"/>
  <c r="BZ2" i="28"/>
  <c r="BY2" i="28"/>
  <c r="BX2" i="28"/>
  <c r="BW2" i="28"/>
  <c r="BV2" i="28"/>
  <c r="BU2" i="28"/>
  <c r="BT2" i="28"/>
  <c r="BS2" i="28"/>
  <c r="BR2" i="28"/>
  <c r="BQ2" i="28"/>
  <c r="BP2" i="28"/>
  <c r="BO2" i="28"/>
  <c r="BN2" i="28"/>
  <c r="BM2" i="28"/>
  <c r="BL2" i="28"/>
  <c r="BK2" i="28"/>
  <c r="BJ2" i="28"/>
  <c r="BI2" i="28"/>
  <c r="BH2" i="28"/>
  <c r="BG2" i="28"/>
  <c r="BF2" i="28"/>
  <c r="BE2" i="28"/>
  <c r="BD2" i="28"/>
  <c r="BC2" i="28"/>
  <c r="BB2" i="28"/>
  <c r="BA2" i="28"/>
  <c r="AZ2" i="28"/>
  <c r="AY2" i="28"/>
  <c r="AX2" i="28"/>
  <c r="AT2" i="28"/>
  <c r="AS2" i="28"/>
  <c r="AR2" i="28"/>
  <c r="AQ2" i="28"/>
  <c r="AP2" i="28"/>
  <c r="AO2" i="28"/>
  <c r="AN2" i="28"/>
  <c r="AM2" i="28"/>
  <c r="AL2" i="28"/>
  <c r="AK2" i="28"/>
  <c r="AJ2" i="28"/>
  <c r="AI2" i="28"/>
  <c r="AH2" i="28"/>
  <c r="AG2" i="28"/>
  <c r="AF2" i="28"/>
  <c r="AE2" i="28"/>
  <c r="AD2" i="28"/>
  <c r="AC2" i="28"/>
  <c r="AB2" i="28"/>
  <c r="AA2" i="28"/>
  <c r="Z2" i="28"/>
  <c r="Y2" i="28"/>
  <c r="X2" i="28"/>
  <c r="W2" i="28"/>
  <c r="V2" i="28"/>
  <c r="U2" i="28"/>
  <c r="T2" i="28"/>
  <c r="S2" i="28"/>
  <c r="R2" i="28"/>
  <c r="Q2" i="28"/>
  <c r="P2" i="28"/>
  <c r="O2" i="28"/>
  <c r="N2" i="28"/>
  <c r="M2" i="28"/>
  <c r="L2" i="28"/>
  <c r="K2" i="28"/>
  <c r="J2" i="28"/>
  <c r="I2" i="28"/>
  <c r="H2" i="28"/>
  <c r="G2" i="28"/>
  <c r="F2" i="28"/>
  <c r="E2" i="28"/>
  <c r="D2" i="28"/>
  <c r="B2" i="28"/>
  <c r="A2" i="28"/>
  <c r="N2" i="18"/>
  <c r="M2" i="18"/>
  <c r="K2" i="18"/>
  <c r="J2" i="18"/>
  <c r="I2" i="18"/>
  <c r="H2" i="18"/>
  <c r="G2" i="18"/>
  <c r="F2" i="18"/>
  <c r="E2" i="18"/>
  <c r="D2" i="18"/>
  <c r="C2" i="18"/>
  <c r="B2" i="18"/>
  <c r="A2" i="18"/>
  <c r="D416" i="25"/>
  <c r="D417" i="25" s="1"/>
  <c r="E415" i="25" s="1"/>
  <c r="D382" i="25"/>
  <c r="D384" i="25" s="1"/>
  <c r="D367" i="25"/>
  <c r="D361" i="25"/>
  <c r="D341" i="25"/>
  <c r="D340" i="25"/>
  <c r="D330" i="25"/>
  <c r="D325" i="25"/>
  <c r="D307" i="25"/>
  <c r="D300" i="25"/>
  <c r="D292" i="25"/>
  <c r="D294" i="25" s="1"/>
  <c r="D282" i="25"/>
  <c r="D277" i="25"/>
  <c r="D257" i="25"/>
  <c r="D253" i="25"/>
  <c r="D246" i="25"/>
  <c r="D238" i="25"/>
  <c r="D234" i="25"/>
  <c r="C234" i="25"/>
  <c r="B234" i="25"/>
  <c r="E233" i="25"/>
  <c r="E232" i="25"/>
  <c r="E231" i="25"/>
  <c r="E230" i="25"/>
  <c r="E229" i="25"/>
  <c r="E228" i="25"/>
  <c r="E227" i="25"/>
  <c r="E226" i="25"/>
  <c r="D221" i="25"/>
  <c r="C221" i="25"/>
  <c r="B221" i="25"/>
  <c r="E220" i="25"/>
  <c r="E219" i="25"/>
  <c r="E218" i="25"/>
  <c r="E217" i="25"/>
  <c r="E216" i="25"/>
  <c r="E215" i="25"/>
  <c r="E214" i="25"/>
  <c r="E213" i="25"/>
  <c r="E212" i="25"/>
  <c r="D207" i="25"/>
  <c r="D203" i="25"/>
  <c r="D198" i="25"/>
  <c r="D194" i="25"/>
  <c r="D190" i="25"/>
  <c r="E171" i="25"/>
  <c r="E170" i="25"/>
  <c r="E169" i="25"/>
  <c r="E168" i="25"/>
  <c r="E167" i="25"/>
  <c r="E165" i="25"/>
  <c r="E164" i="25"/>
  <c r="E163" i="25"/>
  <c r="E162" i="25"/>
  <c r="E161" i="25"/>
  <c r="E159" i="25"/>
  <c r="E158" i="25"/>
  <c r="E157" i="25"/>
  <c r="E156" i="25"/>
  <c r="E155" i="25"/>
  <c r="E144" i="25"/>
  <c r="CE95" i="25"/>
  <c r="L613" i="25" s="1"/>
  <c r="CF94" i="25"/>
  <c r="CE94" i="25"/>
  <c r="J613" i="25" s="1"/>
  <c r="CE93" i="25"/>
  <c r="I613" i="25" s="1"/>
  <c r="CE92" i="25"/>
  <c r="G613" i="25" s="1"/>
  <c r="CE91" i="25"/>
  <c r="D613" i="25" s="1"/>
  <c r="CE89" i="25"/>
  <c r="CE88" i="25"/>
  <c r="CE84" i="25"/>
  <c r="CE83" i="25"/>
  <c r="CE82" i="25"/>
  <c r="CE81" i="25"/>
  <c r="CE80" i="25"/>
  <c r="CE79" i="25"/>
  <c r="CE78" i="25"/>
  <c r="CE77" i="25"/>
  <c r="CE76" i="25"/>
  <c r="CE75" i="25"/>
  <c r="CE74" i="25"/>
  <c r="CE73" i="25"/>
  <c r="CE72" i="25"/>
  <c r="CE71" i="25"/>
  <c r="CD70" i="25"/>
  <c r="C616" i="25" s="1"/>
  <c r="CC70" i="25"/>
  <c r="CB70" i="25"/>
  <c r="CA70" i="25"/>
  <c r="BZ70" i="25"/>
  <c r="BY70" i="25"/>
  <c r="BX70" i="25"/>
  <c r="BW70" i="25"/>
  <c r="BV70" i="25"/>
  <c r="BU70" i="25"/>
  <c r="BT70" i="25"/>
  <c r="BS70" i="25"/>
  <c r="BR70" i="25"/>
  <c r="BQ70" i="25"/>
  <c r="BP70" i="25"/>
  <c r="BO70" i="25"/>
  <c r="BN70" i="25"/>
  <c r="BM70" i="25"/>
  <c r="BL70" i="25"/>
  <c r="BK70" i="25"/>
  <c r="BJ70" i="25"/>
  <c r="BI70" i="25"/>
  <c r="BH70" i="25"/>
  <c r="BG70" i="25"/>
  <c r="BF70" i="25"/>
  <c r="BE70" i="25"/>
  <c r="BD70" i="25"/>
  <c r="BC70" i="25"/>
  <c r="BB70" i="25"/>
  <c r="BA70" i="25"/>
  <c r="AZ70" i="25"/>
  <c r="AY70" i="25"/>
  <c r="AX70" i="25"/>
  <c r="AW70" i="25"/>
  <c r="AV70" i="25"/>
  <c r="AU70" i="25"/>
  <c r="AT70" i="25"/>
  <c r="AS70" i="25"/>
  <c r="AR70" i="25"/>
  <c r="AQ70" i="25"/>
  <c r="AP70" i="25"/>
  <c r="AO70" i="25"/>
  <c r="AN70" i="25"/>
  <c r="AM70" i="25"/>
  <c r="AL70" i="25"/>
  <c r="AK70" i="25"/>
  <c r="AJ70" i="25"/>
  <c r="AI70" i="25"/>
  <c r="AH70" i="25"/>
  <c r="AG70" i="25"/>
  <c r="AF70" i="25"/>
  <c r="AE70" i="25"/>
  <c r="AD70" i="25"/>
  <c r="AC70" i="25"/>
  <c r="AB70" i="25"/>
  <c r="AA70" i="25"/>
  <c r="Z70" i="25"/>
  <c r="Y70" i="25"/>
  <c r="X70" i="25"/>
  <c r="W70" i="25"/>
  <c r="V70" i="25"/>
  <c r="U70" i="25"/>
  <c r="T70" i="25"/>
  <c r="S70" i="25"/>
  <c r="R70" i="25"/>
  <c r="Q70" i="25"/>
  <c r="P70" i="25"/>
  <c r="O70" i="25"/>
  <c r="N70" i="25"/>
  <c r="M70" i="25"/>
  <c r="L70" i="25"/>
  <c r="K70" i="25"/>
  <c r="J70" i="25"/>
  <c r="I70" i="25"/>
  <c r="H70" i="25"/>
  <c r="G70" i="25"/>
  <c r="F70" i="25"/>
  <c r="E70" i="25"/>
  <c r="D70" i="25"/>
  <c r="C70" i="25"/>
  <c r="CE69" i="25"/>
  <c r="CE67" i="25"/>
  <c r="CE66" i="25"/>
  <c r="CE65" i="25"/>
  <c r="F613" i="25" s="1"/>
  <c r="CE64" i="25"/>
  <c r="CE62" i="25"/>
  <c r="AP49" i="25" s="1"/>
  <c r="AP63" i="25" s="1"/>
  <c r="CE61" i="25"/>
  <c r="H613" i="25" s="1"/>
  <c r="B54" i="25"/>
  <c r="CE52" i="25"/>
  <c r="B50" i="25"/>
  <c r="CE48" i="25"/>
  <c r="D384" i="32"/>
  <c r="C384" i="32"/>
  <c r="D383" i="32"/>
  <c r="C383" i="32"/>
  <c r="D382" i="32"/>
  <c r="C382" i="32"/>
  <c r="D381" i="32"/>
  <c r="C381" i="32"/>
  <c r="D380" i="32"/>
  <c r="C380" i="32"/>
  <c r="D378" i="32"/>
  <c r="C378" i="32"/>
  <c r="D377" i="32"/>
  <c r="C377" i="32"/>
  <c r="D376" i="32"/>
  <c r="C376" i="32"/>
  <c r="I374" i="32"/>
  <c r="E372" i="32"/>
  <c r="D372" i="32"/>
  <c r="C372" i="32"/>
  <c r="D370" i="32"/>
  <c r="C370" i="32"/>
  <c r="D368" i="32"/>
  <c r="C368" i="32"/>
  <c r="D367" i="32"/>
  <c r="C367" i="32"/>
  <c r="D366" i="32"/>
  <c r="C366" i="32"/>
  <c r="D365" i="32"/>
  <c r="C365" i="32"/>
  <c r="D363" i="32"/>
  <c r="C363" i="32"/>
  <c r="D362" i="32"/>
  <c r="C362" i="32"/>
  <c r="I352" i="32"/>
  <c r="H352" i="32"/>
  <c r="G352" i="32"/>
  <c r="F352" i="32"/>
  <c r="E352" i="32"/>
  <c r="D352" i="32"/>
  <c r="C352" i="32"/>
  <c r="I351" i="32"/>
  <c r="H351" i="32"/>
  <c r="G351" i="32"/>
  <c r="F351" i="32"/>
  <c r="E351" i="32"/>
  <c r="D351" i="32"/>
  <c r="C351" i="32"/>
  <c r="I350" i="32"/>
  <c r="H350" i="32"/>
  <c r="G350" i="32"/>
  <c r="F350" i="32"/>
  <c r="E350" i="32"/>
  <c r="D350" i="32"/>
  <c r="C350" i="32"/>
  <c r="I349" i="32"/>
  <c r="H349" i="32"/>
  <c r="G349" i="32"/>
  <c r="F349" i="32"/>
  <c r="E349" i="32"/>
  <c r="D349" i="32"/>
  <c r="C349" i="32"/>
  <c r="I348" i="32"/>
  <c r="H348" i="32"/>
  <c r="G348" i="32"/>
  <c r="F348" i="32"/>
  <c r="E348" i="32"/>
  <c r="D348" i="32"/>
  <c r="C348" i="32"/>
  <c r="I346" i="32"/>
  <c r="H346" i="32"/>
  <c r="G346" i="32"/>
  <c r="F346" i="32"/>
  <c r="E346" i="32"/>
  <c r="D346" i="32"/>
  <c r="C346" i="32"/>
  <c r="I345" i="32"/>
  <c r="H345" i="32"/>
  <c r="G345" i="32"/>
  <c r="F345" i="32"/>
  <c r="E345" i="32"/>
  <c r="D345" i="32"/>
  <c r="C345" i="32"/>
  <c r="I344" i="32"/>
  <c r="H344" i="32"/>
  <c r="G344" i="32"/>
  <c r="F344" i="32"/>
  <c r="E344" i="32"/>
  <c r="D344" i="32"/>
  <c r="C344" i="32"/>
  <c r="I340" i="32"/>
  <c r="H340" i="32"/>
  <c r="G340" i="32"/>
  <c r="F340" i="32"/>
  <c r="E340" i="32"/>
  <c r="D340" i="32"/>
  <c r="C340" i="32"/>
  <c r="I338" i="32"/>
  <c r="H338" i="32"/>
  <c r="G338" i="32"/>
  <c r="F338" i="32"/>
  <c r="E338" i="32"/>
  <c r="D338" i="32"/>
  <c r="C338" i="32"/>
  <c r="I336" i="32"/>
  <c r="H336" i="32"/>
  <c r="G336" i="32"/>
  <c r="F336" i="32"/>
  <c r="E336" i="32"/>
  <c r="D336" i="32"/>
  <c r="C336" i="32"/>
  <c r="I335" i="32"/>
  <c r="H335" i="32"/>
  <c r="G335" i="32"/>
  <c r="F335" i="32"/>
  <c r="E335" i="32"/>
  <c r="D335" i="32"/>
  <c r="C335" i="32"/>
  <c r="I334" i="32"/>
  <c r="H334" i="32"/>
  <c r="G334" i="32"/>
  <c r="F334" i="32"/>
  <c r="E334" i="32"/>
  <c r="D334" i="32"/>
  <c r="C334" i="32"/>
  <c r="I333" i="32"/>
  <c r="H333" i="32"/>
  <c r="G333" i="32"/>
  <c r="F333" i="32"/>
  <c r="E333" i="32"/>
  <c r="D333" i="32"/>
  <c r="C333" i="32"/>
  <c r="I331" i="32"/>
  <c r="H331" i="32"/>
  <c r="G331" i="32"/>
  <c r="F331" i="32"/>
  <c r="E331" i="32"/>
  <c r="D331" i="32"/>
  <c r="C331" i="32"/>
  <c r="I330" i="32"/>
  <c r="H330" i="32"/>
  <c r="G330" i="32"/>
  <c r="F330" i="32"/>
  <c r="E330" i="32"/>
  <c r="D330" i="32"/>
  <c r="C330" i="32"/>
  <c r="I320" i="32"/>
  <c r="H320" i="32"/>
  <c r="G320" i="32"/>
  <c r="F320" i="32"/>
  <c r="E320" i="32"/>
  <c r="D320" i="32"/>
  <c r="C320" i="32"/>
  <c r="I319" i="32"/>
  <c r="H319" i="32"/>
  <c r="G319" i="32"/>
  <c r="F319" i="32"/>
  <c r="E319" i="32"/>
  <c r="D319" i="32"/>
  <c r="C319" i="32"/>
  <c r="I318" i="32"/>
  <c r="H318" i="32"/>
  <c r="G318" i="32"/>
  <c r="F318" i="32"/>
  <c r="E318" i="32"/>
  <c r="D318" i="32"/>
  <c r="C318" i="32"/>
  <c r="I317" i="32"/>
  <c r="H317" i="32"/>
  <c r="G317" i="32"/>
  <c r="F317" i="32"/>
  <c r="E317" i="32"/>
  <c r="D317" i="32"/>
  <c r="C317" i="32"/>
  <c r="I316" i="32"/>
  <c r="H316" i="32"/>
  <c r="G316" i="32"/>
  <c r="F316" i="32"/>
  <c r="E316" i="32"/>
  <c r="D316" i="32"/>
  <c r="C316" i="32"/>
  <c r="I314" i="32"/>
  <c r="H314" i="32"/>
  <c r="G314" i="32"/>
  <c r="F314" i="32"/>
  <c r="E314" i="32"/>
  <c r="D314" i="32"/>
  <c r="C314" i="32"/>
  <c r="I313" i="32"/>
  <c r="H313" i="32"/>
  <c r="G313" i="32"/>
  <c r="F313" i="32"/>
  <c r="E313" i="32"/>
  <c r="D313" i="32"/>
  <c r="C313" i="32"/>
  <c r="I312" i="32"/>
  <c r="H312" i="32"/>
  <c r="G312" i="32"/>
  <c r="F312" i="32"/>
  <c r="E312" i="32"/>
  <c r="D312" i="32"/>
  <c r="C312" i="32"/>
  <c r="I308" i="32"/>
  <c r="H308" i="32"/>
  <c r="G308" i="32"/>
  <c r="F308" i="32"/>
  <c r="E308" i="32"/>
  <c r="D308" i="32"/>
  <c r="C308" i="32"/>
  <c r="I306" i="32"/>
  <c r="H306" i="32"/>
  <c r="G306" i="32"/>
  <c r="F306" i="32"/>
  <c r="E306" i="32"/>
  <c r="D306" i="32"/>
  <c r="C306" i="32"/>
  <c r="I304" i="32"/>
  <c r="H304" i="32"/>
  <c r="G304" i="32"/>
  <c r="F304" i="32"/>
  <c r="E304" i="32"/>
  <c r="D304" i="32"/>
  <c r="C304" i="32"/>
  <c r="I303" i="32"/>
  <c r="H303" i="32"/>
  <c r="G303" i="32"/>
  <c r="F303" i="32"/>
  <c r="E303" i="32"/>
  <c r="D303" i="32"/>
  <c r="C303" i="32"/>
  <c r="I302" i="32"/>
  <c r="H302" i="32"/>
  <c r="G302" i="32"/>
  <c r="F302" i="32"/>
  <c r="E302" i="32"/>
  <c r="D302" i="32"/>
  <c r="C302" i="32"/>
  <c r="I301" i="32"/>
  <c r="H301" i="32"/>
  <c r="G301" i="32"/>
  <c r="F301" i="32"/>
  <c r="E301" i="32"/>
  <c r="D301" i="32"/>
  <c r="C301" i="32"/>
  <c r="I299" i="32"/>
  <c r="H299" i="32"/>
  <c r="G299" i="32"/>
  <c r="F299" i="32"/>
  <c r="E299" i="32"/>
  <c r="D299" i="32"/>
  <c r="C299" i="32"/>
  <c r="I298" i="32"/>
  <c r="H298" i="32"/>
  <c r="G298" i="32"/>
  <c r="F298" i="32"/>
  <c r="E298" i="32"/>
  <c r="D298" i="32"/>
  <c r="C298" i="32"/>
  <c r="I288" i="32"/>
  <c r="H288" i="32"/>
  <c r="G288" i="32"/>
  <c r="F288" i="32"/>
  <c r="E288" i="32"/>
  <c r="D288" i="32"/>
  <c r="C288" i="32"/>
  <c r="I287" i="32"/>
  <c r="H287" i="32"/>
  <c r="G287" i="32"/>
  <c r="F287" i="32"/>
  <c r="E287" i="32"/>
  <c r="D287" i="32"/>
  <c r="C287" i="32"/>
  <c r="I286" i="32"/>
  <c r="H286" i="32"/>
  <c r="G286" i="32"/>
  <c r="F286" i="32"/>
  <c r="E286" i="32"/>
  <c r="D286" i="32"/>
  <c r="C286" i="32"/>
  <c r="I285" i="32"/>
  <c r="H285" i="32"/>
  <c r="G285" i="32"/>
  <c r="F285" i="32"/>
  <c r="E285" i="32"/>
  <c r="D285" i="32"/>
  <c r="C285" i="32"/>
  <c r="I284" i="32"/>
  <c r="H284" i="32"/>
  <c r="G284" i="32"/>
  <c r="F284" i="32"/>
  <c r="E284" i="32"/>
  <c r="D284" i="32"/>
  <c r="C284" i="32"/>
  <c r="I282" i="32"/>
  <c r="H282" i="32"/>
  <c r="G282" i="32"/>
  <c r="F282" i="32"/>
  <c r="E282" i="32"/>
  <c r="D282" i="32"/>
  <c r="C282" i="32"/>
  <c r="I281" i="32"/>
  <c r="H281" i="32"/>
  <c r="G281" i="32"/>
  <c r="F281" i="32"/>
  <c r="E281" i="32"/>
  <c r="D281" i="32"/>
  <c r="C281" i="32"/>
  <c r="I280" i="32"/>
  <c r="H280" i="32"/>
  <c r="G280" i="32"/>
  <c r="F280" i="32"/>
  <c r="E280" i="32"/>
  <c r="D280" i="32"/>
  <c r="C280" i="32"/>
  <c r="I276" i="32"/>
  <c r="H276" i="32"/>
  <c r="G276" i="32"/>
  <c r="F276" i="32"/>
  <c r="E276" i="32"/>
  <c r="D276" i="32"/>
  <c r="C276" i="32"/>
  <c r="I274" i="32"/>
  <c r="H274" i="32"/>
  <c r="G274" i="32"/>
  <c r="F274" i="32"/>
  <c r="E274" i="32"/>
  <c r="D274" i="32"/>
  <c r="C274" i="32"/>
  <c r="I272" i="32"/>
  <c r="H272" i="32"/>
  <c r="G272" i="32"/>
  <c r="F272" i="32"/>
  <c r="E272" i="32"/>
  <c r="D272" i="32"/>
  <c r="C272" i="32"/>
  <c r="I271" i="32"/>
  <c r="H271" i="32"/>
  <c r="G271" i="32"/>
  <c r="F271" i="32"/>
  <c r="E271" i="32"/>
  <c r="D271" i="32"/>
  <c r="C271" i="32"/>
  <c r="I270" i="32"/>
  <c r="H270" i="32"/>
  <c r="G270" i="32"/>
  <c r="F270" i="32"/>
  <c r="E270" i="32"/>
  <c r="D270" i="32"/>
  <c r="C270" i="32"/>
  <c r="I269" i="32"/>
  <c r="H269" i="32"/>
  <c r="G269" i="32"/>
  <c r="F269" i="32"/>
  <c r="E269" i="32"/>
  <c r="D269" i="32"/>
  <c r="C269" i="32"/>
  <c r="I267" i="32"/>
  <c r="H267" i="32"/>
  <c r="G267" i="32"/>
  <c r="F267" i="32"/>
  <c r="E267" i="32"/>
  <c r="D267" i="32"/>
  <c r="C267" i="32"/>
  <c r="I266" i="32"/>
  <c r="H266" i="32"/>
  <c r="G266" i="32"/>
  <c r="F266" i="32"/>
  <c r="E266" i="32"/>
  <c r="D266" i="32"/>
  <c r="C266" i="32"/>
  <c r="I256" i="32"/>
  <c r="H256" i="32"/>
  <c r="G256" i="32"/>
  <c r="F256" i="32"/>
  <c r="E256" i="32"/>
  <c r="D256" i="32"/>
  <c r="C256" i="32"/>
  <c r="I255" i="32"/>
  <c r="H255" i="32"/>
  <c r="G255" i="32"/>
  <c r="F255" i="32"/>
  <c r="E255" i="32"/>
  <c r="D255" i="32"/>
  <c r="C255" i="32"/>
  <c r="I254" i="32"/>
  <c r="H254" i="32"/>
  <c r="G254" i="32"/>
  <c r="F254" i="32"/>
  <c r="E254" i="32"/>
  <c r="D254" i="32"/>
  <c r="C254" i="32"/>
  <c r="I253" i="32"/>
  <c r="H253" i="32"/>
  <c r="G253" i="32"/>
  <c r="F253" i="32"/>
  <c r="E253" i="32"/>
  <c r="D253" i="32"/>
  <c r="C253" i="32"/>
  <c r="I252" i="32"/>
  <c r="H252" i="32"/>
  <c r="G252" i="32"/>
  <c r="F252" i="32"/>
  <c r="E252" i="32"/>
  <c r="D252" i="32"/>
  <c r="C252" i="32"/>
  <c r="I250" i="32"/>
  <c r="H250" i="32"/>
  <c r="G250" i="32"/>
  <c r="F250" i="32"/>
  <c r="E250" i="32"/>
  <c r="D250" i="32"/>
  <c r="C250" i="32"/>
  <c r="I249" i="32"/>
  <c r="H249" i="32"/>
  <c r="G249" i="32"/>
  <c r="F249" i="32"/>
  <c r="E249" i="32"/>
  <c r="D249" i="32"/>
  <c r="C249" i="32"/>
  <c r="I248" i="32"/>
  <c r="H248" i="32"/>
  <c r="G248" i="32"/>
  <c r="F248" i="32"/>
  <c r="E248" i="32"/>
  <c r="D248" i="32"/>
  <c r="C248" i="32"/>
  <c r="I244" i="32"/>
  <c r="H244" i="32"/>
  <c r="G244" i="32"/>
  <c r="F244" i="32"/>
  <c r="E244" i="32"/>
  <c r="D244" i="32"/>
  <c r="C244" i="32"/>
  <c r="I242" i="32"/>
  <c r="H242" i="32"/>
  <c r="G242" i="32"/>
  <c r="F242" i="32"/>
  <c r="E242" i="32"/>
  <c r="D242" i="32"/>
  <c r="C242" i="32"/>
  <c r="I240" i="32"/>
  <c r="H240" i="32"/>
  <c r="G240" i="32"/>
  <c r="F240" i="32"/>
  <c r="E240" i="32"/>
  <c r="D240" i="32"/>
  <c r="C240" i="32"/>
  <c r="I239" i="32"/>
  <c r="H239" i="32"/>
  <c r="G239" i="32"/>
  <c r="F239" i="32"/>
  <c r="E239" i="32"/>
  <c r="D239" i="32"/>
  <c r="C239" i="32"/>
  <c r="I238" i="32"/>
  <c r="H238" i="32"/>
  <c r="G238" i="32"/>
  <c r="F238" i="32"/>
  <c r="E238" i="32"/>
  <c r="D238" i="32"/>
  <c r="C238" i="32"/>
  <c r="I237" i="32"/>
  <c r="H237" i="32"/>
  <c r="G237" i="32"/>
  <c r="F237" i="32"/>
  <c r="E237" i="32"/>
  <c r="D237" i="32"/>
  <c r="C237" i="32"/>
  <c r="I235" i="32"/>
  <c r="H235" i="32"/>
  <c r="G235" i="32"/>
  <c r="F235" i="32"/>
  <c r="E235" i="32"/>
  <c r="D235" i="32"/>
  <c r="C235" i="32"/>
  <c r="I234" i="32"/>
  <c r="H234" i="32"/>
  <c r="G234" i="32"/>
  <c r="F234" i="32"/>
  <c r="E234" i="32"/>
  <c r="D234" i="32"/>
  <c r="C234" i="32"/>
  <c r="H233" i="32"/>
  <c r="D233" i="32"/>
  <c r="C233" i="32"/>
  <c r="I224" i="32"/>
  <c r="H224" i="32"/>
  <c r="G224" i="32"/>
  <c r="F224" i="32"/>
  <c r="E224" i="32"/>
  <c r="D224" i="32"/>
  <c r="C224" i="32"/>
  <c r="I223" i="32"/>
  <c r="H223" i="32"/>
  <c r="G223" i="32"/>
  <c r="F223" i="32"/>
  <c r="E223" i="32"/>
  <c r="D223" i="32"/>
  <c r="C223" i="32"/>
  <c r="I222" i="32"/>
  <c r="H222" i="32"/>
  <c r="G222" i="32"/>
  <c r="F222" i="32"/>
  <c r="E222" i="32"/>
  <c r="D222" i="32"/>
  <c r="C222" i="32"/>
  <c r="I221" i="32"/>
  <c r="H221" i="32"/>
  <c r="G221" i="32"/>
  <c r="F221" i="32"/>
  <c r="E221" i="32"/>
  <c r="D221" i="32"/>
  <c r="C221" i="32"/>
  <c r="I220" i="32"/>
  <c r="H220" i="32"/>
  <c r="G220" i="32"/>
  <c r="F220" i="32"/>
  <c r="E220" i="32"/>
  <c r="D220" i="32"/>
  <c r="C220" i="32"/>
  <c r="I218" i="32"/>
  <c r="H218" i="32"/>
  <c r="G218" i="32"/>
  <c r="F218" i="32"/>
  <c r="E218" i="32"/>
  <c r="I217" i="32"/>
  <c r="H217" i="32"/>
  <c r="G217" i="32"/>
  <c r="F217" i="32"/>
  <c r="E217" i="32"/>
  <c r="D217" i="32"/>
  <c r="C217" i="32"/>
  <c r="I216" i="32"/>
  <c r="H216" i="32"/>
  <c r="G216" i="32"/>
  <c r="F216" i="32"/>
  <c r="E216" i="32"/>
  <c r="D216" i="32"/>
  <c r="C216" i="32"/>
  <c r="I212" i="32"/>
  <c r="H212" i="32"/>
  <c r="G212" i="32"/>
  <c r="F212" i="32"/>
  <c r="E212" i="32"/>
  <c r="D212" i="32"/>
  <c r="C212" i="32"/>
  <c r="I210" i="32"/>
  <c r="H210" i="32"/>
  <c r="G210" i="32"/>
  <c r="F210" i="32"/>
  <c r="E210" i="32"/>
  <c r="D210" i="32"/>
  <c r="C210" i="32"/>
  <c r="I208" i="32"/>
  <c r="H208" i="32"/>
  <c r="G208" i="32"/>
  <c r="F208" i="32"/>
  <c r="E208" i="32"/>
  <c r="D208" i="32"/>
  <c r="C208" i="32"/>
  <c r="I207" i="32"/>
  <c r="H207" i="32"/>
  <c r="G207" i="32"/>
  <c r="F207" i="32"/>
  <c r="E207" i="32"/>
  <c r="D207" i="32"/>
  <c r="C207" i="32"/>
  <c r="I206" i="32"/>
  <c r="H206" i="32"/>
  <c r="G206" i="32"/>
  <c r="F206" i="32"/>
  <c r="E206" i="32"/>
  <c r="D206" i="32"/>
  <c r="C206" i="32"/>
  <c r="I205" i="32"/>
  <c r="H205" i="32"/>
  <c r="G205" i="32"/>
  <c r="F205" i="32"/>
  <c r="E205" i="32"/>
  <c r="D205" i="32"/>
  <c r="C205" i="32"/>
  <c r="I203" i="32"/>
  <c r="H203" i="32"/>
  <c r="G203" i="32"/>
  <c r="F203" i="32"/>
  <c r="E203" i="32"/>
  <c r="D203" i="32"/>
  <c r="C203" i="32"/>
  <c r="I202" i="32"/>
  <c r="H202" i="32"/>
  <c r="G202" i="32"/>
  <c r="F202" i="32"/>
  <c r="E202" i="32"/>
  <c r="D202" i="32"/>
  <c r="C202" i="32"/>
  <c r="I201" i="32"/>
  <c r="E201" i="32"/>
  <c r="D201" i="32"/>
  <c r="C201" i="32"/>
  <c r="I192" i="32"/>
  <c r="H192" i="32"/>
  <c r="G192" i="32"/>
  <c r="F192" i="32"/>
  <c r="E192" i="32"/>
  <c r="D192" i="32"/>
  <c r="C192" i="32"/>
  <c r="I191" i="32"/>
  <c r="H191" i="32"/>
  <c r="G191" i="32"/>
  <c r="F191" i="32"/>
  <c r="E191" i="32"/>
  <c r="D191" i="32"/>
  <c r="C191" i="32"/>
  <c r="I190" i="32"/>
  <c r="H190" i="32"/>
  <c r="G190" i="32"/>
  <c r="F190" i="32"/>
  <c r="E190" i="32"/>
  <c r="D190" i="32"/>
  <c r="C190" i="32"/>
  <c r="I189" i="32"/>
  <c r="H189" i="32"/>
  <c r="G189" i="32"/>
  <c r="F189" i="32"/>
  <c r="E189" i="32"/>
  <c r="D189" i="32"/>
  <c r="C189" i="32"/>
  <c r="I188" i="32"/>
  <c r="H188" i="32"/>
  <c r="G188" i="32"/>
  <c r="F188" i="32"/>
  <c r="E188" i="32"/>
  <c r="D188" i="32"/>
  <c r="C188" i="32"/>
  <c r="I185" i="32"/>
  <c r="H185" i="32"/>
  <c r="G185" i="32"/>
  <c r="F185" i="32"/>
  <c r="E185" i="32"/>
  <c r="D185" i="32"/>
  <c r="C185" i="32"/>
  <c r="I184" i="32"/>
  <c r="H184" i="32"/>
  <c r="G184" i="32"/>
  <c r="F184" i="32"/>
  <c r="E184" i="32"/>
  <c r="D184" i="32"/>
  <c r="C184" i="32"/>
  <c r="I180" i="32"/>
  <c r="H180" i="32"/>
  <c r="G180" i="32"/>
  <c r="F180" i="32"/>
  <c r="E180" i="32"/>
  <c r="D180" i="32"/>
  <c r="C180" i="32"/>
  <c r="I178" i="32"/>
  <c r="H178" i="32"/>
  <c r="G178" i="32"/>
  <c r="F178" i="32"/>
  <c r="E178" i="32"/>
  <c r="D178" i="32"/>
  <c r="C178" i="32"/>
  <c r="I176" i="32"/>
  <c r="H176" i="32"/>
  <c r="G176" i="32"/>
  <c r="F176" i="32"/>
  <c r="E176" i="32"/>
  <c r="D176" i="32"/>
  <c r="C176" i="32"/>
  <c r="I175" i="32"/>
  <c r="H175" i="32"/>
  <c r="G175" i="32"/>
  <c r="F175" i="32"/>
  <c r="E175" i="32"/>
  <c r="D175" i="32"/>
  <c r="C175" i="32"/>
  <c r="I174" i="32"/>
  <c r="H174" i="32"/>
  <c r="G174" i="32"/>
  <c r="F174" i="32"/>
  <c r="E174" i="32"/>
  <c r="D174" i="32"/>
  <c r="C174" i="32"/>
  <c r="I173" i="32"/>
  <c r="H173" i="32"/>
  <c r="G173" i="32"/>
  <c r="F173" i="32"/>
  <c r="E173" i="32"/>
  <c r="D173" i="32"/>
  <c r="C173" i="32"/>
  <c r="I171" i="32"/>
  <c r="H171" i="32"/>
  <c r="G171" i="32"/>
  <c r="F171" i="32"/>
  <c r="E171" i="32"/>
  <c r="D171" i="32"/>
  <c r="C171" i="32"/>
  <c r="I170" i="32"/>
  <c r="H170" i="32"/>
  <c r="G170" i="32"/>
  <c r="F170" i="32"/>
  <c r="E170" i="32"/>
  <c r="D170" i="32"/>
  <c r="C170" i="32"/>
  <c r="I169" i="32"/>
  <c r="H169" i="32"/>
  <c r="G169" i="32"/>
  <c r="F169" i="32"/>
  <c r="E169" i="32"/>
  <c r="D169" i="32"/>
  <c r="C169" i="32"/>
  <c r="I160" i="32"/>
  <c r="H160" i="32"/>
  <c r="G160" i="32"/>
  <c r="F160" i="32"/>
  <c r="E160" i="32"/>
  <c r="D160" i="32"/>
  <c r="C160" i="32"/>
  <c r="I159" i="32"/>
  <c r="H159" i="32"/>
  <c r="G159" i="32"/>
  <c r="F159" i="32"/>
  <c r="E159" i="32"/>
  <c r="D159" i="32"/>
  <c r="C159" i="32"/>
  <c r="I158" i="32"/>
  <c r="H158" i="32"/>
  <c r="G158" i="32"/>
  <c r="F158" i="32"/>
  <c r="E158" i="32"/>
  <c r="D158" i="32"/>
  <c r="C158" i="32"/>
  <c r="I157" i="32"/>
  <c r="H157" i="32"/>
  <c r="G157" i="32"/>
  <c r="F157" i="32"/>
  <c r="E157" i="32"/>
  <c r="D157" i="32"/>
  <c r="C157" i="32"/>
  <c r="I156" i="32"/>
  <c r="H156" i="32"/>
  <c r="G156" i="32"/>
  <c r="F156" i="32"/>
  <c r="E156" i="32"/>
  <c r="D156" i="32"/>
  <c r="C156" i="32"/>
  <c r="C154" i="32"/>
  <c r="I153" i="32"/>
  <c r="H153" i="32"/>
  <c r="G153" i="32"/>
  <c r="F153" i="32"/>
  <c r="E153" i="32"/>
  <c r="D153" i="32"/>
  <c r="C153" i="32"/>
  <c r="I152" i="32"/>
  <c r="H152" i="32"/>
  <c r="G152" i="32"/>
  <c r="F152" i="32"/>
  <c r="E152" i="32"/>
  <c r="D152" i="32"/>
  <c r="C152" i="32"/>
  <c r="I148" i="32"/>
  <c r="H148" i="32"/>
  <c r="G148" i="32"/>
  <c r="F148" i="32"/>
  <c r="E148" i="32"/>
  <c r="D148" i="32"/>
  <c r="C148" i="32"/>
  <c r="I146" i="32"/>
  <c r="H146" i="32"/>
  <c r="G146" i="32"/>
  <c r="F146" i="32"/>
  <c r="E146" i="32"/>
  <c r="D146" i="32"/>
  <c r="C146" i="32"/>
  <c r="I144" i="32"/>
  <c r="H144" i="32"/>
  <c r="G144" i="32"/>
  <c r="F144" i="32"/>
  <c r="E144" i="32"/>
  <c r="D144" i="32"/>
  <c r="C144" i="32"/>
  <c r="I143" i="32"/>
  <c r="H143" i="32"/>
  <c r="G143" i="32"/>
  <c r="F143" i="32"/>
  <c r="E143" i="32"/>
  <c r="D143" i="32"/>
  <c r="C143" i="32"/>
  <c r="I142" i="32"/>
  <c r="H142" i="32"/>
  <c r="G142" i="32"/>
  <c r="F142" i="32"/>
  <c r="E142" i="32"/>
  <c r="D142" i="32"/>
  <c r="C142" i="32"/>
  <c r="I141" i="32"/>
  <c r="H141" i="32"/>
  <c r="G141" i="32"/>
  <c r="F141" i="32"/>
  <c r="E141" i="32"/>
  <c r="D141" i="32"/>
  <c r="C141" i="32"/>
  <c r="I139" i="32"/>
  <c r="H139" i="32"/>
  <c r="G139" i="32"/>
  <c r="F139" i="32"/>
  <c r="E139" i="32"/>
  <c r="D139" i="32"/>
  <c r="C139" i="32"/>
  <c r="I138" i="32"/>
  <c r="H138" i="32"/>
  <c r="G138" i="32"/>
  <c r="F138" i="32"/>
  <c r="E138" i="32"/>
  <c r="D138" i="32"/>
  <c r="C138" i="32"/>
  <c r="I137" i="32"/>
  <c r="H137" i="32"/>
  <c r="G137" i="32"/>
  <c r="F137" i="32"/>
  <c r="E137" i="32"/>
  <c r="D137" i="32"/>
  <c r="C137" i="32"/>
  <c r="I128" i="32"/>
  <c r="H128" i="32"/>
  <c r="G128" i="32"/>
  <c r="F128" i="32"/>
  <c r="E128" i="32"/>
  <c r="D128" i="32"/>
  <c r="C128" i="32"/>
  <c r="I127" i="32"/>
  <c r="H127" i="32"/>
  <c r="G127" i="32"/>
  <c r="F127" i="32"/>
  <c r="E127" i="32"/>
  <c r="D127" i="32"/>
  <c r="C127" i="32"/>
  <c r="I126" i="32"/>
  <c r="H126" i="32"/>
  <c r="G126" i="32"/>
  <c r="F126" i="32"/>
  <c r="E126" i="32"/>
  <c r="D126" i="32"/>
  <c r="C126" i="32"/>
  <c r="I125" i="32"/>
  <c r="H125" i="32"/>
  <c r="G125" i="32"/>
  <c r="F125" i="32"/>
  <c r="E125" i="32"/>
  <c r="D125" i="32"/>
  <c r="C125" i="32"/>
  <c r="I124" i="32"/>
  <c r="H124" i="32"/>
  <c r="G124" i="32"/>
  <c r="F124" i="32"/>
  <c r="E124" i="32"/>
  <c r="D124" i="32"/>
  <c r="C124" i="32"/>
  <c r="I121" i="32"/>
  <c r="H121" i="32"/>
  <c r="G121" i="32"/>
  <c r="F121" i="32"/>
  <c r="E121" i="32"/>
  <c r="D121" i="32"/>
  <c r="C121" i="32"/>
  <c r="I120" i="32"/>
  <c r="H120" i="32"/>
  <c r="G120" i="32"/>
  <c r="F120" i="32"/>
  <c r="E120" i="32"/>
  <c r="D120" i="32"/>
  <c r="C120" i="32"/>
  <c r="I116" i="32"/>
  <c r="H116" i="32"/>
  <c r="G116" i="32"/>
  <c r="F116" i="32"/>
  <c r="E116" i="32"/>
  <c r="D116" i="32"/>
  <c r="C116" i="32"/>
  <c r="I114" i="32"/>
  <c r="H114" i="32"/>
  <c r="G114" i="32"/>
  <c r="F114" i="32"/>
  <c r="E114" i="32"/>
  <c r="D114" i="32"/>
  <c r="C114" i="32"/>
  <c r="I112" i="32"/>
  <c r="H112" i="32"/>
  <c r="G112" i="32"/>
  <c r="F112" i="32"/>
  <c r="E112" i="32"/>
  <c r="D112" i="32"/>
  <c r="C112" i="32"/>
  <c r="I111" i="32"/>
  <c r="H111" i="32"/>
  <c r="G111" i="32"/>
  <c r="F111" i="32"/>
  <c r="E111" i="32"/>
  <c r="D111" i="32"/>
  <c r="C111" i="32"/>
  <c r="I110" i="32"/>
  <c r="H110" i="32"/>
  <c r="G110" i="32"/>
  <c r="F110" i="32"/>
  <c r="E110" i="32"/>
  <c r="D110" i="32"/>
  <c r="C110" i="32"/>
  <c r="I109" i="32"/>
  <c r="H109" i="32"/>
  <c r="G109" i="32"/>
  <c r="F109" i="32"/>
  <c r="E109" i="32"/>
  <c r="D109" i="32"/>
  <c r="C109" i="32"/>
  <c r="I107" i="32"/>
  <c r="H107" i="32"/>
  <c r="G107" i="32"/>
  <c r="F107" i="32"/>
  <c r="E107" i="32"/>
  <c r="D107" i="32"/>
  <c r="C107" i="32"/>
  <c r="I106" i="32"/>
  <c r="H106" i="32"/>
  <c r="G106" i="32"/>
  <c r="F106" i="32"/>
  <c r="E106" i="32"/>
  <c r="D106" i="32"/>
  <c r="C106" i="32"/>
  <c r="I105" i="32"/>
  <c r="H105" i="32"/>
  <c r="F105" i="32"/>
  <c r="E105" i="32"/>
  <c r="D105" i="32"/>
  <c r="C105" i="32"/>
  <c r="I96" i="32"/>
  <c r="H96" i="32"/>
  <c r="G96" i="32"/>
  <c r="F96" i="32"/>
  <c r="E96" i="32"/>
  <c r="D96" i="32"/>
  <c r="C96" i="32"/>
  <c r="I95" i="32"/>
  <c r="H95" i="32"/>
  <c r="G95" i="32"/>
  <c r="F95" i="32"/>
  <c r="E95" i="32"/>
  <c r="D95" i="32"/>
  <c r="C95" i="32"/>
  <c r="I94" i="32"/>
  <c r="H94" i="32"/>
  <c r="G94" i="32"/>
  <c r="F94" i="32"/>
  <c r="E94" i="32"/>
  <c r="D94" i="32"/>
  <c r="C94" i="32"/>
  <c r="I93" i="32"/>
  <c r="H93" i="32"/>
  <c r="G93" i="32"/>
  <c r="F93" i="32"/>
  <c r="E93" i="32"/>
  <c r="D93" i="32"/>
  <c r="C93" i="32"/>
  <c r="I92" i="32"/>
  <c r="H92" i="32"/>
  <c r="G92" i="32"/>
  <c r="F92" i="32"/>
  <c r="E92" i="32"/>
  <c r="D92" i="32"/>
  <c r="C92" i="32"/>
  <c r="H90" i="32"/>
  <c r="F90" i="32"/>
  <c r="I89" i="32"/>
  <c r="H89" i="32"/>
  <c r="G89" i="32"/>
  <c r="F89" i="32"/>
  <c r="E89" i="32"/>
  <c r="D89" i="32"/>
  <c r="C89" i="32"/>
  <c r="I88" i="32"/>
  <c r="H88" i="32"/>
  <c r="G88" i="32"/>
  <c r="F88" i="32"/>
  <c r="E88" i="32"/>
  <c r="D88" i="32"/>
  <c r="C88" i="32"/>
  <c r="I84" i="32"/>
  <c r="H84" i="32"/>
  <c r="G84" i="32"/>
  <c r="F84" i="32"/>
  <c r="E84" i="32"/>
  <c r="D84" i="32"/>
  <c r="C84" i="32"/>
  <c r="I82" i="32"/>
  <c r="H82" i="32"/>
  <c r="G82" i="32"/>
  <c r="F82" i="32"/>
  <c r="E82" i="32"/>
  <c r="D82" i="32"/>
  <c r="C82" i="32"/>
  <c r="I80" i="32"/>
  <c r="H80" i="32"/>
  <c r="G80" i="32"/>
  <c r="F80" i="32"/>
  <c r="E80" i="32"/>
  <c r="D80" i="32"/>
  <c r="C80" i="32"/>
  <c r="I79" i="32"/>
  <c r="H79" i="32"/>
  <c r="G79" i="32"/>
  <c r="F79" i="32"/>
  <c r="E79" i="32"/>
  <c r="D79" i="32"/>
  <c r="C79" i="32"/>
  <c r="I78" i="32"/>
  <c r="H78" i="32"/>
  <c r="G78" i="32"/>
  <c r="F78" i="32"/>
  <c r="E78" i="32"/>
  <c r="D78" i="32"/>
  <c r="C78" i="32"/>
  <c r="I77" i="32"/>
  <c r="H77" i="32"/>
  <c r="G77" i="32"/>
  <c r="F77" i="32"/>
  <c r="E77" i="32"/>
  <c r="D77" i="32"/>
  <c r="C77" i="32"/>
  <c r="I75" i="32"/>
  <c r="H75" i="32"/>
  <c r="G75" i="32"/>
  <c r="F75" i="32"/>
  <c r="E75" i="32"/>
  <c r="D75" i="32"/>
  <c r="C75" i="32"/>
  <c r="I74" i="32"/>
  <c r="H74" i="32"/>
  <c r="G74" i="32"/>
  <c r="F74" i="32"/>
  <c r="E74" i="32"/>
  <c r="D74" i="32"/>
  <c r="C74" i="32"/>
  <c r="I73" i="32"/>
  <c r="H73" i="32"/>
  <c r="G73" i="32"/>
  <c r="D73" i="32"/>
  <c r="C73" i="32"/>
  <c r="I64" i="32"/>
  <c r="H64" i="32"/>
  <c r="G64" i="32"/>
  <c r="F64" i="32"/>
  <c r="E64" i="32"/>
  <c r="D64" i="32"/>
  <c r="C64" i="32"/>
  <c r="I63" i="32"/>
  <c r="H63" i="32"/>
  <c r="G63" i="32"/>
  <c r="F63" i="32"/>
  <c r="E63" i="32"/>
  <c r="D63" i="32"/>
  <c r="C63" i="32"/>
  <c r="I62" i="32"/>
  <c r="H62" i="32"/>
  <c r="G62" i="32"/>
  <c r="F62" i="32"/>
  <c r="E62" i="32"/>
  <c r="D62" i="32"/>
  <c r="C62" i="32"/>
  <c r="I61" i="32"/>
  <c r="H61" i="32"/>
  <c r="G61" i="32"/>
  <c r="F61" i="32"/>
  <c r="E61" i="32"/>
  <c r="D61" i="32"/>
  <c r="C61" i="32"/>
  <c r="I60" i="32"/>
  <c r="H60" i="32"/>
  <c r="G60" i="32"/>
  <c r="F60" i="32"/>
  <c r="E60" i="32"/>
  <c r="D60" i="32"/>
  <c r="C60" i="32"/>
  <c r="H58" i="32"/>
  <c r="I57" i="32"/>
  <c r="H57" i="32"/>
  <c r="G57" i="32"/>
  <c r="F57" i="32"/>
  <c r="E57" i="32"/>
  <c r="D57" i="32"/>
  <c r="C57" i="32"/>
  <c r="I56" i="32"/>
  <c r="H56" i="32"/>
  <c r="G56" i="32"/>
  <c r="F56" i="32"/>
  <c r="E56" i="32"/>
  <c r="D56" i="32"/>
  <c r="C56" i="32"/>
  <c r="I52" i="32"/>
  <c r="H52" i="32"/>
  <c r="G52" i="32"/>
  <c r="F52" i="32"/>
  <c r="E52" i="32"/>
  <c r="D52" i="32"/>
  <c r="C52" i="32"/>
  <c r="I50" i="32"/>
  <c r="H50" i="32"/>
  <c r="G50" i="32"/>
  <c r="F50" i="32"/>
  <c r="E50" i="32"/>
  <c r="D50" i="32"/>
  <c r="C50" i="32"/>
  <c r="I48" i="32"/>
  <c r="H48" i="32"/>
  <c r="G48" i="32"/>
  <c r="F48" i="32"/>
  <c r="E48" i="32"/>
  <c r="D48" i="32"/>
  <c r="C48" i="32"/>
  <c r="I47" i="32"/>
  <c r="H47" i="32"/>
  <c r="G47" i="32"/>
  <c r="F47" i="32"/>
  <c r="E47" i="32"/>
  <c r="D47" i="32"/>
  <c r="C47" i="32"/>
  <c r="I46" i="32"/>
  <c r="H46" i="32"/>
  <c r="G46" i="32"/>
  <c r="F46" i="32"/>
  <c r="E46" i="32"/>
  <c r="D46" i="32"/>
  <c r="C46" i="32"/>
  <c r="I45" i="32"/>
  <c r="H45" i="32"/>
  <c r="G45" i="32"/>
  <c r="F45" i="32"/>
  <c r="E45" i="32"/>
  <c r="D45" i="32"/>
  <c r="C45" i="32"/>
  <c r="I43" i="32"/>
  <c r="H43" i="32"/>
  <c r="G43" i="32"/>
  <c r="F43" i="32"/>
  <c r="E43" i="32"/>
  <c r="D43" i="32"/>
  <c r="C43" i="32"/>
  <c r="I42" i="32"/>
  <c r="H42" i="32"/>
  <c r="G42" i="32"/>
  <c r="F42" i="32"/>
  <c r="E42" i="32"/>
  <c r="D42" i="32"/>
  <c r="C42" i="32"/>
  <c r="I41" i="32"/>
  <c r="H41" i="32"/>
  <c r="G41" i="32"/>
  <c r="F41" i="32"/>
  <c r="E41" i="32"/>
  <c r="D41" i="32"/>
  <c r="C41" i="32"/>
  <c r="I32" i="32"/>
  <c r="H32" i="32"/>
  <c r="G32" i="32"/>
  <c r="F32" i="32"/>
  <c r="E32" i="32"/>
  <c r="D32" i="32"/>
  <c r="C32" i="32"/>
  <c r="I31" i="32"/>
  <c r="H31" i="32"/>
  <c r="G31" i="32"/>
  <c r="F31" i="32"/>
  <c r="E31" i="32"/>
  <c r="D31" i="32"/>
  <c r="C31" i="32"/>
  <c r="I30" i="32"/>
  <c r="H30" i="32"/>
  <c r="G30" i="32"/>
  <c r="F30" i="32"/>
  <c r="E30" i="32"/>
  <c r="D30" i="32"/>
  <c r="C30" i="32"/>
  <c r="I29" i="32"/>
  <c r="H29" i="32"/>
  <c r="G29" i="32"/>
  <c r="F29" i="32"/>
  <c r="E29" i="32"/>
  <c r="D29" i="32"/>
  <c r="C29" i="32"/>
  <c r="I28" i="32"/>
  <c r="H28" i="32"/>
  <c r="G28" i="32"/>
  <c r="F28" i="32"/>
  <c r="E28" i="32"/>
  <c r="D28" i="32"/>
  <c r="C28" i="32"/>
  <c r="I26" i="32"/>
  <c r="I25" i="32"/>
  <c r="H25" i="32"/>
  <c r="G25" i="32"/>
  <c r="F25" i="32"/>
  <c r="E25" i="32"/>
  <c r="D25" i="32"/>
  <c r="C25" i="32"/>
  <c r="I24" i="32"/>
  <c r="H24" i="32"/>
  <c r="G24" i="32"/>
  <c r="F24" i="32"/>
  <c r="E24" i="32"/>
  <c r="D24" i="32"/>
  <c r="C24" i="32"/>
  <c r="I20" i="32"/>
  <c r="H20" i="32"/>
  <c r="G20" i="32"/>
  <c r="F20" i="32"/>
  <c r="D20" i="32"/>
  <c r="C20" i="32"/>
  <c r="I18" i="32"/>
  <c r="H18" i="32"/>
  <c r="G18" i="32"/>
  <c r="F18" i="32"/>
  <c r="D18" i="32"/>
  <c r="C18" i="32"/>
  <c r="I16" i="32"/>
  <c r="H16" i="32"/>
  <c r="G16" i="32"/>
  <c r="F16" i="32"/>
  <c r="D16" i="32"/>
  <c r="C16" i="32"/>
  <c r="I15" i="32"/>
  <c r="H15" i="32"/>
  <c r="G15" i="32"/>
  <c r="F15" i="32"/>
  <c r="D15" i="32"/>
  <c r="C15" i="32"/>
  <c r="I14" i="32"/>
  <c r="H14" i="32"/>
  <c r="G14" i="32"/>
  <c r="F14" i="32"/>
  <c r="D14" i="32"/>
  <c r="C14" i="32"/>
  <c r="I13" i="32"/>
  <c r="H13" i="32"/>
  <c r="G13" i="32"/>
  <c r="F13" i="32"/>
  <c r="D13" i="32"/>
  <c r="C13" i="32"/>
  <c r="I11" i="32"/>
  <c r="H11" i="32"/>
  <c r="G11" i="32"/>
  <c r="F11" i="32"/>
  <c r="E11" i="32"/>
  <c r="D11" i="32"/>
  <c r="C11" i="32"/>
  <c r="I10" i="32"/>
  <c r="H10" i="32"/>
  <c r="G10" i="32"/>
  <c r="F10" i="32"/>
  <c r="E10" i="32"/>
  <c r="D10" i="32"/>
  <c r="C10" i="32"/>
  <c r="I9" i="32"/>
  <c r="H9" i="32"/>
  <c r="G9" i="32"/>
  <c r="F9" i="32"/>
  <c r="E9" i="32"/>
  <c r="D9" i="32"/>
  <c r="C9" i="32"/>
  <c r="C175" i="8"/>
  <c r="C174" i="8"/>
  <c r="C166" i="8"/>
  <c r="C165" i="8"/>
  <c r="C164" i="8"/>
  <c r="C163" i="8"/>
  <c r="C162" i="8"/>
  <c r="C161" i="8"/>
  <c r="C160" i="8"/>
  <c r="C159" i="8"/>
  <c r="C158" i="8"/>
  <c r="C157" i="8"/>
  <c r="C156" i="8"/>
  <c r="C155" i="8"/>
  <c r="C154" i="8"/>
  <c r="C153" i="8"/>
  <c r="C151" i="8"/>
  <c r="C150" i="8"/>
  <c r="C149" i="8"/>
  <c r="C148" i="8"/>
  <c r="C147" i="8"/>
  <c r="C146" i="8"/>
  <c r="C145" i="8"/>
  <c r="C144" i="8"/>
  <c r="C143" i="8"/>
  <c r="C142" i="8"/>
  <c r="C141" i="8"/>
  <c r="C136" i="8"/>
  <c r="C135" i="8"/>
  <c r="C134" i="8"/>
  <c r="C133" i="8"/>
  <c r="C132" i="8"/>
  <c r="C131" i="8"/>
  <c r="C130" i="8"/>
  <c r="C129" i="8"/>
  <c r="C128" i="8"/>
  <c r="C127" i="8"/>
  <c r="C126" i="8"/>
  <c r="C125" i="8"/>
  <c r="C119" i="8"/>
  <c r="C116" i="8"/>
  <c r="C112" i="8"/>
  <c r="C111" i="8"/>
  <c r="C108" i="8"/>
  <c r="A108" i="8"/>
  <c r="C102" i="8"/>
  <c r="C101" i="8"/>
  <c r="C98" i="8"/>
  <c r="C96" i="8"/>
  <c r="C94" i="8"/>
  <c r="C92" i="8"/>
  <c r="C89" i="8"/>
  <c r="C84" i="8"/>
  <c r="C83" i="8"/>
  <c r="C82" i="8"/>
  <c r="C81" i="8"/>
  <c r="C80" i="8"/>
  <c r="C79" i="8"/>
  <c r="C78" i="8"/>
  <c r="C77" i="8"/>
  <c r="C73" i="8"/>
  <c r="C72" i="8"/>
  <c r="C71" i="8"/>
  <c r="C67" i="8"/>
  <c r="C66" i="8"/>
  <c r="C65" i="8"/>
  <c r="C64" i="8"/>
  <c r="C63" i="8"/>
  <c r="C62" i="8"/>
  <c r="C61" i="8"/>
  <c r="C60" i="8"/>
  <c r="C59" i="8"/>
  <c r="C58" i="8"/>
  <c r="C55" i="8"/>
  <c r="A55" i="8"/>
  <c r="C48" i="8"/>
  <c r="C47" i="8"/>
  <c r="C46" i="8"/>
  <c r="C45" i="8"/>
  <c r="C41" i="8"/>
  <c r="C40" i="8"/>
  <c r="C39" i="8"/>
  <c r="C38" i="8"/>
  <c r="C33" i="8"/>
  <c r="C21" i="8"/>
  <c r="C20" i="8"/>
  <c r="C19" i="8"/>
  <c r="C15" i="8"/>
  <c r="C14" i="8"/>
  <c r="C13" i="8"/>
  <c r="C12" i="8"/>
  <c r="C11" i="8"/>
  <c r="C10" i="8"/>
  <c r="C9" i="8"/>
  <c r="C8" i="8"/>
  <c r="C7" i="8"/>
  <c r="C6" i="8"/>
  <c r="C3" i="8"/>
  <c r="A3" i="8"/>
  <c r="D26" i="7"/>
  <c r="D24" i="7"/>
  <c r="D19" i="7"/>
  <c r="D18" i="7"/>
  <c r="D16" i="7"/>
  <c r="D12" i="7"/>
  <c r="D11" i="7"/>
  <c r="D10" i="7"/>
  <c r="D9" i="7"/>
  <c r="D8" i="7"/>
  <c r="D7" i="7"/>
  <c r="D2" i="7"/>
  <c r="A2" i="7"/>
  <c r="E31" i="6"/>
  <c r="D31" i="6"/>
  <c r="C31" i="6"/>
  <c r="E30" i="6"/>
  <c r="D30" i="6"/>
  <c r="C30" i="6"/>
  <c r="E29" i="6"/>
  <c r="D29" i="6"/>
  <c r="C29" i="6"/>
  <c r="E28" i="6"/>
  <c r="D28" i="6"/>
  <c r="C28" i="6"/>
  <c r="E27" i="6"/>
  <c r="D27" i="6"/>
  <c r="C27" i="6"/>
  <c r="E26" i="6"/>
  <c r="D26" i="6"/>
  <c r="C26" i="6"/>
  <c r="E25" i="6"/>
  <c r="D25" i="6"/>
  <c r="C25" i="6"/>
  <c r="E24" i="6"/>
  <c r="D24" i="6"/>
  <c r="C24" i="6"/>
  <c r="E16" i="6"/>
  <c r="D16" i="6"/>
  <c r="C7" i="6"/>
  <c r="F3" i="6"/>
  <c r="A3" i="6"/>
  <c r="C39" i="5"/>
  <c r="C38" i="5"/>
  <c r="C33" i="5"/>
  <c r="C32" i="5"/>
  <c r="C31" i="5"/>
  <c r="C26" i="5"/>
  <c r="C25" i="5"/>
  <c r="C19" i="5"/>
  <c r="C18" i="5"/>
  <c r="C13" i="5"/>
  <c r="C12" i="5"/>
  <c r="C11" i="5"/>
  <c r="C10" i="5"/>
  <c r="C9" i="5"/>
  <c r="C8" i="5"/>
  <c r="C7" i="5"/>
  <c r="C6" i="5"/>
  <c r="C3" i="5"/>
  <c r="A3" i="5"/>
  <c r="C33" i="4"/>
  <c r="C32" i="4"/>
  <c r="G27" i="4"/>
  <c r="F27" i="4"/>
  <c r="E27" i="4"/>
  <c r="D27" i="4"/>
  <c r="C27" i="4"/>
  <c r="B27" i="4"/>
  <c r="G26" i="4"/>
  <c r="F26" i="4"/>
  <c r="E26" i="4"/>
  <c r="D26" i="4"/>
  <c r="C26" i="4"/>
  <c r="B26" i="4"/>
  <c r="G25" i="4"/>
  <c r="F25" i="4"/>
  <c r="E25" i="4"/>
  <c r="D25" i="4"/>
  <c r="C25" i="4"/>
  <c r="B25" i="4"/>
  <c r="F18" i="4"/>
  <c r="E18" i="4"/>
  <c r="D18" i="4"/>
  <c r="C18" i="4"/>
  <c r="B18" i="4"/>
  <c r="F17" i="4"/>
  <c r="E17" i="4"/>
  <c r="D17" i="4"/>
  <c r="C17" i="4"/>
  <c r="B17" i="4"/>
  <c r="F16" i="4"/>
  <c r="E16" i="4"/>
  <c r="D16" i="4"/>
  <c r="C16" i="4"/>
  <c r="B16" i="4"/>
  <c r="G9" i="4"/>
  <c r="F9" i="4"/>
  <c r="E9" i="4"/>
  <c r="D9" i="4"/>
  <c r="C9" i="4"/>
  <c r="B9" i="4"/>
  <c r="G8" i="4"/>
  <c r="F8" i="4"/>
  <c r="E8" i="4"/>
  <c r="D8" i="4"/>
  <c r="C8" i="4"/>
  <c r="B8" i="4"/>
  <c r="G7" i="4"/>
  <c r="F7" i="4"/>
  <c r="E7" i="4"/>
  <c r="D7" i="4"/>
  <c r="C7" i="4"/>
  <c r="B7" i="4"/>
  <c r="D40" i="3"/>
  <c r="G37" i="3"/>
  <c r="G36" i="3"/>
  <c r="D36" i="3"/>
  <c r="D35" i="3"/>
  <c r="D34" i="3"/>
  <c r="G33" i="3"/>
  <c r="D33" i="3"/>
  <c r="G32" i="3"/>
  <c r="D32" i="3"/>
  <c r="G31" i="3"/>
  <c r="D31" i="3"/>
  <c r="G30" i="3"/>
  <c r="D30" i="3"/>
  <c r="G26" i="3"/>
  <c r="F26" i="3"/>
  <c r="G25" i="3"/>
  <c r="F25" i="3"/>
  <c r="G24" i="3"/>
  <c r="F24" i="3"/>
  <c r="G23" i="3"/>
  <c r="F23" i="3"/>
  <c r="A19" i="3"/>
  <c r="E18" i="3"/>
  <c r="E17" i="3"/>
  <c r="C17" i="3"/>
  <c r="A17" i="3"/>
  <c r="E16" i="3"/>
  <c r="C16" i="3"/>
  <c r="A16" i="3"/>
  <c r="D11" i="3"/>
  <c r="D10" i="3"/>
  <c r="D5" i="3"/>
  <c r="F4" i="3"/>
  <c r="B4" i="3"/>
  <c r="D25" i="17"/>
  <c r="D11" i="17"/>
  <c r="E69" i="15"/>
  <c r="D69" i="15"/>
  <c r="I68" i="15"/>
  <c r="I67" i="15"/>
  <c r="I66" i="15"/>
  <c r="E65" i="15"/>
  <c r="D65" i="15"/>
  <c r="E64" i="15"/>
  <c r="D64" i="15"/>
  <c r="E63" i="15"/>
  <c r="D63" i="15"/>
  <c r="I62" i="15"/>
  <c r="I61" i="15"/>
  <c r="I60" i="15"/>
  <c r="E59" i="15"/>
  <c r="D59" i="15"/>
  <c r="E58" i="15"/>
  <c r="D58" i="15"/>
  <c r="E57" i="15"/>
  <c r="D57" i="15"/>
  <c r="E56" i="15"/>
  <c r="D56" i="15"/>
  <c r="E55" i="15"/>
  <c r="D55" i="15"/>
  <c r="E54" i="15"/>
  <c r="D54" i="15"/>
  <c r="E53" i="15"/>
  <c r="D53" i="15"/>
  <c r="E52" i="15"/>
  <c r="D52" i="15"/>
  <c r="E51" i="15"/>
  <c r="D51" i="15"/>
  <c r="E50" i="15"/>
  <c r="D50" i="15"/>
  <c r="E49" i="15"/>
  <c r="D49" i="15"/>
  <c r="E48" i="15"/>
  <c r="D48" i="15"/>
  <c r="E47" i="15"/>
  <c r="D47" i="15"/>
  <c r="E46" i="15"/>
  <c r="E45" i="15"/>
  <c r="D45" i="15"/>
  <c r="E44" i="15"/>
  <c r="D44" i="15"/>
  <c r="E43" i="15"/>
  <c r="E42" i="15"/>
  <c r="D42" i="15"/>
  <c r="E41" i="15"/>
  <c r="D41" i="15"/>
  <c r="E39" i="15"/>
  <c r="D39" i="15"/>
  <c r="E38" i="15"/>
  <c r="D38" i="15"/>
  <c r="E37" i="15"/>
  <c r="D37" i="15"/>
  <c r="E36" i="15"/>
  <c r="D36" i="15"/>
  <c r="E35" i="15"/>
  <c r="D35" i="15"/>
  <c r="E34" i="15"/>
  <c r="D34" i="15"/>
  <c r="E33" i="15"/>
  <c r="D33" i="15"/>
  <c r="E30" i="15"/>
  <c r="D30" i="15"/>
  <c r="E29" i="15"/>
  <c r="D29" i="15"/>
  <c r="E28" i="15"/>
  <c r="D28" i="15"/>
  <c r="E27" i="15"/>
  <c r="D27" i="15"/>
  <c r="E26" i="15"/>
  <c r="D26" i="15"/>
  <c r="E25" i="15"/>
  <c r="D25" i="15"/>
  <c r="E24" i="15"/>
  <c r="D24" i="15"/>
  <c r="E23" i="15"/>
  <c r="D23" i="15"/>
  <c r="E22" i="15"/>
  <c r="D22" i="15"/>
  <c r="E21" i="15"/>
  <c r="D21" i="15"/>
  <c r="E20" i="15"/>
  <c r="D20" i="15"/>
  <c r="E19" i="15"/>
  <c r="D19" i="15"/>
  <c r="E18" i="15"/>
  <c r="D18" i="15"/>
  <c r="E17" i="15"/>
  <c r="D17" i="15"/>
  <c r="E16" i="15"/>
  <c r="D16" i="15"/>
  <c r="E15" i="15"/>
  <c r="D15" i="15"/>
  <c r="G12" i="15"/>
  <c r="F12" i="15"/>
  <c r="E12" i="15"/>
  <c r="D12" i="15"/>
  <c r="C12" i="15"/>
  <c r="B12" i="15"/>
  <c r="A12" i="15"/>
  <c r="E18" i="27"/>
  <c r="E17" i="27"/>
  <c r="CP2" i="30"/>
  <c r="D381" i="24"/>
  <c r="D360" i="24"/>
  <c r="D340" i="24"/>
  <c r="C86" i="8" s="1"/>
  <c r="D339" i="24"/>
  <c r="D329" i="24"/>
  <c r="C74" i="8" s="1"/>
  <c r="D324" i="24"/>
  <c r="C68" i="8" s="1"/>
  <c r="D306" i="24"/>
  <c r="C49" i="8" s="1"/>
  <c r="D299" i="24"/>
  <c r="C42" i="8" s="1"/>
  <c r="D281" i="24"/>
  <c r="C22" i="8" s="1"/>
  <c r="D276" i="24"/>
  <c r="C16" i="8" s="1"/>
  <c r="D256" i="24"/>
  <c r="D252" i="24"/>
  <c r="C364" i="24" s="1"/>
  <c r="BO2" i="30" s="1"/>
  <c r="D245" i="24"/>
  <c r="D237" i="24"/>
  <c r="D233" i="24"/>
  <c r="C233" i="24"/>
  <c r="B233" i="24"/>
  <c r="C32" i="6" s="1"/>
  <c r="E232" i="24"/>
  <c r="F31" i="6" s="1"/>
  <c r="E231" i="24"/>
  <c r="F30" i="6" s="1"/>
  <c r="E230" i="24"/>
  <c r="F29" i="6" s="1"/>
  <c r="E229" i="24"/>
  <c r="F28" i="6" s="1"/>
  <c r="E228" i="24"/>
  <c r="F27" i="6" s="1"/>
  <c r="E227" i="24"/>
  <c r="F26" i="6" s="1"/>
  <c r="E226" i="24"/>
  <c r="F25" i="6" s="1"/>
  <c r="E225" i="24"/>
  <c r="F24" i="6" s="1"/>
  <c r="D220" i="24"/>
  <c r="B220" i="24"/>
  <c r="C16" i="6" s="1"/>
  <c r="E219" i="24"/>
  <c r="E218" i="24"/>
  <c r="E217" i="24"/>
  <c r="E216" i="24"/>
  <c r="E215" i="24"/>
  <c r="E213" i="24"/>
  <c r="E212" i="24"/>
  <c r="E211" i="24"/>
  <c r="D206" i="24"/>
  <c r="C40" i="5" s="1"/>
  <c r="D202" i="24"/>
  <c r="C34" i="5" s="1"/>
  <c r="D197" i="24"/>
  <c r="C27" i="5" s="1"/>
  <c r="D193" i="24"/>
  <c r="C20" i="5" s="1"/>
  <c r="D189" i="24"/>
  <c r="C14" i="5" s="1"/>
  <c r="E170" i="24"/>
  <c r="F28" i="4" s="1"/>
  <c r="E169" i="24"/>
  <c r="E168" i="24"/>
  <c r="D28" i="4" s="1"/>
  <c r="E167" i="24"/>
  <c r="C28" i="4" s="1"/>
  <c r="E166" i="24"/>
  <c r="B28" i="4" s="1"/>
  <c r="E164" i="24"/>
  <c r="F19" i="4" s="1"/>
  <c r="E19" i="4"/>
  <c r="E162" i="24"/>
  <c r="D19" i="4" s="1"/>
  <c r="E161" i="24"/>
  <c r="C19" i="4" s="1"/>
  <c r="B19" i="4"/>
  <c r="E158" i="24"/>
  <c r="F10" i="4" s="1"/>
  <c r="E157" i="24"/>
  <c r="E10" i="4" s="1"/>
  <c r="E156" i="24"/>
  <c r="D10" i="4" s="1"/>
  <c r="E155" i="24"/>
  <c r="C10" i="4" s="1"/>
  <c r="E154" i="24"/>
  <c r="B10" i="4" s="1"/>
  <c r="E143" i="24"/>
  <c r="G34" i="3" s="1"/>
  <c r="I384" i="32"/>
  <c r="CF93" i="24"/>
  <c r="CE93" i="24"/>
  <c r="I383" i="32" s="1"/>
  <c r="I382" i="32"/>
  <c r="CE91" i="24"/>
  <c r="I381" i="32" s="1"/>
  <c r="CE88" i="24"/>
  <c r="I377" i="32" s="1"/>
  <c r="I376" i="32"/>
  <c r="I372" i="32"/>
  <c r="CE82" i="24"/>
  <c r="CE81" i="24"/>
  <c r="CE80" i="24"/>
  <c r="CE79" i="24"/>
  <c r="CE78" i="24"/>
  <c r="CE77" i="24"/>
  <c r="CE76" i="24"/>
  <c r="CE75" i="24"/>
  <c r="CE74" i="24"/>
  <c r="CE73" i="24"/>
  <c r="CE72" i="24"/>
  <c r="CE71" i="24"/>
  <c r="CE70" i="24"/>
  <c r="E371" i="32"/>
  <c r="CC69" i="24"/>
  <c r="CB69" i="24"/>
  <c r="CA69" i="24"/>
  <c r="BZ69" i="24"/>
  <c r="BY69" i="24"/>
  <c r="BX69" i="24"/>
  <c r="BW69" i="24"/>
  <c r="BV69" i="24"/>
  <c r="BU69" i="24"/>
  <c r="BT69" i="24"/>
  <c r="BS69" i="24"/>
  <c r="BR69" i="24"/>
  <c r="BQ69" i="24"/>
  <c r="BP69" i="24"/>
  <c r="BO69" i="24"/>
  <c r="BN69" i="24"/>
  <c r="BM69" i="24"/>
  <c r="BL69" i="24"/>
  <c r="BK69" i="24"/>
  <c r="BJ69" i="24"/>
  <c r="BI69" i="24"/>
  <c r="BH69" i="24"/>
  <c r="BG69" i="24"/>
  <c r="BF69" i="24"/>
  <c r="BE69" i="24"/>
  <c r="BD69" i="24"/>
  <c r="BC69" i="24"/>
  <c r="BB69" i="24"/>
  <c r="BA69" i="24"/>
  <c r="AZ69" i="24"/>
  <c r="AY69" i="24"/>
  <c r="AX69" i="24"/>
  <c r="AW69" i="24"/>
  <c r="AV69" i="24"/>
  <c r="AU69" i="24"/>
  <c r="AT69" i="24"/>
  <c r="AS69" i="24"/>
  <c r="AR69" i="24"/>
  <c r="AQ69" i="24"/>
  <c r="AP69" i="24"/>
  <c r="AO69" i="24"/>
  <c r="AN69" i="24"/>
  <c r="AM69" i="24"/>
  <c r="AL69" i="24"/>
  <c r="AK69" i="24"/>
  <c r="AJ69" i="24"/>
  <c r="AI69" i="24"/>
  <c r="AH69" i="24"/>
  <c r="AG69" i="24"/>
  <c r="AF69" i="24"/>
  <c r="AE69" i="24"/>
  <c r="AD69" i="24"/>
  <c r="AC69" i="24"/>
  <c r="AB69" i="24"/>
  <c r="AA69" i="24"/>
  <c r="Z69" i="24"/>
  <c r="Y69" i="24"/>
  <c r="X69" i="24"/>
  <c r="W69" i="24"/>
  <c r="V69" i="24"/>
  <c r="U69" i="24"/>
  <c r="O20" i="31" s="1"/>
  <c r="T69" i="24"/>
  <c r="S69" i="24"/>
  <c r="R69" i="24"/>
  <c r="Q69" i="24"/>
  <c r="O16" i="31" s="1"/>
  <c r="P69" i="24"/>
  <c r="O69" i="24"/>
  <c r="N69" i="24"/>
  <c r="M69" i="24"/>
  <c r="L69" i="24"/>
  <c r="K69" i="24"/>
  <c r="J69" i="24"/>
  <c r="I69" i="24"/>
  <c r="H69" i="24"/>
  <c r="O7" i="31" s="1"/>
  <c r="G69" i="24"/>
  <c r="F69" i="24"/>
  <c r="E69" i="24"/>
  <c r="E19" i="32" s="1"/>
  <c r="D69" i="24"/>
  <c r="C69" i="24"/>
  <c r="CE68" i="24"/>
  <c r="I370" i="32" s="1"/>
  <c r="CE66" i="24"/>
  <c r="I368" i="32" s="1"/>
  <c r="CE65" i="24"/>
  <c r="I367" i="32" s="1"/>
  <c r="CE64" i="24"/>
  <c r="CE63" i="24"/>
  <c r="I365" i="32" s="1"/>
  <c r="CE61" i="24"/>
  <c r="C48" i="24" s="1"/>
  <c r="CE60" i="24"/>
  <c r="CE51" i="24"/>
  <c r="B49" i="24"/>
  <c r="CE47" i="24"/>
  <c r="CE69" i="24" l="1"/>
  <c r="F14" i="6"/>
  <c r="C289" i="24"/>
  <c r="F15" i="6"/>
  <c r="C290" i="24"/>
  <c r="C118" i="8"/>
  <c r="F12" i="6"/>
  <c r="C288" i="24"/>
  <c r="F9" i="6"/>
  <c r="C285" i="24"/>
  <c r="F7" i="6"/>
  <c r="C283" i="24"/>
  <c r="F8" i="6"/>
  <c r="C284" i="24"/>
  <c r="F10" i="6"/>
  <c r="C286" i="24"/>
  <c r="F11" i="6"/>
  <c r="C287" i="24"/>
  <c r="F13" i="6"/>
  <c r="D13" i="7"/>
  <c r="C363" i="24"/>
  <c r="Q52" i="24"/>
  <c r="CD52" i="24"/>
  <c r="AI52" i="24"/>
  <c r="BO52" i="24"/>
  <c r="T52" i="24"/>
  <c r="AZ52" i="24"/>
  <c r="BP52" i="24"/>
  <c r="BA52" i="24"/>
  <c r="AL52" i="24"/>
  <c r="AN52" i="24"/>
  <c r="Y52" i="24"/>
  <c r="K52" i="24"/>
  <c r="BG52" i="24"/>
  <c r="BX52" i="24"/>
  <c r="AC52" i="24"/>
  <c r="CB52" i="24"/>
  <c r="CB67" i="24" s="1"/>
  <c r="AF52" i="24"/>
  <c r="BY52" i="24"/>
  <c r="R52" i="24"/>
  <c r="AH52" i="24"/>
  <c r="AX52" i="24"/>
  <c r="BN52" i="24"/>
  <c r="AK52" i="24"/>
  <c r="V52" i="24"/>
  <c r="BC52" i="24"/>
  <c r="X52" i="24"/>
  <c r="BD52" i="24"/>
  <c r="BU52" i="24"/>
  <c r="Z52" i="24"/>
  <c r="AP52" i="24"/>
  <c r="BW52" i="24"/>
  <c r="BH52" i="24"/>
  <c r="N52" i="24"/>
  <c r="AV52" i="24"/>
  <c r="C52" i="24"/>
  <c r="S52" i="24"/>
  <c r="AY52" i="24"/>
  <c r="U52" i="24"/>
  <c r="BB52" i="24"/>
  <c r="BS52" i="24"/>
  <c r="BT52" i="24"/>
  <c r="I52" i="24"/>
  <c r="L52" i="24"/>
  <c r="AD52" i="24"/>
  <c r="P52" i="24"/>
  <c r="CC52" i="24"/>
  <c r="D52" i="24"/>
  <c r="AJ52" i="24"/>
  <c r="BQ52" i="24"/>
  <c r="BR52" i="24"/>
  <c r="AM52" i="24"/>
  <c r="AO52" i="24"/>
  <c r="BV52" i="24"/>
  <c r="AQ52" i="24"/>
  <c r="M52" i="24"/>
  <c r="AT52" i="24"/>
  <c r="BL52" i="24"/>
  <c r="E52" i="24"/>
  <c r="W52" i="24"/>
  <c r="J52" i="24"/>
  <c r="AR52" i="24"/>
  <c r="BZ52" i="24"/>
  <c r="BZ67" i="24" s="1"/>
  <c r="O52" i="24"/>
  <c r="F52" i="24"/>
  <c r="BE52" i="24"/>
  <c r="BF52" i="24"/>
  <c r="AA52" i="24"/>
  <c r="AB52" i="24"/>
  <c r="BI52" i="24"/>
  <c r="BJ52" i="24"/>
  <c r="AU52" i="24"/>
  <c r="G52" i="24"/>
  <c r="BK52" i="24"/>
  <c r="H52" i="24"/>
  <c r="AE52" i="24"/>
  <c r="AS52" i="24"/>
  <c r="D186" i="32"/>
  <c r="AE6" i="31"/>
  <c r="I90" i="32"/>
  <c r="G18" i="4"/>
  <c r="G16" i="4"/>
  <c r="E58" i="32"/>
  <c r="I363" i="32"/>
  <c r="D48" i="24"/>
  <c r="D62" i="24" s="1"/>
  <c r="H3" i="31" s="1"/>
  <c r="G19" i="4"/>
  <c r="G17" i="4"/>
  <c r="AU48" i="24"/>
  <c r="AU62" i="24" s="1"/>
  <c r="H46" i="31" s="1"/>
  <c r="G48" i="24"/>
  <c r="G62" i="24" s="1"/>
  <c r="G12" i="32" s="1"/>
  <c r="W48" i="24"/>
  <c r="W62" i="24" s="1"/>
  <c r="H22" i="31" s="1"/>
  <c r="BK48" i="24"/>
  <c r="BK62" i="24" s="1"/>
  <c r="G268" i="32" s="1"/>
  <c r="H48" i="24"/>
  <c r="H62" i="24" s="1"/>
  <c r="H7" i="31" s="1"/>
  <c r="P48" i="24"/>
  <c r="P62" i="24" s="1"/>
  <c r="I44" i="32" s="1"/>
  <c r="X48" i="24"/>
  <c r="X62" i="24" s="1"/>
  <c r="C108" i="32" s="1"/>
  <c r="AF48" i="24"/>
  <c r="AF62" i="24" s="1"/>
  <c r="H31" i="31" s="1"/>
  <c r="AN48" i="24"/>
  <c r="AN62" i="24" s="1"/>
  <c r="E172" i="32" s="1"/>
  <c r="AV48" i="24"/>
  <c r="AV62" i="24" s="1"/>
  <c r="F204" i="32" s="1"/>
  <c r="BD48" i="24"/>
  <c r="BD62" i="24" s="1"/>
  <c r="G236" i="32" s="1"/>
  <c r="BL48" i="24"/>
  <c r="BL62" i="24" s="1"/>
  <c r="H63" i="31" s="1"/>
  <c r="BT48" i="24"/>
  <c r="BT62" i="24" s="1"/>
  <c r="I300" i="32" s="1"/>
  <c r="CB48" i="24"/>
  <c r="CB62" i="24" s="1"/>
  <c r="H79" i="31" s="1"/>
  <c r="AM48" i="24"/>
  <c r="AM62" i="24" s="1"/>
  <c r="H38" i="31" s="1"/>
  <c r="BS48" i="24"/>
  <c r="BS62" i="24" s="1"/>
  <c r="H70" i="31" s="1"/>
  <c r="Q48" i="24"/>
  <c r="Q62" i="24" s="1"/>
  <c r="H16" i="31" s="1"/>
  <c r="AO48" i="24"/>
  <c r="AO62" i="24" s="1"/>
  <c r="F172" i="32" s="1"/>
  <c r="AW48" i="24"/>
  <c r="AW62" i="24" s="1"/>
  <c r="H48" i="31" s="1"/>
  <c r="J48" i="24"/>
  <c r="J62" i="24" s="1"/>
  <c r="C44" i="32" s="1"/>
  <c r="R48" i="24"/>
  <c r="R62" i="24" s="1"/>
  <c r="H17" i="31" s="1"/>
  <c r="Z48" i="24"/>
  <c r="Z62" i="24" s="1"/>
  <c r="E108" i="32" s="1"/>
  <c r="AH48" i="24"/>
  <c r="AH62" i="24" s="1"/>
  <c r="H33" i="31" s="1"/>
  <c r="AP48" i="24"/>
  <c r="AP62" i="24" s="1"/>
  <c r="H41" i="31" s="1"/>
  <c r="AX48" i="24"/>
  <c r="AX62" i="24" s="1"/>
  <c r="H204" i="32" s="1"/>
  <c r="BF48" i="24"/>
  <c r="BF62" i="24" s="1"/>
  <c r="H57" i="31" s="1"/>
  <c r="BN48" i="24"/>
  <c r="BN62" i="24" s="1"/>
  <c r="H65" i="31" s="1"/>
  <c r="BV48" i="24"/>
  <c r="BV62" i="24" s="1"/>
  <c r="H73" i="31" s="1"/>
  <c r="CD48" i="24"/>
  <c r="O48" i="24"/>
  <c r="O62" i="24" s="1"/>
  <c r="H14" i="31" s="1"/>
  <c r="BC48" i="24"/>
  <c r="BC62" i="24" s="1"/>
  <c r="H54" i="31" s="1"/>
  <c r="CA48" i="24"/>
  <c r="CA62" i="24" s="1"/>
  <c r="AG48" i="24"/>
  <c r="AG62" i="24" s="1"/>
  <c r="H32" i="31" s="1"/>
  <c r="CC48" i="24"/>
  <c r="CC62" i="24" s="1"/>
  <c r="H80" i="31" s="1"/>
  <c r="C62" i="24"/>
  <c r="C12" i="32" s="1"/>
  <c r="K48" i="24"/>
  <c r="K62" i="24" s="1"/>
  <c r="H10" i="31" s="1"/>
  <c r="S48" i="24"/>
  <c r="S62" i="24" s="1"/>
  <c r="H18" i="31" s="1"/>
  <c r="AA48" i="24"/>
  <c r="AA62" i="24" s="1"/>
  <c r="H26" i="31" s="1"/>
  <c r="AI48" i="24"/>
  <c r="AI62" i="24" s="1"/>
  <c r="H34" i="31" s="1"/>
  <c r="AQ48" i="24"/>
  <c r="AQ62" i="24" s="1"/>
  <c r="H42" i="31" s="1"/>
  <c r="AY48" i="24"/>
  <c r="AY62" i="24" s="1"/>
  <c r="I204" i="32" s="1"/>
  <c r="BG48" i="24"/>
  <c r="BG62" i="24" s="1"/>
  <c r="H58" i="31" s="1"/>
  <c r="BO48" i="24"/>
  <c r="BO62" i="24" s="1"/>
  <c r="H66" i="31" s="1"/>
  <c r="BW48" i="24"/>
  <c r="BW62" i="24" s="1"/>
  <c r="H74" i="31" s="1"/>
  <c r="I48" i="24"/>
  <c r="I62" i="24" s="1"/>
  <c r="H8" i="31" s="1"/>
  <c r="BU48" i="24"/>
  <c r="BU62" i="24" s="1"/>
  <c r="C332" i="32" s="1"/>
  <c r="L48" i="24"/>
  <c r="L62" i="24" s="1"/>
  <c r="T48" i="24"/>
  <c r="T62" i="24" s="1"/>
  <c r="H19" i="31" s="1"/>
  <c r="AB48" i="24"/>
  <c r="AB62" i="24" s="1"/>
  <c r="H27" i="31" s="1"/>
  <c r="AJ48" i="24"/>
  <c r="AJ62" i="24" s="1"/>
  <c r="H35" i="31" s="1"/>
  <c r="AR48" i="24"/>
  <c r="AR62" i="24" s="1"/>
  <c r="I172" i="32" s="1"/>
  <c r="AZ48" i="24"/>
  <c r="AZ62" i="24" s="1"/>
  <c r="C236" i="32" s="1"/>
  <c r="BH48" i="24"/>
  <c r="BH62" i="24" s="1"/>
  <c r="H59" i="31" s="1"/>
  <c r="BP48" i="24"/>
  <c r="BP62" i="24" s="1"/>
  <c r="H67" i="31" s="1"/>
  <c r="BX48" i="24"/>
  <c r="BX62" i="24" s="1"/>
  <c r="H75" i="31" s="1"/>
  <c r="AE48" i="24"/>
  <c r="AE62" i="24" s="1"/>
  <c r="H30" i="31" s="1"/>
  <c r="BM48" i="24"/>
  <c r="BM62" i="24" s="1"/>
  <c r="H64" i="31" s="1"/>
  <c r="E48" i="24"/>
  <c r="M48" i="24"/>
  <c r="M62" i="24" s="1"/>
  <c r="H12" i="31" s="1"/>
  <c r="U48" i="24"/>
  <c r="U62" i="24" s="1"/>
  <c r="H20" i="31" s="1"/>
  <c r="AC48" i="24"/>
  <c r="AC62" i="24" s="1"/>
  <c r="H108" i="32" s="1"/>
  <c r="AK48" i="24"/>
  <c r="AK62" i="24" s="1"/>
  <c r="H36" i="31" s="1"/>
  <c r="AS48" i="24"/>
  <c r="AS62" i="24" s="1"/>
  <c r="C204" i="32" s="1"/>
  <c r="BA48" i="24"/>
  <c r="BA62" i="24" s="1"/>
  <c r="H52" i="31" s="1"/>
  <c r="BI48" i="24"/>
  <c r="BI62" i="24" s="1"/>
  <c r="H60" i="31" s="1"/>
  <c r="BQ48" i="24"/>
  <c r="BQ62" i="24" s="1"/>
  <c r="H68" i="31" s="1"/>
  <c r="BY48" i="24"/>
  <c r="BY62" i="24" s="1"/>
  <c r="H76" i="31" s="1"/>
  <c r="Y48" i="24"/>
  <c r="Y62" i="24" s="1"/>
  <c r="H24" i="31" s="1"/>
  <c r="BE48" i="24"/>
  <c r="BE62" i="24" s="1"/>
  <c r="H56" i="31" s="1"/>
  <c r="F48" i="24"/>
  <c r="F62" i="24" s="1"/>
  <c r="H5" i="31" s="1"/>
  <c r="N48" i="24"/>
  <c r="N62" i="24" s="1"/>
  <c r="G44" i="32" s="1"/>
  <c r="V48" i="24"/>
  <c r="V62" i="24" s="1"/>
  <c r="H21" i="31" s="1"/>
  <c r="AD48" i="24"/>
  <c r="AD62" i="24" s="1"/>
  <c r="I108" i="32" s="1"/>
  <c r="AL48" i="24"/>
  <c r="AL62" i="24" s="1"/>
  <c r="C172" i="32" s="1"/>
  <c r="AT48" i="24"/>
  <c r="AT62" i="24" s="1"/>
  <c r="H45" i="31" s="1"/>
  <c r="BB48" i="24"/>
  <c r="BB62" i="24" s="1"/>
  <c r="H53" i="31" s="1"/>
  <c r="BJ48" i="24"/>
  <c r="BJ62" i="24" s="1"/>
  <c r="H61" i="31" s="1"/>
  <c r="BR48" i="24"/>
  <c r="BR62" i="24" s="1"/>
  <c r="H69" i="31" s="1"/>
  <c r="BZ48" i="24"/>
  <c r="BZ62" i="24" s="1"/>
  <c r="H77" i="31" s="1"/>
  <c r="CF91" i="25"/>
  <c r="G122" i="32"/>
  <c r="H154" i="32"/>
  <c r="D26" i="32"/>
  <c r="I186" i="32"/>
  <c r="G154" i="32"/>
  <c r="G186" i="32"/>
  <c r="AE10" i="31"/>
  <c r="D416" i="24"/>
  <c r="E414" i="24" s="1"/>
  <c r="AE37" i="31"/>
  <c r="I122" i="32"/>
  <c r="F26" i="32"/>
  <c r="AE13" i="31"/>
  <c r="D218" i="32"/>
  <c r="C26" i="32"/>
  <c r="AE16" i="31"/>
  <c r="AE24" i="31"/>
  <c r="AE40" i="31"/>
  <c r="AE32" i="31"/>
  <c r="I154" i="32"/>
  <c r="H122" i="32"/>
  <c r="AE12" i="31"/>
  <c r="C218" i="32"/>
  <c r="AE4" i="31"/>
  <c r="AE20" i="31"/>
  <c r="G10" i="4"/>
  <c r="I371" i="32"/>
  <c r="B14" i="31"/>
  <c r="B33" i="31"/>
  <c r="B34" i="31"/>
  <c r="B35" i="31"/>
  <c r="B36" i="31"/>
  <c r="B51" i="31"/>
  <c r="B56" i="31"/>
  <c r="H164" i="32"/>
  <c r="B79" i="31"/>
  <c r="H4" i="32"/>
  <c r="H260" i="32"/>
  <c r="B23" i="31"/>
  <c r="B24" i="31"/>
  <c r="B41" i="31"/>
  <c r="B42" i="31"/>
  <c r="B43" i="31"/>
  <c r="B54" i="31"/>
  <c r="H36" i="32"/>
  <c r="E381" i="25"/>
  <c r="D368" i="25"/>
  <c r="D385" i="25" s="1"/>
  <c r="D418" i="25" s="1"/>
  <c r="D422" i="25" s="1"/>
  <c r="D425" i="25" s="1"/>
  <c r="D309" i="25"/>
  <c r="D353" i="25" s="1"/>
  <c r="D259" i="25"/>
  <c r="CE90" i="25"/>
  <c r="K613" i="25" s="1"/>
  <c r="CF92" i="25"/>
  <c r="CD86" i="25"/>
  <c r="B94" i="15" s="1"/>
  <c r="F94" i="15" s="1"/>
  <c r="AE39" i="31"/>
  <c r="AE15" i="31"/>
  <c r="AE7" i="31"/>
  <c r="AE31" i="31"/>
  <c r="AE23" i="31"/>
  <c r="J612" i="24"/>
  <c r="C83" i="32"/>
  <c r="CE89" i="24"/>
  <c r="H186" i="32"/>
  <c r="C58" i="32"/>
  <c r="D90" i="32"/>
  <c r="AE33" i="31"/>
  <c r="E90" i="32"/>
  <c r="E122" i="32"/>
  <c r="F122" i="32"/>
  <c r="E32" i="6"/>
  <c r="O6" i="31"/>
  <c r="G19" i="32"/>
  <c r="O22" i="31"/>
  <c r="I83" i="32"/>
  <c r="O30" i="31"/>
  <c r="C147" i="32"/>
  <c r="O46" i="31"/>
  <c r="E211" i="32"/>
  <c r="O54" i="31"/>
  <c r="F243" i="32"/>
  <c r="O62" i="31"/>
  <c r="G275" i="32"/>
  <c r="O70" i="31"/>
  <c r="H307" i="32"/>
  <c r="E233" i="24"/>
  <c r="I380" i="32"/>
  <c r="D612" i="24"/>
  <c r="O14" i="31"/>
  <c r="H51" i="32"/>
  <c r="O38" i="31"/>
  <c r="D179" i="32"/>
  <c r="O78" i="31"/>
  <c r="I339" i="32"/>
  <c r="BK2" i="30"/>
  <c r="I362" i="32"/>
  <c r="H612" i="24"/>
  <c r="E220" i="24"/>
  <c r="F16" i="6" s="1"/>
  <c r="I612" i="24"/>
  <c r="I366" i="32"/>
  <c r="F612" i="24"/>
  <c r="BQ2" i="30"/>
  <c r="D383" i="24"/>
  <c r="D12" i="17" s="1"/>
  <c r="DF2" i="30"/>
  <c r="C170" i="8"/>
  <c r="D22" i="7"/>
  <c r="D258" i="24"/>
  <c r="D27" i="7" s="1"/>
  <c r="O2" i="31"/>
  <c r="C19" i="32"/>
  <c r="O18" i="31"/>
  <c r="E83" i="32"/>
  <c r="O42" i="31"/>
  <c r="H179" i="32"/>
  <c r="O58" i="31"/>
  <c r="C275" i="32"/>
  <c r="O74" i="31"/>
  <c r="E339" i="32"/>
  <c r="C85" i="8"/>
  <c r="D341" i="24"/>
  <c r="C87" i="8" s="1"/>
  <c r="O10" i="31"/>
  <c r="D51" i="32"/>
  <c r="O26" i="31"/>
  <c r="F115" i="32"/>
  <c r="O34" i="31"/>
  <c r="G147" i="32"/>
  <c r="O50" i="31"/>
  <c r="I211" i="32"/>
  <c r="O66" i="31"/>
  <c r="D307" i="32"/>
  <c r="O3" i="31"/>
  <c r="D19" i="32"/>
  <c r="O11" i="31"/>
  <c r="E51" i="32"/>
  <c r="O19" i="31"/>
  <c r="F83" i="32"/>
  <c r="O27" i="31"/>
  <c r="G115" i="32"/>
  <c r="O35" i="31"/>
  <c r="H147" i="32"/>
  <c r="O43" i="31"/>
  <c r="I179" i="32"/>
  <c r="O51" i="31"/>
  <c r="C243" i="32"/>
  <c r="O59" i="31"/>
  <c r="D275" i="32"/>
  <c r="O67" i="31"/>
  <c r="E307" i="32"/>
  <c r="O75" i="31"/>
  <c r="F339" i="32"/>
  <c r="E221" i="25"/>
  <c r="O4" i="31"/>
  <c r="O12" i="31"/>
  <c r="F51" i="32"/>
  <c r="O28" i="31"/>
  <c r="H115" i="32"/>
  <c r="O36" i="31"/>
  <c r="I147" i="32"/>
  <c r="O44" i="31"/>
  <c r="C211" i="32"/>
  <c r="O52" i="31"/>
  <c r="D243" i="32"/>
  <c r="O60" i="31"/>
  <c r="E275" i="32"/>
  <c r="O68" i="31"/>
  <c r="F307" i="32"/>
  <c r="O76" i="31"/>
  <c r="G339" i="32"/>
  <c r="E28" i="4"/>
  <c r="G28" i="4"/>
  <c r="CF2" i="28"/>
  <c r="D5" i="7"/>
  <c r="O5" i="31"/>
  <c r="F19" i="32"/>
  <c r="O13" i="31"/>
  <c r="G51" i="32"/>
  <c r="O21" i="31"/>
  <c r="H83" i="32"/>
  <c r="O29" i="31"/>
  <c r="I115" i="32"/>
  <c r="O37" i="31"/>
  <c r="C179" i="32"/>
  <c r="O45" i="31"/>
  <c r="D211" i="32"/>
  <c r="O53" i="31"/>
  <c r="E243" i="32"/>
  <c r="O61" i="31"/>
  <c r="F275" i="32"/>
  <c r="O69" i="31"/>
  <c r="G307" i="32"/>
  <c r="O77" i="31"/>
  <c r="H339" i="32"/>
  <c r="L612" i="24"/>
  <c r="O15" i="31"/>
  <c r="I51" i="32"/>
  <c r="O23" i="31"/>
  <c r="C115" i="32"/>
  <c r="O31" i="31"/>
  <c r="D147" i="32"/>
  <c r="O39" i="31"/>
  <c r="E179" i="32"/>
  <c r="O47" i="31"/>
  <c r="F211" i="32"/>
  <c r="O55" i="31"/>
  <c r="G243" i="32"/>
  <c r="H275" i="32"/>
  <c r="O63" i="31"/>
  <c r="O71" i="31"/>
  <c r="I307" i="32"/>
  <c r="O79" i="31"/>
  <c r="C371" i="32"/>
  <c r="C113" i="8"/>
  <c r="C615" i="24"/>
  <c r="H19" i="32"/>
  <c r="G83" i="32"/>
  <c r="CB49" i="25"/>
  <c r="CB63" i="25" s="1"/>
  <c r="BT49" i="25"/>
  <c r="BT63" i="25" s="1"/>
  <c r="BL49" i="25"/>
  <c r="BL63" i="25" s="1"/>
  <c r="BD49" i="25"/>
  <c r="BD63" i="25" s="1"/>
  <c r="AV49" i="25"/>
  <c r="AV63" i="25" s="1"/>
  <c r="AN49" i="25"/>
  <c r="AN63" i="25" s="1"/>
  <c r="AF49" i="25"/>
  <c r="AF63" i="25" s="1"/>
  <c r="X49" i="25"/>
  <c r="X63" i="25" s="1"/>
  <c r="P49" i="25"/>
  <c r="P63" i="25" s="1"/>
  <c r="H49" i="25"/>
  <c r="H63" i="25" s="1"/>
  <c r="CA49" i="25"/>
  <c r="CA63" i="25" s="1"/>
  <c r="BS49" i="25"/>
  <c r="BS63" i="25" s="1"/>
  <c r="BK49" i="25"/>
  <c r="BK63" i="25" s="1"/>
  <c r="BC49" i="25"/>
  <c r="BC63" i="25" s="1"/>
  <c r="AU49" i="25"/>
  <c r="AU63" i="25" s="1"/>
  <c r="AM49" i="25"/>
  <c r="AM63" i="25" s="1"/>
  <c r="AE49" i="25"/>
  <c r="AE63" i="25" s="1"/>
  <c r="W49" i="25"/>
  <c r="W63" i="25" s="1"/>
  <c r="O49" i="25"/>
  <c r="O63" i="25" s="1"/>
  <c r="G49" i="25"/>
  <c r="G63" i="25" s="1"/>
  <c r="BZ49" i="25"/>
  <c r="BZ63" i="25" s="1"/>
  <c r="BR49" i="25"/>
  <c r="BR63" i="25" s="1"/>
  <c r="BJ49" i="25"/>
  <c r="BJ63" i="25" s="1"/>
  <c r="BB49" i="25"/>
  <c r="BB63" i="25" s="1"/>
  <c r="AT49" i="25"/>
  <c r="AT63" i="25" s="1"/>
  <c r="AL49" i="25"/>
  <c r="AL63" i="25" s="1"/>
  <c r="AD49" i="25"/>
  <c r="AD63" i="25" s="1"/>
  <c r="V49" i="25"/>
  <c r="V63" i="25" s="1"/>
  <c r="N49" i="25"/>
  <c r="N63" i="25" s="1"/>
  <c r="F49" i="25"/>
  <c r="F63" i="25" s="1"/>
  <c r="BX49" i="25"/>
  <c r="BX63" i="25" s="1"/>
  <c r="BP49" i="25"/>
  <c r="BP63" i="25" s="1"/>
  <c r="BH49" i="25"/>
  <c r="BH63" i="25" s="1"/>
  <c r="AZ49" i="25"/>
  <c r="AZ63" i="25" s="1"/>
  <c r="AR49" i="25"/>
  <c r="AR63" i="25" s="1"/>
  <c r="AJ49" i="25"/>
  <c r="AJ63" i="25" s="1"/>
  <c r="AB49" i="25"/>
  <c r="AB63" i="25" s="1"/>
  <c r="T49" i="25"/>
  <c r="T63" i="25" s="1"/>
  <c r="L49" i="25"/>
  <c r="L63" i="25" s="1"/>
  <c r="D49" i="25"/>
  <c r="D63" i="25" s="1"/>
  <c r="BW49" i="25"/>
  <c r="BW63" i="25" s="1"/>
  <c r="BO49" i="25"/>
  <c r="BO63" i="25" s="1"/>
  <c r="BG49" i="25"/>
  <c r="BG63" i="25" s="1"/>
  <c r="AY49" i="25"/>
  <c r="AY63" i="25" s="1"/>
  <c r="AQ49" i="25"/>
  <c r="AQ63" i="25" s="1"/>
  <c r="AI49" i="25"/>
  <c r="AI63" i="25" s="1"/>
  <c r="AA49" i="25"/>
  <c r="AA63" i="25" s="1"/>
  <c r="S49" i="25"/>
  <c r="S63" i="25" s="1"/>
  <c r="K49" i="25"/>
  <c r="K63" i="25" s="1"/>
  <c r="C49" i="25"/>
  <c r="CC49" i="25"/>
  <c r="CC63" i="25" s="1"/>
  <c r="BF49" i="25"/>
  <c r="BF63" i="25" s="1"/>
  <c r="AK49" i="25"/>
  <c r="AK63" i="25" s="1"/>
  <c r="Q49" i="25"/>
  <c r="Q63" i="25" s="1"/>
  <c r="BY49" i="25"/>
  <c r="BY63" i="25" s="1"/>
  <c r="BE49" i="25"/>
  <c r="BE63" i="25" s="1"/>
  <c r="AH49" i="25"/>
  <c r="AH63" i="25" s="1"/>
  <c r="M49" i="25"/>
  <c r="M63" i="25" s="1"/>
  <c r="BQ49" i="25"/>
  <c r="BQ63" i="25" s="1"/>
  <c r="AW49" i="25"/>
  <c r="AW63" i="25" s="1"/>
  <c r="Z49" i="25"/>
  <c r="Z63" i="25" s="1"/>
  <c r="E49" i="25"/>
  <c r="E63" i="25" s="1"/>
  <c r="BN49" i="25"/>
  <c r="BN63" i="25" s="1"/>
  <c r="AS49" i="25"/>
  <c r="AS63" i="25" s="1"/>
  <c r="Y49" i="25"/>
  <c r="Y63" i="25" s="1"/>
  <c r="BI49" i="25"/>
  <c r="BI63" i="25" s="1"/>
  <c r="R49" i="25"/>
  <c r="R63" i="25" s="1"/>
  <c r="BA49" i="25"/>
  <c r="BA63" i="25" s="1"/>
  <c r="J49" i="25"/>
  <c r="J63" i="25" s="1"/>
  <c r="AX49" i="25"/>
  <c r="AX63" i="25" s="1"/>
  <c r="I49" i="25"/>
  <c r="I63" i="25" s="1"/>
  <c r="CD49" i="25"/>
  <c r="AO49" i="25"/>
  <c r="AO63" i="25" s="1"/>
  <c r="BV49" i="25"/>
  <c r="BV63" i="25" s="1"/>
  <c r="AG49" i="25"/>
  <c r="AG63" i="25" s="1"/>
  <c r="U49" i="25"/>
  <c r="U63" i="25" s="1"/>
  <c r="BU49" i="25"/>
  <c r="BU63" i="25" s="1"/>
  <c r="BM49" i="25"/>
  <c r="BM63" i="25" s="1"/>
  <c r="O8" i="31"/>
  <c r="I19" i="32"/>
  <c r="O24" i="31"/>
  <c r="D115" i="32"/>
  <c r="O32" i="31"/>
  <c r="E147" i="32"/>
  <c r="O40" i="31"/>
  <c r="F179" i="32"/>
  <c r="O48" i="31"/>
  <c r="G211" i="32"/>
  <c r="O56" i="31"/>
  <c r="H243" i="32"/>
  <c r="O64" i="31"/>
  <c r="I275" i="32"/>
  <c r="O72" i="31"/>
  <c r="C339" i="32"/>
  <c r="O80" i="31"/>
  <c r="D371" i="32"/>
  <c r="G612" i="24"/>
  <c r="O9" i="31"/>
  <c r="C51" i="32"/>
  <c r="D83" i="32"/>
  <c r="O17" i="31"/>
  <c r="O25" i="31"/>
  <c r="E115" i="32"/>
  <c r="O33" i="31"/>
  <c r="F147" i="32"/>
  <c r="O41" i="31"/>
  <c r="G179" i="32"/>
  <c r="O49" i="31"/>
  <c r="H211" i="32"/>
  <c r="O57" i="31"/>
  <c r="I243" i="32"/>
  <c r="O65" i="31"/>
  <c r="C307" i="32"/>
  <c r="O73" i="31"/>
  <c r="D339" i="32"/>
  <c r="CD85" i="24"/>
  <c r="CF91" i="24"/>
  <c r="D32" i="6"/>
  <c r="AC49" i="25"/>
  <c r="AC63" i="25" s="1"/>
  <c r="E234" i="25"/>
  <c r="CE70" i="25"/>
  <c r="D342" i="25"/>
  <c r="D351" i="25" s="1"/>
  <c r="X2" i="30" l="1"/>
  <c r="C32" i="8"/>
  <c r="W2" i="30"/>
  <c r="C31" i="8"/>
  <c r="C29" i="8"/>
  <c r="U2" i="30"/>
  <c r="T2" i="30"/>
  <c r="C28" i="8"/>
  <c r="R2" i="30"/>
  <c r="C26" i="8"/>
  <c r="F32" i="6"/>
  <c r="C292" i="24"/>
  <c r="D291" i="24"/>
  <c r="Q2" i="30"/>
  <c r="C25" i="8"/>
  <c r="S2" i="30"/>
  <c r="C27" i="8"/>
  <c r="V2" i="30"/>
  <c r="C30" i="8"/>
  <c r="BN2" i="30"/>
  <c r="D366" i="24"/>
  <c r="C117" i="8"/>
  <c r="I378" i="32"/>
  <c r="K612" i="24"/>
  <c r="BM52" i="24"/>
  <c r="BM67" i="24" s="1"/>
  <c r="BM85" i="24" s="1"/>
  <c r="I277" i="32" s="1"/>
  <c r="CA52" i="24"/>
  <c r="CA67" i="24" s="1"/>
  <c r="M78" i="31" s="1"/>
  <c r="AW52" i="24"/>
  <c r="AW67" i="24" s="1"/>
  <c r="AG52" i="24"/>
  <c r="AG67" i="24" s="1"/>
  <c r="I332" i="32"/>
  <c r="E62" i="24"/>
  <c r="H4" i="31" s="1"/>
  <c r="X67" i="24"/>
  <c r="M23" i="31" s="1"/>
  <c r="H2" i="31"/>
  <c r="H23" i="31"/>
  <c r="L67" i="24"/>
  <c r="M11" i="31" s="1"/>
  <c r="BX67" i="24"/>
  <c r="M75" i="31" s="1"/>
  <c r="I76" i="32"/>
  <c r="H62" i="31"/>
  <c r="E76" i="32"/>
  <c r="H12" i="32"/>
  <c r="G332" i="32"/>
  <c r="H9" i="31"/>
  <c r="H43" i="31"/>
  <c r="F300" i="32"/>
  <c r="H51" i="31"/>
  <c r="AV67" i="24"/>
  <c r="AV85" i="24" s="1"/>
  <c r="C60" i="15" s="1"/>
  <c r="H140" i="32"/>
  <c r="G204" i="32"/>
  <c r="D44" i="32"/>
  <c r="H39" i="31"/>
  <c r="D204" i="32"/>
  <c r="C300" i="32"/>
  <c r="D300" i="32"/>
  <c r="D76" i="32"/>
  <c r="H55" i="31"/>
  <c r="H71" i="31"/>
  <c r="I12" i="32"/>
  <c r="G76" i="32"/>
  <c r="F44" i="32"/>
  <c r="H268" i="32"/>
  <c r="E236" i="32"/>
  <c r="E332" i="32"/>
  <c r="D332" i="32"/>
  <c r="H37" i="31"/>
  <c r="BZ53" i="25"/>
  <c r="BZ68" i="25" s="1"/>
  <c r="BZ86" i="25" s="1"/>
  <c r="BR53" i="25"/>
  <c r="BR68" i="25" s="1"/>
  <c r="BR86" i="25" s="1"/>
  <c r="C627" i="25" s="1"/>
  <c r="BJ53" i="25"/>
  <c r="BJ68" i="25" s="1"/>
  <c r="BB53" i="25"/>
  <c r="BB68" i="25" s="1"/>
  <c r="BB86" i="25" s="1"/>
  <c r="C633" i="25" s="1"/>
  <c r="AT53" i="25"/>
  <c r="AT68" i="25" s="1"/>
  <c r="AT86" i="25" s="1"/>
  <c r="C712" i="25" s="1"/>
  <c r="AL53" i="25"/>
  <c r="AL68" i="25" s="1"/>
  <c r="AL86" i="25" s="1"/>
  <c r="C704" i="25" s="1"/>
  <c r="AD53" i="25"/>
  <c r="AD68" i="25" s="1"/>
  <c r="AD86" i="25" s="1"/>
  <c r="V53" i="25"/>
  <c r="V68" i="25" s="1"/>
  <c r="V86" i="25" s="1"/>
  <c r="C688" i="25" s="1"/>
  <c r="N53" i="25"/>
  <c r="N68" i="25" s="1"/>
  <c r="N86" i="25" s="1"/>
  <c r="F53" i="25"/>
  <c r="F68" i="25" s="1"/>
  <c r="F86" i="25" s="1"/>
  <c r="C672" i="25" s="1"/>
  <c r="BU53" i="25"/>
  <c r="BU68" i="25" s="1"/>
  <c r="BU86" i="25" s="1"/>
  <c r="C642" i="25" s="1"/>
  <c r="AG53" i="25"/>
  <c r="AG68" i="25" s="1"/>
  <c r="AG86" i="25" s="1"/>
  <c r="B45" i="15" s="1"/>
  <c r="BY53" i="25"/>
  <c r="BY68" i="25" s="1"/>
  <c r="BY86" i="25" s="1"/>
  <c r="B89" i="15" s="1"/>
  <c r="BQ53" i="25"/>
  <c r="BQ68" i="25" s="1"/>
  <c r="BQ86" i="25" s="1"/>
  <c r="BI53" i="25"/>
  <c r="BI68" i="25" s="1"/>
  <c r="BA53" i="25"/>
  <c r="BA68" i="25" s="1"/>
  <c r="BA86" i="25" s="1"/>
  <c r="AS53" i="25"/>
  <c r="AS68" i="25" s="1"/>
  <c r="AS86" i="25" s="1"/>
  <c r="AK53" i="25"/>
  <c r="AK68" i="25" s="1"/>
  <c r="AK86" i="25" s="1"/>
  <c r="AC53" i="25"/>
  <c r="AC68" i="25" s="1"/>
  <c r="AC86" i="25" s="1"/>
  <c r="U53" i="25"/>
  <c r="U68" i="25" s="1"/>
  <c r="U86" i="25" s="1"/>
  <c r="B33" i="15" s="1"/>
  <c r="M53" i="25"/>
  <c r="M68" i="25" s="1"/>
  <c r="M86" i="25" s="1"/>
  <c r="C679" i="25" s="1"/>
  <c r="E53" i="25"/>
  <c r="E68" i="25" s="1"/>
  <c r="E86" i="25" s="1"/>
  <c r="C671" i="25" s="1"/>
  <c r="BE53" i="25"/>
  <c r="BE68" i="25" s="1"/>
  <c r="BE86" i="25" s="1"/>
  <c r="C615" i="25" s="1"/>
  <c r="Q53" i="25"/>
  <c r="Q68" i="25" s="1"/>
  <c r="Q86" i="25" s="1"/>
  <c r="BX53" i="25"/>
  <c r="BX68" i="25" s="1"/>
  <c r="BX86" i="25" s="1"/>
  <c r="BP53" i="25"/>
  <c r="BP68" i="25" s="1"/>
  <c r="BP86" i="25" s="1"/>
  <c r="BH53" i="25"/>
  <c r="BH68" i="25" s="1"/>
  <c r="BH86" i="25" s="1"/>
  <c r="C637" i="25" s="1"/>
  <c r="AZ53" i="25"/>
  <c r="AZ68" i="25" s="1"/>
  <c r="AZ86" i="25" s="1"/>
  <c r="C629" i="25" s="1"/>
  <c r="AR53" i="25"/>
  <c r="AR68" i="25" s="1"/>
  <c r="AR86" i="25" s="1"/>
  <c r="C710" i="25" s="1"/>
  <c r="AJ53" i="25"/>
  <c r="AJ68" i="25" s="1"/>
  <c r="AJ86" i="25" s="1"/>
  <c r="C702" i="25" s="1"/>
  <c r="AB53" i="25"/>
  <c r="AB68" i="25" s="1"/>
  <c r="AB86" i="25" s="1"/>
  <c r="T53" i="25"/>
  <c r="T68" i="25" s="1"/>
  <c r="T86" i="25" s="1"/>
  <c r="L53" i="25"/>
  <c r="L68" i="25" s="1"/>
  <c r="L86" i="25" s="1"/>
  <c r="D53" i="25"/>
  <c r="D68" i="25" s="1"/>
  <c r="D86" i="25" s="1"/>
  <c r="AW53" i="25"/>
  <c r="AW68" i="25" s="1"/>
  <c r="AW86" i="25" s="1"/>
  <c r="C632" i="25" s="1"/>
  <c r="AO53" i="25"/>
  <c r="AO68" i="25" s="1"/>
  <c r="AO86" i="25" s="1"/>
  <c r="B53" i="15" s="1"/>
  <c r="I53" i="25"/>
  <c r="I68" i="25" s="1"/>
  <c r="I86" i="25" s="1"/>
  <c r="C675" i="25" s="1"/>
  <c r="BW53" i="25"/>
  <c r="BW68" i="25" s="1"/>
  <c r="BW86" i="25" s="1"/>
  <c r="BO53" i="25"/>
  <c r="BO68" i="25" s="1"/>
  <c r="BO86" i="25" s="1"/>
  <c r="C628" i="25" s="1"/>
  <c r="BG53" i="25"/>
  <c r="BG68" i="25" s="1"/>
  <c r="BG86" i="25" s="1"/>
  <c r="AY53" i="25"/>
  <c r="AY68" i="25" s="1"/>
  <c r="AY86" i="25" s="1"/>
  <c r="AQ53" i="25"/>
  <c r="AQ68" i="25" s="1"/>
  <c r="AQ86" i="25" s="1"/>
  <c r="AI53" i="25"/>
  <c r="AI68" i="25" s="1"/>
  <c r="AI86" i="25" s="1"/>
  <c r="AA53" i="25"/>
  <c r="AA68" i="25" s="1"/>
  <c r="AA86" i="25" s="1"/>
  <c r="C693" i="25" s="1"/>
  <c r="S53" i="25"/>
  <c r="S68" i="25" s="1"/>
  <c r="S86" i="25" s="1"/>
  <c r="B31" i="15" s="1"/>
  <c r="K53" i="25"/>
  <c r="K68" i="25" s="1"/>
  <c r="K86" i="25" s="1"/>
  <c r="C677" i="25" s="1"/>
  <c r="C53" i="25"/>
  <c r="BM53" i="25"/>
  <c r="BM68" i="25" s="1"/>
  <c r="BM86" i="25" s="1"/>
  <c r="CD53" i="25"/>
  <c r="BV53" i="25"/>
  <c r="BV68" i="25" s="1"/>
  <c r="BV86" i="25" s="1"/>
  <c r="B86" i="15" s="1"/>
  <c r="BN53" i="25"/>
  <c r="BN68" i="25" s="1"/>
  <c r="BN86" i="25" s="1"/>
  <c r="B78" i="15" s="1"/>
  <c r="BF53" i="25"/>
  <c r="BF68" i="25" s="1"/>
  <c r="BF86" i="25" s="1"/>
  <c r="C630" i="25" s="1"/>
  <c r="AX53" i="25"/>
  <c r="AX68" i="25" s="1"/>
  <c r="AX86" i="25" s="1"/>
  <c r="AP53" i="25"/>
  <c r="AP68" i="25" s="1"/>
  <c r="AP86" i="25" s="1"/>
  <c r="C708" i="25" s="1"/>
  <c r="AH53" i="25"/>
  <c r="AH68" i="25" s="1"/>
  <c r="AH86" i="25" s="1"/>
  <c r="C700" i="25" s="1"/>
  <c r="Z53" i="25"/>
  <c r="Z68" i="25" s="1"/>
  <c r="Z86" i="25" s="1"/>
  <c r="R53" i="25"/>
  <c r="R68" i="25" s="1"/>
  <c r="R86" i="25" s="1"/>
  <c r="J53" i="25"/>
  <c r="J68" i="25" s="1"/>
  <c r="J86" i="25" s="1"/>
  <c r="CC53" i="25"/>
  <c r="CC68" i="25" s="1"/>
  <c r="CC86" i="25" s="1"/>
  <c r="Y53" i="25"/>
  <c r="Y68" i="25" s="1"/>
  <c r="Y86" i="25" s="1"/>
  <c r="B37" i="15" s="1"/>
  <c r="CB53" i="25"/>
  <c r="CB68" i="25" s="1"/>
  <c r="CB86" i="25" s="1"/>
  <c r="C623" i="25" s="1"/>
  <c r="BT53" i="25"/>
  <c r="BT68" i="25" s="1"/>
  <c r="BT86" i="25" s="1"/>
  <c r="C641" i="25" s="1"/>
  <c r="BL53" i="25"/>
  <c r="BL68" i="25" s="1"/>
  <c r="BL86" i="25" s="1"/>
  <c r="BD53" i="25"/>
  <c r="BD68" i="25" s="1"/>
  <c r="BD86" i="25" s="1"/>
  <c r="AV53" i="25"/>
  <c r="AV68" i="25" s="1"/>
  <c r="AV86" i="25" s="1"/>
  <c r="AN53" i="25"/>
  <c r="AN68" i="25" s="1"/>
  <c r="AN86" i="25" s="1"/>
  <c r="AF53" i="25"/>
  <c r="AF68" i="25" s="1"/>
  <c r="AF86" i="25" s="1"/>
  <c r="B44" i="15" s="1"/>
  <c r="X53" i="25"/>
  <c r="X68" i="25" s="1"/>
  <c r="X86" i="25" s="1"/>
  <c r="B36" i="15" s="1"/>
  <c r="P53" i="25"/>
  <c r="P68" i="25" s="1"/>
  <c r="P86" i="25" s="1"/>
  <c r="C682" i="25" s="1"/>
  <c r="H53" i="25"/>
  <c r="H68" i="25" s="1"/>
  <c r="H86" i="25" s="1"/>
  <c r="CA53" i="25"/>
  <c r="CA68" i="25" s="1"/>
  <c r="CA86" i="25" s="1"/>
  <c r="BS53" i="25"/>
  <c r="BS68" i="25" s="1"/>
  <c r="BS86" i="25" s="1"/>
  <c r="BK53" i="25"/>
  <c r="BK68" i="25" s="1"/>
  <c r="BK86" i="25" s="1"/>
  <c r="BC53" i="25"/>
  <c r="BC68" i="25" s="1"/>
  <c r="BC86" i="25" s="1"/>
  <c r="C634" i="25" s="1"/>
  <c r="AU53" i="25"/>
  <c r="AU68" i="25" s="1"/>
  <c r="AU86" i="25" s="1"/>
  <c r="C713" i="25" s="1"/>
  <c r="AM53" i="25"/>
  <c r="AM68" i="25" s="1"/>
  <c r="AM86" i="25" s="1"/>
  <c r="C705" i="25" s="1"/>
  <c r="AE53" i="25"/>
  <c r="AE68" i="25" s="1"/>
  <c r="AE86" i="25" s="1"/>
  <c r="W53" i="25"/>
  <c r="W68" i="25" s="1"/>
  <c r="W86" i="25" s="1"/>
  <c r="O53" i="25"/>
  <c r="O68" i="25" s="1"/>
  <c r="O86" i="25" s="1"/>
  <c r="G53" i="25"/>
  <c r="G68" i="25" s="1"/>
  <c r="G86" i="25" s="1"/>
  <c r="C673" i="25" s="1"/>
  <c r="BI86" i="25"/>
  <c r="C635" i="25" s="1"/>
  <c r="BJ86" i="25"/>
  <c r="B74" i="15" s="1"/>
  <c r="C167" i="8"/>
  <c r="H40" i="31"/>
  <c r="H6" i="31"/>
  <c r="H49" i="31"/>
  <c r="H76" i="32"/>
  <c r="H50" i="31"/>
  <c r="H28" i="31"/>
  <c r="H78" i="31"/>
  <c r="H47" i="31"/>
  <c r="C140" i="32"/>
  <c r="H29" i="31"/>
  <c r="E204" i="32"/>
  <c r="E140" i="32"/>
  <c r="F76" i="32"/>
  <c r="C76" i="32"/>
  <c r="D236" i="32"/>
  <c r="H72" i="31"/>
  <c r="D108" i="32"/>
  <c r="H15" i="31"/>
  <c r="H25" i="31"/>
  <c r="F108" i="32"/>
  <c r="C364" i="32"/>
  <c r="H44" i="32"/>
  <c r="D268" i="32"/>
  <c r="H236" i="32"/>
  <c r="F268" i="32"/>
  <c r="F236" i="32"/>
  <c r="F140" i="32"/>
  <c r="F12" i="32"/>
  <c r="D172" i="32"/>
  <c r="H44" i="31"/>
  <c r="BT67" i="24"/>
  <c r="BT85" i="24" s="1"/>
  <c r="C84" i="15" s="1"/>
  <c r="G84" i="15" s="1"/>
  <c r="D12" i="32"/>
  <c r="E300" i="32"/>
  <c r="I140" i="32"/>
  <c r="G140" i="32"/>
  <c r="H13" i="31"/>
  <c r="G300" i="32"/>
  <c r="AB67" i="24"/>
  <c r="G113" i="32" s="1"/>
  <c r="BE67" i="24"/>
  <c r="M56" i="31" s="1"/>
  <c r="BL67" i="24"/>
  <c r="H273" i="32" s="1"/>
  <c r="S67" i="24"/>
  <c r="M18" i="31" s="1"/>
  <c r="AD67" i="24"/>
  <c r="M29" i="31" s="1"/>
  <c r="BJ67" i="24"/>
  <c r="F273" i="32" s="1"/>
  <c r="BW67" i="24"/>
  <c r="BW85" i="24" s="1"/>
  <c r="C87" i="15" s="1"/>
  <c r="G87" i="15" s="1"/>
  <c r="F332" i="32"/>
  <c r="I268" i="32"/>
  <c r="D364" i="32"/>
  <c r="AL67" i="24"/>
  <c r="M37" i="31" s="1"/>
  <c r="E44" i="32"/>
  <c r="C268" i="32"/>
  <c r="D140" i="32"/>
  <c r="H11" i="31"/>
  <c r="H172" i="32"/>
  <c r="G172" i="32"/>
  <c r="G108" i="32"/>
  <c r="H300" i="32"/>
  <c r="H332" i="32"/>
  <c r="E268" i="32"/>
  <c r="O67" i="24"/>
  <c r="O85" i="24" s="1"/>
  <c r="C680" i="24" s="1"/>
  <c r="AH67" i="24"/>
  <c r="AH85" i="24" s="1"/>
  <c r="C699" i="24" s="1"/>
  <c r="I236" i="32"/>
  <c r="CE48" i="24"/>
  <c r="W67" i="24"/>
  <c r="I81" i="32" s="1"/>
  <c r="AP67" i="24"/>
  <c r="AP85" i="24" s="1"/>
  <c r="G181" i="32" s="1"/>
  <c r="AU67" i="24"/>
  <c r="AU85" i="24" s="1"/>
  <c r="C712" i="24" s="1"/>
  <c r="K67" i="24"/>
  <c r="K85" i="24" s="1"/>
  <c r="D26" i="17"/>
  <c r="D350" i="24"/>
  <c r="M79" i="31"/>
  <c r="C369" i="32"/>
  <c r="CB85" i="24"/>
  <c r="BA67" i="24"/>
  <c r="AR67" i="24"/>
  <c r="BH67" i="24"/>
  <c r="AT67" i="24"/>
  <c r="AE67" i="24"/>
  <c r="I67" i="24"/>
  <c r="BU67" i="24"/>
  <c r="AX67" i="24"/>
  <c r="AA67" i="24"/>
  <c r="AF67" i="24"/>
  <c r="BQ67" i="24"/>
  <c r="AS67" i="24"/>
  <c r="U67" i="24"/>
  <c r="P67" i="24"/>
  <c r="BB67" i="24"/>
  <c r="AM67" i="24"/>
  <c r="Q67" i="24"/>
  <c r="CC67" i="24"/>
  <c r="BF67" i="24"/>
  <c r="AI67" i="24"/>
  <c r="M67" i="24"/>
  <c r="AJ67" i="24"/>
  <c r="BY67" i="24"/>
  <c r="BD67" i="24"/>
  <c r="AK67" i="24"/>
  <c r="E373" i="32"/>
  <c r="C94" i="15"/>
  <c r="AZ67" i="24"/>
  <c r="BP67" i="24"/>
  <c r="C137" i="8"/>
  <c r="E380" i="24"/>
  <c r="F67" i="24"/>
  <c r="BR67" i="24"/>
  <c r="BC67" i="24"/>
  <c r="J67" i="24"/>
  <c r="BV67" i="24"/>
  <c r="AY67" i="24"/>
  <c r="AN67" i="24"/>
  <c r="CE49" i="25"/>
  <c r="C63" i="25"/>
  <c r="Y67" i="24"/>
  <c r="BN67" i="24"/>
  <c r="AC67" i="24"/>
  <c r="D67" i="24"/>
  <c r="BI67" i="24"/>
  <c r="N67" i="24"/>
  <c r="BK67" i="24"/>
  <c r="AO67" i="24"/>
  <c r="R67" i="24"/>
  <c r="BG67" i="24"/>
  <c r="AQ67" i="24"/>
  <c r="H67" i="24"/>
  <c r="T67" i="24"/>
  <c r="V67" i="24"/>
  <c r="G67" i="24"/>
  <c r="BS67" i="24"/>
  <c r="Z67" i="24"/>
  <c r="BO67" i="24"/>
  <c r="CE62" i="24" l="1"/>
  <c r="I364" i="32" s="1"/>
  <c r="D293" i="24"/>
  <c r="C35" i="8"/>
  <c r="D308" i="24"/>
  <c r="Z2" i="30"/>
  <c r="C34" i="8"/>
  <c r="C120" i="8"/>
  <c r="D367" i="24"/>
  <c r="CE52" i="24"/>
  <c r="L85" i="24"/>
  <c r="C677" i="24" s="1"/>
  <c r="X85" i="24"/>
  <c r="C689" i="24" s="1"/>
  <c r="BX85" i="24"/>
  <c r="C88" i="15" s="1"/>
  <c r="G88" i="15" s="1"/>
  <c r="C113" i="32"/>
  <c r="E49" i="32"/>
  <c r="CA85" i="24"/>
  <c r="I341" i="32" s="1"/>
  <c r="E12" i="32"/>
  <c r="F337" i="32"/>
  <c r="F209" i="32"/>
  <c r="M47" i="31"/>
  <c r="E67" i="24"/>
  <c r="C695" i="25"/>
  <c r="B41" i="15"/>
  <c r="M61" i="31"/>
  <c r="S85" i="24"/>
  <c r="C31" i="15" s="1"/>
  <c r="G31" i="15" s="1"/>
  <c r="C644" i="25"/>
  <c r="B87" i="15"/>
  <c r="F87" i="15" s="1"/>
  <c r="C697" i="25"/>
  <c r="B43" i="15"/>
  <c r="F43" i="15" s="1"/>
  <c r="C643" i="25"/>
  <c r="C698" i="25"/>
  <c r="C618" i="25"/>
  <c r="B25" i="15"/>
  <c r="F25" i="15" s="1"/>
  <c r="B54" i="15"/>
  <c r="F54" i="15" s="1"/>
  <c r="C670" i="25"/>
  <c r="B16" i="15"/>
  <c r="H16" i="15" s="1"/>
  <c r="I16" i="15" s="1"/>
  <c r="C622" i="25"/>
  <c r="B80" i="15"/>
  <c r="B51" i="15"/>
  <c r="F51" i="15" s="1"/>
  <c r="C687" i="25"/>
  <c r="C690" i="25"/>
  <c r="B50" i="15"/>
  <c r="F50" i="15" s="1"/>
  <c r="B23" i="15"/>
  <c r="H23" i="15" s="1"/>
  <c r="I23" i="15" s="1"/>
  <c r="B84" i="15"/>
  <c r="H84" i="15" s="1"/>
  <c r="I84" i="15" s="1"/>
  <c r="B58" i="15"/>
  <c r="F58" i="15" s="1"/>
  <c r="C646" i="25"/>
  <c r="B19" i="15"/>
  <c r="H19" i="15" s="1"/>
  <c r="I19" i="15" s="1"/>
  <c r="C707" i="25"/>
  <c r="C620" i="25"/>
  <c r="B56" i="15"/>
  <c r="F56" i="15" s="1"/>
  <c r="B72" i="15"/>
  <c r="F72" i="15" s="1"/>
  <c r="B67" i="15"/>
  <c r="B70" i="15"/>
  <c r="F70" i="15" s="1"/>
  <c r="B59" i="15"/>
  <c r="F59" i="15" s="1"/>
  <c r="B66" i="15"/>
  <c r="B92" i="15"/>
  <c r="F92" i="15" s="1"/>
  <c r="B61" i="15"/>
  <c r="B21" i="15"/>
  <c r="H21" i="15" s="1"/>
  <c r="I21" i="15" s="1"/>
  <c r="B52" i="15"/>
  <c r="F52" i="15" s="1"/>
  <c r="C706" i="25"/>
  <c r="C676" i="25"/>
  <c r="B22" i="15"/>
  <c r="H22" i="15" s="1"/>
  <c r="I22" i="15" s="1"/>
  <c r="C709" i="25"/>
  <c r="B55" i="15"/>
  <c r="F55" i="15" s="1"/>
  <c r="B49" i="15"/>
  <c r="F49" i="15" s="1"/>
  <c r="C703" i="25"/>
  <c r="C636" i="25"/>
  <c r="B75" i="15"/>
  <c r="F75" i="15" s="1"/>
  <c r="C714" i="25"/>
  <c r="B60" i="15"/>
  <c r="B30" i="15"/>
  <c r="H30" i="15" s="1"/>
  <c r="I30" i="15" s="1"/>
  <c r="C684" i="25"/>
  <c r="C626" i="25"/>
  <c r="B63" i="15"/>
  <c r="F63" i="15" s="1"/>
  <c r="C678" i="25"/>
  <c r="B24" i="15"/>
  <c r="C645" i="25"/>
  <c r="B88" i="15"/>
  <c r="F88" i="15" s="1"/>
  <c r="C711" i="25"/>
  <c r="B57" i="15"/>
  <c r="F57" i="15" s="1"/>
  <c r="C680" i="25"/>
  <c r="B26" i="15"/>
  <c r="F26" i="15" s="1"/>
  <c r="C647" i="25"/>
  <c r="B90" i="15"/>
  <c r="F90" i="15" s="1"/>
  <c r="C621" i="25"/>
  <c r="B93" i="15"/>
  <c r="F93" i="15" s="1"/>
  <c r="C640" i="25"/>
  <c r="B83" i="15"/>
  <c r="F83" i="15" s="1"/>
  <c r="C625" i="25"/>
  <c r="B68" i="15"/>
  <c r="B38" i="15"/>
  <c r="F38" i="15" s="1"/>
  <c r="C692" i="25"/>
  <c r="C639" i="25"/>
  <c r="B77" i="15"/>
  <c r="B71" i="15"/>
  <c r="H71" i="15" s="1"/>
  <c r="I71" i="15" s="1"/>
  <c r="C619" i="25"/>
  <c r="B32" i="15"/>
  <c r="F32" i="15" s="1"/>
  <c r="C686" i="25"/>
  <c r="C683" i="25"/>
  <c r="B29" i="15"/>
  <c r="F29" i="15" s="1"/>
  <c r="C631" i="25"/>
  <c r="B65" i="15"/>
  <c r="F65" i="15" s="1"/>
  <c r="B27" i="15"/>
  <c r="F27" i="15" s="1"/>
  <c r="C681" i="25"/>
  <c r="B91" i="15"/>
  <c r="F91" i="15" s="1"/>
  <c r="H91" i="15" s="1"/>
  <c r="I91" i="15" s="1"/>
  <c r="C648" i="25"/>
  <c r="C638" i="25"/>
  <c r="B76" i="15"/>
  <c r="F76" i="15" s="1"/>
  <c r="C694" i="25"/>
  <c r="B40" i="15"/>
  <c r="C696" i="25"/>
  <c r="B42" i="15"/>
  <c r="F42" i="15" s="1"/>
  <c r="C701" i="25"/>
  <c r="B47" i="15"/>
  <c r="F47" i="15" s="1"/>
  <c r="B20" i="15"/>
  <c r="H20" i="15" s="1"/>
  <c r="I20" i="15" s="1"/>
  <c r="C674" i="25"/>
  <c r="C624" i="25"/>
  <c r="B81" i="15"/>
  <c r="F81" i="15" s="1"/>
  <c r="C689" i="25"/>
  <c r="B35" i="15"/>
  <c r="F35" i="15" s="1"/>
  <c r="B62" i="15"/>
  <c r="C617" i="25"/>
  <c r="B73" i="15"/>
  <c r="F73" i="15" s="1"/>
  <c r="B82" i="15"/>
  <c r="F82" i="15" s="1"/>
  <c r="C685" i="25"/>
  <c r="C691" i="25"/>
  <c r="B28" i="15"/>
  <c r="F28" i="15" s="1"/>
  <c r="B34" i="15"/>
  <c r="F34" i="15" s="1"/>
  <c r="B48" i="15"/>
  <c r="F48" i="15" s="1"/>
  <c r="B69" i="15"/>
  <c r="F69" i="15" s="1"/>
  <c r="C699" i="25"/>
  <c r="C68" i="25"/>
  <c r="CE68" i="25" s="1"/>
  <c r="CE53" i="25"/>
  <c r="B85" i="15"/>
  <c r="H85" i="15" s="1"/>
  <c r="I85" i="15" s="1"/>
  <c r="B18" i="15"/>
  <c r="H18" i="15" s="1"/>
  <c r="I18" i="15" s="1"/>
  <c r="B17" i="15"/>
  <c r="F17" i="15" s="1"/>
  <c r="B39" i="15"/>
  <c r="F39" i="15" s="1"/>
  <c r="B46" i="15"/>
  <c r="F46" i="15" s="1"/>
  <c r="B79" i="15"/>
  <c r="F79" i="15" s="1"/>
  <c r="B64" i="15"/>
  <c r="F64" i="15" s="1"/>
  <c r="M63" i="31"/>
  <c r="BL85" i="24"/>
  <c r="C637" i="24" s="1"/>
  <c r="M22" i="31"/>
  <c r="AD85" i="24"/>
  <c r="C695" i="24" s="1"/>
  <c r="BJ85" i="24"/>
  <c r="C617" i="24" s="1"/>
  <c r="M71" i="31"/>
  <c r="M27" i="31"/>
  <c r="AB85" i="24"/>
  <c r="C693" i="24" s="1"/>
  <c r="E81" i="32"/>
  <c r="E337" i="32"/>
  <c r="AL85" i="24"/>
  <c r="C181" i="32" s="1"/>
  <c r="I305" i="32"/>
  <c r="D49" i="32"/>
  <c r="M74" i="31"/>
  <c r="M10" i="31"/>
  <c r="C640" i="24"/>
  <c r="I309" i="32"/>
  <c r="F145" i="32"/>
  <c r="I113" i="32"/>
  <c r="C27" i="15"/>
  <c r="G27" i="15" s="1"/>
  <c r="H53" i="32"/>
  <c r="C713" i="24"/>
  <c r="M14" i="31"/>
  <c r="F213" i="32"/>
  <c r="I337" i="32"/>
  <c r="H49" i="32"/>
  <c r="C643" i="24"/>
  <c r="E341" i="32"/>
  <c r="BE85" i="24"/>
  <c r="H245" i="32" s="1"/>
  <c r="H241" i="32"/>
  <c r="F149" i="32"/>
  <c r="M33" i="31"/>
  <c r="C46" i="15"/>
  <c r="G46" i="15" s="1"/>
  <c r="C177" i="32"/>
  <c r="C638" i="24"/>
  <c r="C77" i="15"/>
  <c r="G77" i="15" s="1"/>
  <c r="E209" i="32"/>
  <c r="M46" i="31"/>
  <c r="C707" i="24"/>
  <c r="G177" i="32"/>
  <c r="W85" i="24"/>
  <c r="C35" i="15" s="1"/>
  <c r="G35" i="15" s="1"/>
  <c r="C54" i="15"/>
  <c r="G54" i="15" s="1"/>
  <c r="M41" i="31"/>
  <c r="C59" i="15"/>
  <c r="G59" i="15" s="1"/>
  <c r="I273" i="32"/>
  <c r="E213" i="32"/>
  <c r="M64" i="31"/>
  <c r="M70" i="31"/>
  <c r="H305" i="32"/>
  <c r="BS85" i="24"/>
  <c r="M55" i="31"/>
  <c r="G241" i="32"/>
  <c r="BD85" i="24"/>
  <c r="H80" i="15"/>
  <c r="I80" i="15" s="1"/>
  <c r="F80" i="15"/>
  <c r="M6" i="31"/>
  <c r="G17" i="32"/>
  <c r="G85" i="24"/>
  <c r="M54" i="31"/>
  <c r="F241" i="32"/>
  <c r="BC85" i="24"/>
  <c r="H74" i="15"/>
  <c r="I74" i="15" s="1"/>
  <c r="F74" i="15"/>
  <c r="M80" i="31"/>
  <c r="D369" i="32"/>
  <c r="CC85" i="24"/>
  <c r="M21" i="31"/>
  <c r="H81" i="32"/>
  <c r="V85" i="24"/>
  <c r="F33" i="15"/>
  <c r="M28" i="31"/>
  <c r="H113" i="32"/>
  <c r="AC85" i="24"/>
  <c r="M69" i="31"/>
  <c r="G305" i="32"/>
  <c r="BR85" i="24"/>
  <c r="M35" i="31"/>
  <c r="H145" i="32"/>
  <c r="AJ85" i="24"/>
  <c r="M16" i="31"/>
  <c r="C81" i="32"/>
  <c r="Q85" i="24"/>
  <c r="F36" i="15"/>
  <c r="H36" i="15" s="1"/>
  <c r="I36" i="15" s="1"/>
  <c r="M59" i="31"/>
  <c r="D273" i="32"/>
  <c r="BH85" i="24"/>
  <c r="M60" i="31"/>
  <c r="E273" i="32"/>
  <c r="BI85" i="24"/>
  <c r="M32" i="31"/>
  <c r="E145" i="32"/>
  <c r="AG85" i="24"/>
  <c r="M68" i="31"/>
  <c r="F305" i="32"/>
  <c r="BQ85" i="24"/>
  <c r="M76" i="31"/>
  <c r="G337" i="32"/>
  <c r="BY85" i="24"/>
  <c r="M31" i="31"/>
  <c r="D145" i="32"/>
  <c r="AF85" i="24"/>
  <c r="M45" i="31"/>
  <c r="D209" i="32"/>
  <c r="AT85" i="24"/>
  <c r="F45" i="15"/>
  <c r="M19" i="31"/>
  <c r="F81" i="32"/>
  <c r="T85" i="24"/>
  <c r="M17" i="31"/>
  <c r="D81" i="32"/>
  <c r="R85" i="24"/>
  <c r="F78" i="15"/>
  <c r="M5" i="31"/>
  <c r="F17" i="32"/>
  <c r="F85" i="24"/>
  <c r="M12" i="31"/>
  <c r="F49" i="32"/>
  <c r="M85" i="24"/>
  <c r="M38" i="31"/>
  <c r="D177" i="32"/>
  <c r="AM85" i="24"/>
  <c r="M43" i="31"/>
  <c r="I177" i="32"/>
  <c r="AR85" i="24"/>
  <c r="M65" i="31"/>
  <c r="C305" i="32"/>
  <c r="BN85" i="24"/>
  <c r="H27" i="15"/>
  <c r="I27" i="15" s="1"/>
  <c r="M30" i="31"/>
  <c r="C145" i="32"/>
  <c r="AE85" i="24"/>
  <c r="M3" i="31"/>
  <c r="D17" i="32"/>
  <c r="D85" i="24"/>
  <c r="M66" i="31"/>
  <c r="D305" i="32"/>
  <c r="BO85" i="24"/>
  <c r="M53" i="31"/>
  <c r="E241" i="32"/>
  <c r="BB85" i="24"/>
  <c r="F37" i="15"/>
  <c r="F53" i="15"/>
  <c r="H53" i="15"/>
  <c r="I53" i="15" s="1"/>
  <c r="C67" i="24"/>
  <c r="F30" i="15"/>
  <c r="M62" i="31"/>
  <c r="G273" i="32"/>
  <c r="BK85" i="24"/>
  <c r="M50" i="31"/>
  <c r="I209" i="32"/>
  <c r="AY85" i="24"/>
  <c r="G94" i="15"/>
  <c r="H94" i="15" s="1"/>
  <c r="I94" i="15" s="1"/>
  <c r="F21" i="15"/>
  <c r="F41" i="15"/>
  <c r="M15" i="31"/>
  <c r="I49" i="32"/>
  <c r="P85" i="24"/>
  <c r="M49" i="31"/>
  <c r="H209" i="32"/>
  <c r="AX85" i="24"/>
  <c r="M52" i="31"/>
  <c r="D241" i="32"/>
  <c r="BA85" i="24"/>
  <c r="M57" i="31"/>
  <c r="I241" i="32"/>
  <c r="BF85" i="24"/>
  <c r="F86" i="15"/>
  <c r="M24" i="31"/>
  <c r="D113" i="32"/>
  <c r="Y85" i="24"/>
  <c r="M40" i="31"/>
  <c r="F177" i="32"/>
  <c r="AO85" i="24"/>
  <c r="M39" i="31"/>
  <c r="E177" i="32"/>
  <c r="AN85" i="24"/>
  <c r="M26" i="31"/>
  <c r="F113" i="32"/>
  <c r="AA85" i="24"/>
  <c r="M25" i="31"/>
  <c r="E113" i="32"/>
  <c r="Z85" i="24"/>
  <c r="M77" i="31"/>
  <c r="H337" i="32"/>
  <c r="BZ85" i="24"/>
  <c r="M73" i="31"/>
  <c r="D337" i="32"/>
  <c r="BV85" i="24"/>
  <c r="M67" i="31"/>
  <c r="E305" i="32"/>
  <c r="BP85" i="24"/>
  <c r="M20" i="31"/>
  <c r="G81" i="32"/>
  <c r="U85" i="24"/>
  <c r="M72" i="31"/>
  <c r="C337" i="32"/>
  <c r="BU85" i="24"/>
  <c r="F89" i="15"/>
  <c r="M51" i="31"/>
  <c r="C241" i="32"/>
  <c r="AZ85" i="24"/>
  <c r="M58" i="31"/>
  <c r="C273" i="32"/>
  <c r="BG85" i="24"/>
  <c r="M42" i="31"/>
  <c r="H177" i="32"/>
  <c r="AQ85" i="24"/>
  <c r="M48" i="31"/>
  <c r="G209" i="32"/>
  <c r="AW85" i="24"/>
  <c r="M7" i="31"/>
  <c r="H17" i="32"/>
  <c r="H85" i="24"/>
  <c r="D53" i="32"/>
  <c r="C23" i="15"/>
  <c r="G23" i="15" s="1"/>
  <c r="C676" i="24"/>
  <c r="M13" i="31"/>
  <c r="G49" i="32"/>
  <c r="N85" i="24"/>
  <c r="F44" i="15"/>
  <c r="H44" i="15"/>
  <c r="I44" i="15" s="1"/>
  <c r="CE63" i="25"/>
  <c r="M9" i="31"/>
  <c r="C49" i="32"/>
  <c r="J85" i="24"/>
  <c r="M36" i="31"/>
  <c r="I145" i="32"/>
  <c r="AK85" i="24"/>
  <c r="M34" i="31"/>
  <c r="G145" i="32"/>
  <c r="AI85" i="24"/>
  <c r="M44" i="31"/>
  <c r="C209" i="32"/>
  <c r="AS85" i="24"/>
  <c r="D616" i="25"/>
  <c r="M8" i="31"/>
  <c r="I17" i="32"/>
  <c r="I85" i="24"/>
  <c r="C92" i="15"/>
  <c r="G92" i="15" s="1"/>
  <c r="C373" i="32"/>
  <c r="C622" i="24"/>
  <c r="CE67" i="24" l="1"/>
  <c r="C24" i="15"/>
  <c r="G24" i="15" s="1"/>
  <c r="E53" i="32"/>
  <c r="F341" i="32"/>
  <c r="C117" i="32"/>
  <c r="C36" i="15"/>
  <c r="G36" i="15" s="1"/>
  <c r="C121" i="8"/>
  <c r="D384" i="24"/>
  <c r="C644" i="24"/>
  <c r="E85" i="24"/>
  <c r="C17" i="15" s="1"/>
  <c r="G17" i="15" s="1"/>
  <c r="H17" i="15" s="1"/>
  <c r="E17" i="32"/>
  <c r="C50" i="8"/>
  <c r="D352" i="24"/>
  <c r="C103" i="8" s="1"/>
  <c r="F18" i="15"/>
  <c r="E85" i="32"/>
  <c r="C684" i="24"/>
  <c r="F23" i="15"/>
  <c r="H87" i="15"/>
  <c r="I87" i="15" s="1"/>
  <c r="H58" i="15"/>
  <c r="I58" i="15" s="1"/>
  <c r="M4" i="31"/>
  <c r="H54" i="15"/>
  <c r="I54" i="15" s="1"/>
  <c r="H47" i="15"/>
  <c r="I47" i="15" s="1"/>
  <c r="H25" i="15"/>
  <c r="I25" i="15" s="1"/>
  <c r="H72" i="15"/>
  <c r="I72" i="15" s="1"/>
  <c r="F22" i="15"/>
  <c r="C74" i="15"/>
  <c r="G74" i="15" s="1"/>
  <c r="F20" i="15"/>
  <c r="C42" i="15"/>
  <c r="G42" i="15" s="1"/>
  <c r="F16" i="15"/>
  <c r="H277" i="32"/>
  <c r="C86" i="25"/>
  <c r="C669" i="25" s="1"/>
  <c r="C716" i="25" s="1"/>
  <c r="I117" i="32"/>
  <c r="F71" i="15"/>
  <c r="H51" i="15"/>
  <c r="I51" i="15" s="1"/>
  <c r="F19" i="15"/>
  <c r="H46" i="15"/>
  <c r="H59" i="15"/>
  <c r="I59" i="15" s="1"/>
  <c r="F85" i="15"/>
  <c r="F24" i="15"/>
  <c r="H24" i="15" s="1"/>
  <c r="H52" i="15"/>
  <c r="I52" i="15" s="1"/>
  <c r="F77" i="15"/>
  <c r="H77" i="15" s="1"/>
  <c r="I77" i="15" s="1"/>
  <c r="F84" i="15"/>
  <c r="H55" i="15"/>
  <c r="I55" i="15" s="1"/>
  <c r="H83" i="15"/>
  <c r="I83" i="15" s="1"/>
  <c r="H57" i="15"/>
  <c r="I57" i="15" s="1"/>
  <c r="H81" i="15"/>
  <c r="I81" i="15" s="1"/>
  <c r="C649" i="25"/>
  <c r="M717" i="25" s="1"/>
  <c r="C76" i="15"/>
  <c r="G76" i="15" s="1"/>
  <c r="C40" i="15"/>
  <c r="G40" i="15" s="1"/>
  <c r="C614" i="24"/>
  <c r="D615" i="24" s="1"/>
  <c r="F277" i="32"/>
  <c r="G117" i="32"/>
  <c r="C688" i="24"/>
  <c r="C703" i="24"/>
  <c r="C50" i="15"/>
  <c r="G50" i="15" s="1"/>
  <c r="C647" i="24"/>
  <c r="C69" i="15"/>
  <c r="G69" i="15" s="1"/>
  <c r="I85" i="32"/>
  <c r="C91" i="15"/>
  <c r="G91" i="15" s="1"/>
  <c r="H35" i="15"/>
  <c r="I35" i="15" s="1"/>
  <c r="H50" i="15"/>
  <c r="I50" i="15" s="1"/>
  <c r="H149" i="32"/>
  <c r="C48" i="15"/>
  <c r="C701" i="24"/>
  <c r="C213" i="32"/>
  <c r="C57" i="15"/>
  <c r="G57" i="15" s="1"/>
  <c r="C710" i="24"/>
  <c r="C49" i="15"/>
  <c r="I149" i="32"/>
  <c r="C702" i="24"/>
  <c r="H21" i="32"/>
  <c r="C20" i="15"/>
  <c r="G20" i="15" s="1"/>
  <c r="C673" i="24"/>
  <c r="C71" i="15"/>
  <c r="G71" i="15" s="1"/>
  <c r="C277" i="32"/>
  <c r="C618" i="24"/>
  <c r="C341" i="32"/>
  <c r="C85" i="15"/>
  <c r="G85" i="15" s="1"/>
  <c r="C641" i="24"/>
  <c r="D245" i="32"/>
  <c r="C65" i="15"/>
  <c r="C630" i="24"/>
  <c r="C56" i="15"/>
  <c r="C709" i="24"/>
  <c r="I181" i="32"/>
  <c r="F309" i="32"/>
  <c r="C81" i="15"/>
  <c r="G81" i="15" s="1"/>
  <c r="C623" i="24"/>
  <c r="G21" i="32"/>
  <c r="C19" i="15"/>
  <c r="G19" i="15" s="1"/>
  <c r="C672" i="24"/>
  <c r="F117" i="32"/>
  <c r="C39" i="15"/>
  <c r="C692" i="24"/>
  <c r="I53" i="32"/>
  <c r="C28" i="15"/>
  <c r="C681" i="24"/>
  <c r="H92" i="15"/>
  <c r="I92" i="15" s="1"/>
  <c r="G85" i="32"/>
  <c r="C686" i="24"/>
  <c r="C33" i="15"/>
  <c r="H42" i="15"/>
  <c r="I42" i="15" s="1"/>
  <c r="D149" i="32"/>
  <c r="C44" i="15"/>
  <c r="G44" i="15" s="1"/>
  <c r="C697" i="24"/>
  <c r="D277" i="32"/>
  <c r="C72" i="15"/>
  <c r="G72" i="15" s="1"/>
  <c r="C636" i="24"/>
  <c r="H341" i="32"/>
  <c r="C90" i="15"/>
  <c r="C646" i="24"/>
  <c r="M2" i="31"/>
  <c r="I369" i="32"/>
  <c r="C17" i="32"/>
  <c r="C85" i="24"/>
  <c r="H88" i="15"/>
  <c r="I88" i="15" s="1"/>
  <c r="C66" i="15"/>
  <c r="G66" i="15" s="1"/>
  <c r="E245" i="32"/>
  <c r="C632" i="24"/>
  <c r="C149" i="32"/>
  <c r="C43" i="15"/>
  <c r="C696" i="24"/>
  <c r="H181" i="32"/>
  <c r="C55" i="15"/>
  <c r="G55" i="15" s="1"/>
  <c r="C708" i="24"/>
  <c r="G149" i="32"/>
  <c r="C47" i="15"/>
  <c r="G47" i="15" s="1"/>
  <c r="C700" i="24"/>
  <c r="G213" i="32"/>
  <c r="C61" i="15"/>
  <c r="C631" i="24"/>
  <c r="E309" i="32"/>
  <c r="C80" i="15"/>
  <c r="G80" i="15" s="1"/>
  <c r="C621" i="24"/>
  <c r="E117" i="32"/>
  <c r="C38" i="15"/>
  <c r="C691" i="24"/>
  <c r="C52" i="15"/>
  <c r="G52" i="15" s="1"/>
  <c r="E181" i="32"/>
  <c r="C705" i="24"/>
  <c r="I245" i="32"/>
  <c r="C70" i="15"/>
  <c r="C629" i="24"/>
  <c r="H213" i="32"/>
  <c r="C616" i="24"/>
  <c r="C62" i="15"/>
  <c r="I213" i="32"/>
  <c r="C63" i="15"/>
  <c r="C625" i="24"/>
  <c r="C309" i="32"/>
  <c r="C78" i="15"/>
  <c r="C619" i="24"/>
  <c r="D181" i="32"/>
  <c r="C51" i="15"/>
  <c r="G51" i="15" s="1"/>
  <c r="C704" i="24"/>
  <c r="F21" i="32"/>
  <c r="C18" i="15"/>
  <c r="G18" i="15" s="1"/>
  <c r="C671" i="24"/>
  <c r="C45" i="15"/>
  <c r="E149" i="32"/>
  <c r="C698" i="24"/>
  <c r="G309" i="32"/>
  <c r="C82" i="15"/>
  <c r="C626" i="24"/>
  <c r="H117" i="32"/>
  <c r="C41" i="15"/>
  <c r="C694" i="24"/>
  <c r="F245" i="32"/>
  <c r="C67" i="15"/>
  <c r="G67" i="15" s="1"/>
  <c r="C633" i="24"/>
  <c r="H309" i="32"/>
  <c r="C83" i="15"/>
  <c r="G83" i="15" s="1"/>
  <c r="C639" i="24"/>
  <c r="D707" i="25"/>
  <c r="D699" i="25"/>
  <c r="D691" i="25"/>
  <c r="D683" i="25"/>
  <c r="D712" i="25"/>
  <c r="D704" i="25"/>
  <c r="D696" i="25"/>
  <c r="D688" i="25"/>
  <c r="D709" i="25"/>
  <c r="D701" i="25"/>
  <c r="D693" i="25"/>
  <c r="D685" i="25"/>
  <c r="D714" i="25"/>
  <c r="D706" i="25"/>
  <c r="D698" i="25"/>
  <c r="D690" i="25"/>
  <c r="D682" i="25"/>
  <c r="D713" i="25"/>
  <c r="D705" i="25"/>
  <c r="D697" i="25"/>
  <c r="D689" i="25"/>
  <c r="D681" i="25"/>
  <c r="D703" i="25"/>
  <c r="D675" i="25"/>
  <c r="D624" i="25"/>
  <c r="D620" i="25"/>
  <c r="D695" i="25"/>
  <c r="D672" i="25"/>
  <c r="D626" i="25"/>
  <c r="D687" i="25"/>
  <c r="D680" i="25"/>
  <c r="D677" i="25"/>
  <c r="D669" i="25"/>
  <c r="D629" i="25"/>
  <c r="D623" i="25"/>
  <c r="D619" i="25"/>
  <c r="D717" i="25"/>
  <c r="D674" i="25"/>
  <c r="D710" i="25"/>
  <c r="D708" i="25"/>
  <c r="D679" i="25"/>
  <c r="D671" i="25"/>
  <c r="D648" i="25"/>
  <c r="D647" i="25"/>
  <c r="D646" i="25"/>
  <c r="D630" i="25"/>
  <c r="D627" i="25"/>
  <c r="D622" i="25"/>
  <c r="D618" i="25"/>
  <c r="D678" i="25"/>
  <c r="D640" i="25"/>
  <c r="D632" i="25"/>
  <c r="D694" i="25"/>
  <c r="D684" i="25"/>
  <c r="D670" i="25"/>
  <c r="D645" i="25"/>
  <c r="D637" i="25"/>
  <c r="D642" i="25"/>
  <c r="D634" i="25"/>
  <c r="D702" i="25"/>
  <c r="D692" i="25"/>
  <c r="D673" i="25"/>
  <c r="D644" i="25"/>
  <c r="D636" i="25"/>
  <c r="D641" i="25"/>
  <c r="D633" i="25"/>
  <c r="D643" i="25"/>
  <c r="D628" i="25"/>
  <c r="D635" i="25"/>
  <c r="D700" i="25"/>
  <c r="D686" i="25"/>
  <c r="D639" i="25"/>
  <c r="D617" i="25"/>
  <c r="D638" i="25"/>
  <c r="D631" i="25"/>
  <c r="D625" i="25"/>
  <c r="D711" i="25"/>
  <c r="D676" i="25"/>
  <c r="D621" i="25"/>
  <c r="F181" i="32"/>
  <c r="C53" i="15"/>
  <c r="G53" i="15" s="1"/>
  <c r="C706" i="24"/>
  <c r="G277" i="32"/>
  <c r="C635" i="24"/>
  <c r="C75" i="15"/>
  <c r="E277" i="32"/>
  <c r="C73" i="15"/>
  <c r="C634" i="24"/>
  <c r="H85" i="32"/>
  <c r="C34" i="15"/>
  <c r="C687" i="24"/>
  <c r="I21" i="32"/>
  <c r="C21" i="15"/>
  <c r="G21" i="15" s="1"/>
  <c r="C674" i="24"/>
  <c r="C53" i="32"/>
  <c r="C22" i="15"/>
  <c r="G22" i="15" s="1"/>
  <c r="C675" i="24"/>
  <c r="F85" i="32"/>
  <c r="C32" i="15"/>
  <c r="C685" i="24"/>
  <c r="C85" i="32"/>
  <c r="C29" i="15"/>
  <c r="C682" i="24"/>
  <c r="D117" i="32"/>
  <c r="C37" i="15"/>
  <c r="C690" i="24"/>
  <c r="F53" i="32"/>
  <c r="C678" i="24"/>
  <c r="C25" i="15"/>
  <c r="G25" i="15" s="1"/>
  <c r="C683" i="24"/>
  <c r="C30" i="15"/>
  <c r="G30" i="15" s="1"/>
  <c r="D85" i="32"/>
  <c r="D213" i="32"/>
  <c r="C58" i="15"/>
  <c r="G58" i="15" s="1"/>
  <c r="C711" i="24"/>
  <c r="C89" i="15"/>
  <c r="G341" i="32"/>
  <c r="C645" i="24"/>
  <c r="D373" i="32"/>
  <c r="C93" i="15"/>
  <c r="C620" i="24"/>
  <c r="G53" i="32"/>
  <c r="C26" i="15"/>
  <c r="G26" i="15" s="1"/>
  <c r="C679" i="24"/>
  <c r="D341" i="32"/>
  <c r="C86" i="15"/>
  <c r="C642" i="24"/>
  <c r="D21" i="32"/>
  <c r="C669" i="24"/>
  <c r="C16" i="15"/>
  <c r="G16" i="15" s="1"/>
  <c r="C245" i="32"/>
  <c r="C64" i="15"/>
  <c r="C628" i="24"/>
  <c r="I31" i="15"/>
  <c r="D309" i="32"/>
  <c r="C627" i="24"/>
  <c r="C79" i="15"/>
  <c r="G245" i="32"/>
  <c r="C68" i="15"/>
  <c r="G68" i="15" s="1"/>
  <c r="C624" i="24"/>
  <c r="E21" i="32" l="1"/>
  <c r="C670" i="24"/>
  <c r="C138" i="8"/>
  <c r="D417" i="24"/>
  <c r="H69" i="15"/>
  <c r="I69" i="15" s="1"/>
  <c r="CE86" i="25"/>
  <c r="C717" i="25" s="1"/>
  <c r="H76" i="15"/>
  <c r="I76" i="15" s="1"/>
  <c r="H26" i="15"/>
  <c r="I26" i="15" s="1"/>
  <c r="I40" i="15"/>
  <c r="G79" i="15"/>
  <c r="H79" i="15" s="1"/>
  <c r="I79" i="15" s="1"/>
  <c r="B15" i="15"/>
  <c r="C648" i="24"/>
  <c r="M716" i="24" s="1"/>
  <c r="G32" i="15"/>
  <c r="H32" i="15" s="1"/>
  <c r="I32" i="15" s="1"/>
  <c r="G38" i="15"/>
  <c r="H38" i="15"/>
  <c r="I38" i="15" s="1"/>
  <c r="G28" i="15"/>
  <c r="H28" i="15"/>
  <c r="I28" i="15" s="1"/>
  <c r="G34" i="15"/>
  <c r="H34" i="15"/>
  <c r="I34" i="15" s="1"/>
  <c r="D713" i="24"/>
  <c r="D712" i="24"/>
  <c r="D708" i="24"/>
  <c r="D700" i="24"/>
  <c r="D711" i="24"/>
  <c r="D704" i="24"/>
  <c r="D696" i="24"/>
  <c r="D688" i="24"/>
  <c r="D680" i="24"/>
  <c r="D683" i="24"/>
  <c r="D678" i="24"/>
  <c r="D669" i="24"/>
  <c r="D627" i="24"/>
  <c r="D709" i="24"/>
  <c r="D692" i="24"/>
  <c r="D687" i="24"/>
  <c r="D682" i="24"/>
  <c r="D677" i="24"/>
  <c r="D674" i="24"/>
  <c r="D623" i="24"/>
  <c r="D619" i="24"/>
  <c r="D707" i="24"/>
  <c r="D706" i="24"/>
  <c r="D705" i="24"/>
  <c r="D671" i="24"/>
  <c r="D625" i="24"/>
  <c r="D699" i="24"/>
  <c r="D698" i="24"/>
  <c r="D697" i="24"/>
  <c r="D690" i="24"/>
  <c r="D685" i="24"/>
  <c r="D673" i="24"/>
  <c r="D716" i="24"/>
  <c r="D695" i="24"/>
  <c r="D670" i="24"/>
  <c r="D647" i="24"/>
  <c r="D646" i="24"/>
  <c r="D645" i="24"/>
  <c r="D629" i="24"/>
  <c r="D626" i="24"/>
  <c r="D621" i="24"/>
  <c r="D617" i="24"/>
  <c r="D694" i="24"/>
  <c r="D691" i="24"/>
  <c r="D640" i="24"/>
  <c r="D632" i="24"/>
  <c r="D693" i="24"/>
  <c r="D684" i="24"/>
  <c r="D637" i="24"/>
  <c r="D616" i="24"/>
  <c r="D686" i="24"/>
  <c r="D675" i="24"/>
  <c r="D642" i="24"/>
  <c r="D634" i="24"/>
  <c r="D624" i="24"/>
  <c r="D701" i="24"/>
  <c r="D635" i="24"/>
  <c r="D703" i="24"/>
  <c r="D679" i="24"/>
  <c r="D639" i="24"/>
  <c r="D631" i="24"/>
  <c r="D628" i="24"/>
  <c r="D681" i="24"/>
  <c r="D644" i="24"/>
  <c r="D636" i="24"/>
  <c r="D622" i="24"/>
  <c r="D672" i="24"/>
  <c r="D710" i="24"/>
  <c r="D702" i="24"/>
  <c r="D641" i="24"/>
  <c r="D633" i="24"/>
  <c r="D643" i="24"/>
  <c r="D676" i="24"/>
  <c r="D638" i="24"/>
  <c r="D630" i="24"/>
  <c r="D620" i="24"/>
  <c r="D689" i="24"/>
  <c r="D668" i="24"/>
  <c r="D618" i="24"/>
  <c r="G86" i="15"/>
  <c r="H86" i="15" s="1"/>
  <c r="I86" i="15" s="1"/>
  <c r="G73" i="15"/>
  <c r="H73" i="15" s="1"/>
  <c r="I73" i="15" s="1"/>
  <c r="G63" i="15"/>
  <c r="H63" i="15" s="1"/>
  <c r="G65" i="15"/>
  <c r="H65" i="15"/>
  <c r="I65" i="15" s="1"/>
  <c r="C21" i="32"/>
  <c r="C15" i="15"/>
  <c r="G15" i="15" s="1"/>
  <c r="C668" i="24"/>
  <c r="C715" i="24" s="1"/>
  <c r="CE85" i="24"/>
  <c r="G45" i="15"/>
  <c r="H45" i="15" s="1"/>
  <c r="G93" i="15"/>
  <c r="H93" i="15" s="1"/>
  <c r="I93" i="15" s="1"/>
  <c r="G70" i="15"/>
  <c r="H70" i="15" s="1"/>
  <c r="I70" i="15" s="1"/>
  <c r="G29" i="15"/>
  <c r="H29" i="15" s="1"/>
  <c r="I29" i="15" s="1"/>
  <c r="G82" i="15"/>
  <c r="H82" i="15" s="1"/>
  <c r="I82" i="15" s="1"/>
  <c r="F15" i="15"/>
  <c r="G90" i="15"/>
  <c r="H90" i="15"/>
  <c r="I90" i="15" s="1"/>
  <c r="G37" i="15"/>
  <c r="H37" i="15" s="1"/>
  <c r="I37" i="15" s="1"/>
  <c r="G41" i="15"/>
  <c r="H41" i="15" s="1"/>
  <c r="I41" i="15" s="1"/>
  <c r="G89" i="15"/>
  <c r="H89" i="15" s="1"/>
  <c r="I89" i="15" s="1"/>
  <c r="G75" i="15"/>
  <c r="H75" i="15" s="1"/>
  <c r="I75" i="15" s="1"/>
  <c r="G33" i="15"/>
  <c r="H33" i="15" s="1"/>
  <c r="I33" i="15" s="1"/>
  <c r="G39" i="15"/>
  <c r="H39" i="15" s="1"/>
  <c r="I39" i="15" s="1"/>
  <c r="G48" i="15"/>
  <c r="H48" i="15" s="1"/>
  <c r="I48" i="15" s="1"/>
  <c r="G78" i="15"/>
  <c r="H78" i="15" s="1"/>
  <c r="I78" i="15" s="1"/>
  <c r="G49" i="15"/>
  <c r="H49" i="15" s="1"/>
  <c r="I49" i="15" s="1"/>
  <c r="D716" i="25"/>
  <c r="E624" i="25"/>
  <c r="G56" i="15"/>
  <c r="H56" i="15"/>
  <c r="I56" i="15" s="1"/>
  <c r="G64" i="15"/>
  <c r="H64" i="15" s="1"/>
  <c r="I64" i="15" s="1"/>
  <c r="E613" i="25"/>
  <c r="G43" i="15"/>
  <c r="H43" i="15" s="1"/>
  <c r="C168" i="8" l="1"/>
  <c r="D421" i="24"/>
  <c r="H15" i="15"/>
  <c r="I15" i="15" s="1"/>
  <c r="E612" i="24"/>
  <c r="E712" i="25"/>
  <c r="E704" i="25"/>
  <c r="E696" i="25"/>
  <c r="E688" i="25"/>
  <c r="E709" i="25"/>
  <c r="E701" i="25"/>
  <c r="E693" i="25"/>
  <c r="E685" i="25"/>
  <c r="E714" i="25"/>
  <c r="E706" i="25"/>
  <c r="E698" i="25"/>
  <c r="E690" i="25"/>
  <c r="E682" i="25"/>
  <c r="E711" i="25"/>
  <c r="E703" i="25"/>
  <c r="E695" i="25"/>
  <c r="E687" i="25"/>
  <c r="E710" i="25"/>
  <c r="E702" i="25"/>
  <c r="E694" i="25"/>
  <c r="E686" i="25"/>
  <c r="E707" i="25"/>
  <c r="E705" i="25"/>
  <c r="E672" i="25"/>
  <c r="E626" i="25"/>
  <c r="E699" i="25"/>
  <c r="E697" i="25"/>
  <c r="E680" i="25"/>
  <c r="E677" i="25"/>
  <c r="E669" i="25"/>
  <c r="E629" i="25"/>
  <c r="E717" i="25"/>
  <c r="E691" i="25"/>
  <c r="E689" i="25"/>
  <c r="E674" i="25"/>
  <c r="E708" i="25"/>
  <c r="E683" i="25"/>
  <c r="E681" i="25"/>
  <c r="E679" i="25"/>
  <c r="E671" i="25"/>
  <c r="E648" i="25"/>
  <c r="E647" i="25"/>
  <c r="E646" i="25"/>
  <c r="E630" i="25"/>
  <c r="E627" i="25"/>
  <c r="E700" i="25"/>
  <c r="E676" i="25"/>
  <c r="E645" i="25"/>
  <c r="E644" i="25"/>
  <c r="E643" i="25"/>
  <c r="E642" i="25"/>
  <c r="E641" i="25"/>
  <c r="E640" i="25"/>
  <c r="E639" i="25"/>
  <c r="E638" i="25"/>
  <c r="E637" i="25"/>
  <c r="E636" i="25"/>
  <c r="E635" i="25"/>
  <c r="E634" i="25"/>
  <c r="E633" i="25"/>
  <c r="E632" i="25"/>
  <c r="E631" i="25"/>
  <c r="E625" i="25"/>
  <c r="E684" i="25"/>
  <c r="E670" i="25"/>
  <c r="E628" i="25"/>
  <c r="E713" i="25"/>
  <c r="E675" i="25"/>
  <c r="E692" i="25"/>
  <c r="E678" i="25"/>
  <c r="E673" i="25"/>
  <c r="I373" i="32"/>
  <c r="C716" i="24"/>
  <c r="D715" i="24"/>
  <c r="E623" i="24"/>
  <c r="C172" i="8" l="1"/>
  <c r="D424" i="24"/>
  <c r="C177" i="8" s="1"/>
  <c r="E710" i="24"/>
  <c r="E705" i="24"/>
  <c r="E697" i="24"/>
  <c r="E716" i="24"/>
  <c r="E709" i="24"/>
  <c r="E701" i="24"/>
  <c r="E693" i="24"/>
  <c r="E685" i="24"/>
  <c r="E677" i="24"/>
  <c r="E692" i="24"/>
  <c r="E687" i="24"/>
  <c r="E682" i="24"/>
  <c r="E674" i="24"/>
  <c r="E713" i="24"/>
  <c r="E708" i="24"/>
  <c r="E707" i="24"/>
  <c r="E706" i="24"/>
  <c r="E671" i="24"/>
  <c r="E625" i="24"/>
  <c r="E704" i="24"/>
  <c r="E703" i="24"/>
  <c r="E702" i="24"/>
  <c r="E691" i="24"/>
  <c r="E686" i="24"/>
  <c r="E681" i="24"/>
  <c r="E676" i="24"/>
  <c r="E668" i="24"/>
  <c r="E628" i="24"/>
  <c r="E696" i="24"/>
  <c r="E695" i="24"/>
  <c r="E680" i="24"/>
  <c r="E670" i="24"/>
  <c r="E647" i="24"/>
  <c r="E646" i="24"/>
  <c r="E645" i="24"/>
  <c r="E629" i="24"/>
  <c r="E626" i="24"/>
  <c r="E711" i="24"/>
  <c r="E694" i="24"/>
  <c r="E689" i="24"/>
  <c r="E684" i="24"/>
  <c r="E679" i="24"/>
  <c r="E675" i="24"/>
  <c r="E644" i="24"/>
  <c r="E643" i="24"/>
  <c r="E642" i="24"/>
  <c r="E641" i="24"/>
  <c r="E640" i="24"/>
  <c r="E639" i="24"/>
  <c r="E638" i="24"/>
  <c r="E637" i="24"/>
  <c r="E636" i="24"/>
  <c r="E635" i="24"/>
  <c r="E634" i="24"/>
  <c r="E633" i="24"/>
  <c r="E632" i="24"/>
  <c r="E631" i="24"/>
  <c r="E630" i="24"/>
  <c r="E624" i="24"/>
  <c r="E678" i="24"/>
  <c r="E700" i="24"/>
  <c r="E712" i="24"/>
  <c r="E673" i="24"/>
  <c r="E699" i="24"/>
  <c r="E690" i="24"/>
  <c r="E688" i="24"/>
  <c r="E669" i="24"/>
  <c r="E698" i="24"/>
  <c r="E683" i="24"/>
  <c r="E627" i="24"/>
  <c r="E672" i="24"/>
  <c r="E716" i="25"/>
  <c r="F625" i="25"/>
  <c r="E715" i="24" l="1"/>
  <c r="F624" i="24"/>
  <c r="F670" i="24" s="1"/>
  <c r="F709" i="25"/>
  <c r="F701" i="25"/>
  <c r="F693" i="25"/>
  <c r="F685" i="25"/>
  <c r="F714" i="25"/>
  <c r="F706" i="25"/>
  <c r="F698" i="25"/>
  <c r="F690" i="25"/>
  <c r="F682" i="25"/>
  <c r="F711" i="25"/>
  <c r="F703" i="25"/>
  <c r="F695" i="25"/>
  <c r="F687" i="25"/>
  <c r="F717" i="25"/>
  <c r="F708" i="25"/>
  <c r="F700" i="25"/>
  <c r="F692" i="25"/>
  <c r="F684" i="25"/>
  <c r="F707" i="25"/>
  <c r="F699" i="25"/>
  <c r="F691" i="25"/>
  <c r="F683" i="25"/>
  <c r="F697" i="25"/>
  <c r="F680" i="25"/>
  <c r="F677" i="25"/>
  <c r="F669" i="25"/>
  <c r="F629" i="25"/>
  <c r="F689" i="25"/>
  <c r="F674" i="25"/>
  <c r="F681" i="25"/>
  <c r="F679" i="25"/>
  <c r="F671" i="25"/>
  <c r="F648" i="25"/>
  <c r="F647" i="25"/>
  <c r="F646" i="25"/>
  <c r="F630" i="25"/>
  <c r="F627" i="25"/>
  <c r="F712" i="25"/>
  <c r="F710" i="25"/>
  <c r="F676" i="25"/>
  <c r="F645" i="25"/>
  <c r="F644" i="25"/>
  <c r="F643" i="25"/>
  <c r="F642" i="25"/>
  <c r="F641" i="25"/>
  <c r="F640" i="25"/>
  <c r="F639" i="25"/>
  <c r="F638" i="25"/>
  <c r="F637" i="25"/>
  <c r="F636" i="25"/>
  <c r="F635" i="25"/>
  <c r="F634" i="25"/>
  <c r="F633" i="25"/>
  <c r="F632" i="25"/>
  <c r="F631" i="25"/>
  <c r="F704" i="25"/>
  <c r="F702" i="25"/>
  <c r="F673" i="25"/>
  <c r="F705" i="25"/>
  <c r="F694" i="25"/>
  <c r="F672" i="25"/>
  <c r="F628" i="25"/>
  <c r="F688" i="25"/>
  <c r="F696" i="25"/>
  <c r="F686" i="25"/>
  <c r="F626" i="25"/>
  <c r="F713" i="25"/>
  <c r="F670" i="25"/>
  <c r="F678" i="25"/>
  <c r="F675" i="25"/>
  <c r="F716" i="25" l="1"/>
  <c r="G626" i="25"/>
  <c r="F716" i="24"/>
  <c r="F711" i="24"/>
  <c r="F702" i="24"/>
  <c r="F710" i="24"/>
  <c r="F706" i="24"/>
  <c r="F698" i="24"/>
  <c r="F690" i="24"/>
  <c r="F682" i="24"/>
  <c r="F713" i="24"/>
  <c r="F709" i="24"/>
  <c r="F708" i="24"/>
  <c r="F707" i="24"/>
  <c r="F677" i="24"/>
  <c r="F671" i="24"/>
  <c r="F625" i="24"/>
  <c r="F705" i="24"/>
  <c r="F704" i="24"/>
  <c r="F703" i="24"/>
  <c r="F691" i="24"/>
  <c r="F686" i="24"/>
  <c r="F681" i="24"/>
  <c r="F676" i="24"/>
  <c r="F668" i="24"/>
  <c r="F628" i="24"/>
  <c r="F701" i="24"/>
  <c r="F700" i="24"/>
  <c r="F699" i="24"/>
  <c r="F673" i="24"/>
  <c r="F694" i="24"/>
  <c r="F689" i="24"/>
  <c r="F684" i="24"/>
  <c r="F679" i="24"/>
  <c r="F675" i="24"/>
  <c r="F644" i="24"/>
  <c r="F643" i="24"/>
  <c r="F642" i="24"/>
  <c r="F641" i="24"/>
  <c r="F640" i="24"/>
  <c r="F639" i="24"/>
  <c r="F638" i="24"/>
  <c r="F637" i="24"/>
  <c r="F636" i="24"/>
  <c r="F635" i="24"/>
  <c r="F634" i="24"/>
  <c r="F633" i="24"/>
  <c r="F632" i="24"/>
  <c r="F631" i="24"/>
  <c r="F630" i="24"/>
  <c r="F712" i="24"/>
  <c r="F672" i="24"/>
  <c r="F693" i="24"/>
  <c r="F645" i="24"/>
  <c r="F629" i="24"/>
  <c r="F696" i="24"/>
  <c r="F688" i="24"/>
  <c r="F669" i="24"/>
  <c r="F647" i="24"/>
  <c r="F680" i="24"/>
  <c r="F695" i="24"/>
  <c r="F692" i="24"/>
  <c r="F683" i="24"/>
  <c r="F627" i="24"/>
  <c r="F685" i="24"/>
  <c r="F646" i="24"/>
  <c r="F687" i="24"/>
  <c r="F678" i="24"/>
  <c r="F674" i="24"/>
  <c r="F626" i="24"/>
  <c r="F697" i="24"/>
  <c r="F715" i="24" l="1"/>
  <c r="G625" i="24"/>
  <c r="G714" i="25"/>
  <c r="G706" i="25"/>
  <c r="G698" i="25"/>
  <c r="G690" i="25"/>
  <c r="G682" i="25"/>
  <c r="G711" i="25"/>
  <c r="G703" i="25"/>
  <c r="G695" i="25"/>
  <c r="G687" i="25"/>
  <c r="G717" i="25"/>
  <c r="G708" i="25"/>
  <c r="G700" i="25"/>
  <c r="G692" i="25"/>
  <c r="G684" i="25"/>
  <c r="G713" i="25"/>
  <c r="G705" i="25"/>
  <c r="G697" i="25"/>
  <c r="G689" i="25"/>
  <c r="G681" i="25"/>
  <c r="G712" i="25"/>
  <c r="G704" i="25"/>
  <c r="G696" i="25"/>
  <c r="G688" i="25"/>
  <c r="G680" i="25"/>
  <c r="G701" i="25"/>
  <c r="G699" i="25"/>
  <c r="G674" i="25"/>
  <c r="G693" i="25"/>
  <c r="G691" i="25"/>
  <c r="G679" i="25"/>
  <c r="G671" i="25"/>
  <c r="G648" i="25"/>
  <c r="G647" i="25"/>
  <c r="G646" i="25"/>
  <c r="G630" i="25"/>
  <c r="G627" i="25"/>
  <c r="G710" i="25"/>
  <c r="G685" i="25"/>
  <c r="G683" i="25"/>
  <c r="G676" i="25"/>
  <c r="G645" i="25"/>
  <c r="G644" i="25"/>
  <c r="G643" i="25"/>
  <c r="G642" i="25"/>
  <c r="G641" i="25"/>
  <c r="G640" i="25"/>
  <c r="G639" i="25"/>
  <c r="G638" i="25"/>
  <c r="G637" i="25"/>
  <c r="G636" i="25"/>
  <c r="G635" i="25"/>
  <c r="G634" i="25"/>
  <c r="G633" i="25"/>
  <c r="G632" i="25"/>
  <c r="G631" i="25"/>
  <c r="G702" i="25"/>
  <c r="G673" i="25"/>
  <c r="G694" i="25"/>
  <c r="G678" i="25"/>
  <c r="G670" i="25"/>
  <c r="G628" i="25"/>
  <c r="G629" i="25"/>
  <c r="G709" i="25"/>
  <c r="G675" i="25"/>
  <c r="G686" i="25"/>
  <c r="G669" i="25"/>
  <c r="G707" i="25"/>
  <c r="G677" i="25"/>
  <c r="G672" i="25"/>
  <c r="H629" i="25" l="1"/>
  <c r="G712" i="24"/>
  <c r="G707" i="24"/>
  <c r="G699" i="24"/>
  <c r="G716" i="24"/>
  <c r="G709" i="24"/>
  <c r="G713" i="24"/>
  <c r="G703" i="24"/>
  <c r="G695" i="24"/>
  <c r="G687" i="24"/>
  <c r="G679" i="24"/>
  <c r="G706" i="24"/>
  <c r="G705" i="24"/>
  <c r="G704" i="24"/>
  <c r="G691" i="24"/>
  <c r="G686" i="24"/>
  <c r="G681" i="24"/>
  <c r="G676" i="24"/>
  <c r="G668" i="24"/>
  <c r="G628" i="24"/>
  <c r="G702" i="24"/>
  <c r="G701" i="24"/>
  <c r="G700" i="24"/>
  <c r="G673" i="24"/>
  <c r="G710" i="24"/>
  <c r="G698" i="24"/>
  <c r="G697" i="24"/>
  <c r="G696" i="24"/>
  <c r="G690" i="24"/>
  <c r="G685" i="24"/>
  <c r="G680" i="24"/>
  <c r="G670" i="24"/>
  <c r="G647" i="24"/>
  <c r="G646" i="24"/>
  <c r="G645" i="24"/>
  <c r="G629" i="24"/>
  <c r="G626" i="24"/>
  <c r="G711" i="24"/>
  <c r="G672" i="24"/>
  <c r="G693" i="24"/>
  <c r="G688" i="24"/>
  <c r="G683" i="24"/>
  <c r="G678" i="24"/>
  <c r="G669" i="24"/>
  <c r="G627" i="24"/>
  <c r="G708" i="24"/>
  <c r="G684" i="24"/>
  <c r="G682" i="24"/>
  <c r="G637" i="24"/>
  <c r="G632" i="24"/>
  <c r="G675" i="24"/>
  <c r="G642" i="24"/>
  <c r="G634" i="24"/>
  <c r="G677" i="24"/>
  <c r="G671" i="24"/>
  <c r="G639" i="24"/>
  <c r="G631" i="24"/>
  <c r="G692" i="24"/>
  <c r="G644" i="24"/>
  <c r="G636" i="24"/>
  <c r="G641" i="24"/>
  <c r="G633" i="24"/>
  <c r="G640" i="24"/>
  <c r="G694" i="24"/>
  <c r="G674" i="24"/>
  <c r="G638" i="24"/>
  <c r="G630" i="24"/>
  <c r="G689" i="24"/>
  <c r="G643" i="24"/>
  <c r="G635" i="24"/>
  <c r="G716" i="25"/>
  <c r="G715" i="24" l="1"/>
  <c r="H628" i="24"/>
  <c r="H711" i="25"/>
  <c r="H703" i="25"/>
  <c r="H695" i="25"/>
  <c r="H687" i="25"/>
  <c r="H717" i="25"/>
  <c r="H708" i="25"/>
  <c r="H700" i="25"/>
  <c r="H692" i="25"/>
  <c r="H684" i="25"/>
  <c r="H713" i="25"/>
  <c r="H705" i="25"/>
  <c r="H697" i="25"/>
  <c r="H689" i="25"/>
  <c r="H681" i="25"/>
  <c r="H710" i="25"/>
  <c r="H702" i="25"/>
  <c r="H694" i="25"/>
  <c r="H686" i="25"/>
  <c r="H709" i="25"/>
  <c r="H701" i="25"/>
  <c r="H693" i="25"/>
  <c r="H685" i="25"/>
  <c r="H691" i="25"/>
  <c r="H679" i="25"/>
  <c r="H671" i="25"/>
  <c r="H648" i="25"/>
  <c r="H647" i="25"/>
  <c r="H646" i="25"/>
  <c r="H630" i="25"/>
  <c r="H683" i="25"/>
  <c r="H676" i="25"/>
  <c r="H645" i="25"/>
  <c r="H644" i="25"/>
  <c r="H643" i="25"/>
  <c r="H642" i="25"/>
  <c r="H641" i="25"/>
  <c r="H640" i="25"/>
  <c r="H639" i="25"/>
  <c r="H638" i="25"/>
  <c r="H637" i="25"/>
  <c r="H636" i="25"/>
  <c r="H635" i="25"/>
  <c r="H634" i="25"/>
  <c r="H633" i="25"/>
  <c r="H632" i="25"/>
  <c r="H631" i="25"/>
  <c r="H714" i="25"/>
  <c r="H712" i="25"/>
  <c r="H673" i="25"/>
  <c r="H706" i="25"/>
  <c r="H704" i="25"/>
  <c r="H678" i="25"/>
  <c r="H670" i="25"/>
  <c r="H698" i="25"/>
  <c r="H696" i="25"/>
  <c r="H675" i="25"/>
  <c r="H699" i="25"/>
  <c r="H688" i="25"/>
  <c r="H677" i="25"/>
  <c r="H707" i="25"/>
  <c r="H680" i="25"/>
  <c r="H669" i="25"/>
  <c r="H690" i="25"/>
  <c r="H674" i="25"/>
  <c r="H672" i="25"/>
  <c r="H682" i="25"/>
  <c r="H716" i="25" l="1"/>
  <c r="I630" i="25"/>
  <c r="H709" i="24"/>
  <c r="H716" i="24"/>
  <c r="H710" i="24"/>
  <c r="H704" i="24"/>
  <c r="H696" i="24"/>
  <c r="H708" i="24"/>
  <c r="H700" i="24"/>
  <c r="H692" i="24"/>
  <c r="H684" i="24"/>
  <c r="H676" i="24"/>
  <c r="H703" i="24"/>
  <c r="H702" i="24"/>
  <c r="H701" i="24"/>
  <c r="H673" i="24"/>
  <c r="H699" i="24"/>
  <c r="H698" i="24"/>
  <c r="H697" i="24"/>
  <c r="H690" i="24"/>
  <c r="H685" i="24"/>
  <c r="H680" i="24"/>
  <c r="H670" i="24"/>
  <c r="H647" i="24"/>
  <c r="H646" i="24"/>
  <c r="H645" i="24"/>
  <c r="H629" i="24"/>
  <c r="H695" i="24"/>
  <c r="H694" i="24"/>
  <c r="H689" i="24"/>
  <c r="H675" i="24"/>
  <c r="H644" i="24"/>
  <c r="H643" i="24"/>
  <c r="H642" i="24"/>
  <c r="H641" i="24"/>
  <c r="H640" i="24"/>
  <c r="H639" i="24"/>
  <c r="H638" i="24"/>
  <c r="H637" i="24"/>
  <c r="H636" i="24"/>
  <c r="H635" i="24"/>
  <c r="H634" i="24"/>
  <c r="H633" i="24"/>
  <c r="H632" i="24"/>
  <c r="H631" i="24"/>
  <c r="H630" i="24"/>
  <c r="H693" i="24"/>
  <c r="H688" i="24"/>
  <c r="H683" i="24"/>
  <c r="H678" i="24"/>
  <c r="H669" i="24"/>
  <c r="H712" i="24"/>
  <c r="H674" i="24"/>
  <c r="H713" i="24"/>
  <c r="H686" i="24"/>
  <c r="H677" i="24"/>
  <c r="H671" i="24"/>
  <c r="H707" i="24"/>
  <c r="H679" i="24"/>
  <c r="H691" i="24"/>
  <c r="H711" i="24"/>
  <c r="H681" i="24"/>
  <c r="H706" i="24"/>
  <c r="H682" i="24"/>
  <c r="H687" i="24"/>
  <c r="H672" i="24"/>
  <c r="H705" i="24"/>
  <c r="H668" i="24"/>
  <c r="H715" i="24" l="1"/>
  <c r="I629" i="24"/>
  <c r="I717" i="25"/>
  <c r="I708" i="25"/>
  <c r="I700" i="25"/>
  <c r="I692" i="25"/>
  <c r="I684" i="25"/>
  <c r="I713" i="25"/>
  <c r="I705" i="25"/>
  <c r="I697" i="25"/>
  <c r="I689" i="25"/>
  <c r="I681" i="25"/>
  <c r="I710" i="25"/>
  <c r="I702" i="25"/>
  <c r="I694" i="25"/>
  <c r="I686" i="25"/>
  <c r="I707" i="25"/>
  <c r="I699" i="25"/>
  <c r="I691" i="25"/>
  <c r="I683" i="25"/>
  <c r="I714" i="25"/>
  <c r="I706" i="25"/>
  <c r="I698" i="25"/>
  <c r="I690" i="25"/>
  <c r="I682" i="25"/>
  <c r="I695" i="25"/>
  <c r="I693" i="25"/>
  <c r="I676" i="25"/>
  <c r="I645" i="25"/>
  <c r="I644" i="25"/>
  <c r="I643" i="25"/>
  <c r="I642" i="25"/>
  <c r="I641" i="25"/>
  <c r="I640" i="25"/>
  <c r="I639" i="25"/>
  <c r="I638" i="25"/>
  <c r="I637" i="25"/>
  <c r="I636" i="25"/>
  <c r="I635" i="25"/>
  <c r="I634" i="25"/>
  <c r="I633" i="25"/>
  <c r="I632" i="25"/>
  <c r="I631" i="25"/>
  <c r="I712" i="25"/>
  <c r="I687" i="25"/>
  <c r="I685" i="25"/>
  <c r="I673" i="25"/>
  <c r="I704" i="25"/>
  <c r="I678" i="25"/>
  <c r="I670" i="25"/>
  <c r="I696" i="25"/>
  <c r="I675" i="25"/>
  <c r="I688" i="25"/>
  <c r="I672" i="25"/>
  <c r="I709" i="25"/>
  <c r="I677" i="25"/>
  <c r="I679" i="25"/>
  <c r="I669" i="25"/>
  <c r="I647" i="25"/>
  <c r="I646" i="25"/>
  <c r="I674" i="25"/>
  <c r="I711" i="25"/>
  <c r="I671" i="25"/>
  <c r="I680" i="25"/>
  <c r="I703" i="25"/>
  <c r="I648" i="25"/>
  <c r="I701" i="25"/>
  <c r="I716" i="25" l="1"/>
  <c r="J631" i="25"/>
  <c r="I701" i="24"/>
  <c r="I713" i="24"/>
  <c r="I712" i="24"/>
  <c r="I705" i="24"/>
  <c r="I697" i="24"/>
  <c r="I689" i="24"/>
  <c r="I681" i="24"/>
  <c r="I700" i="24"/>
  <c r="I699" i="24"/>
  <c r="I698" i="24"/>
  <c r="I690" i="24"/>
  <c r="I685" i="24"/>
  <c r="I680" i="24"/>
  <c r="I670" i="24"/>
  <c r="I647" i="24"/>
  <c r="I646" i="24"/>
  <c r="I645" i="24"/>
  <c r="I710" i="24"/>
  <c r="I696" i="24"/>
  <c r="I695" i="24"/>
  <c r="I694" i="24"/>
  <c r="I675" i="24"/>
  <c r="I644" i="24"/>
  <c r="I643" i="24"/>
  <c r="I642" i="24"/>
  <c r="I641" i="24"/>
  <c r="I640" i="24"/>
  <c r="I639" i="24"/>
  <c r="I638" i="24"/>
  <c r="I637" i="24"/>
  <c r="I636" i="24"/>
  <c r="I635" i="24"/>
  <c r="I634" i="24"/>
  <c r="I633" i="24"/>
  <c r="I632" i="24"/>
  <c r="I631" i="24"/>
  <c r="I630" i="24"/>
  <c r="I711" i="24"/>
  <c r="I684" i="24"/>
  <c r="I679" i="24"/>
  <c r="I672" i="24"/>
  <c r="I716" i="24"/>
  <c r="I674" i="24"/>
  <c r="I708" i="24"/>
  <c r="I707" i="24"/>
  <c r="I692" i="24"/>
  <c r="I687" i="24"/>
  <c r="I682" i="24"/>
  <c r="I677" i="24"/>
  <c r="I671" i="24"/>
  <c r="I706" i="24"/>
  <c r="I704" i="24"/>
  <c r="I686" i="24"/>
  <c r="I693" i="24"/>
  <c r="I688" i="24"/>
  <c r="I673" i="24"/>
  <c r="I669" i="24"/>
  <c r="I703" i="24"/>
  <c r="I683" i="24"/>
  <c r="I702" i="24"/>
  <c r="I678" i="24"/>
  <c r="I676" i="24"/>
  <c r="I668" i="24"/>
  <c r="I709" i="24"/>
  <c r="I691" i="24"/>
  <c r="I715" i="24" l="1"/>
  <c r="J630" i="24"/>
  <c r="J713" i="25"/>
  <c r="J705" i="25"/>
  <c r="J697" i="25"/>
  <c r="J689" i="25"/>
  <c r="J681" i="25"/>
  <c r="J710" i="25"/>
  <c r="J702" i="25"/>
  <c r="J694" i="25"/>
  <c r="J686" i="25"/>
  <c r="J707" i="25"/>
  <c r="J699" i="25"/>
  <c r="J691" i="25"/>
  <c r="J683" i="25"/>
  <c r="J712" i="25"/>
  <c r="J704" i="25"/>
  <c r="J696" i="25"/>
  <c r="J688" i="25"/>
  <c r="J711" i="25"/>
  <c r="J703" i="25"/>
  <c r="J695" i="25"/>
  <c r="J687" i="25"/>
  <c r="J679" i="25"/>
  <c r="J685" i="25"/>
  <c r="J673" i="25"/>
  <c r="J717" i="25"/>
  <c r="J714" i="25"/>
  <c r="J678" i="25"/>
  <c r="J670" i="25"/>
  <c r="J708" i="25"/>
  <c r="J706" i="25"/>
  <c r="J675" i="25"/>
  <c r="J700" i="25"/>
  <c r="J698" i="25"/>
  <c r="J672" i="25"/>
  <c r="J692" i="25"/>
  <c r="J690" i="25"/>
  <c r="J677" i="25"/>
  <c r="J669" i="25"/>
  <c r="J709" i="25"/>
  <c r="J645" i="25"/>
  <c r="J637" i="25"/>
  <c r="J647" i="25"/>
  <c r="J642" i="25"/>
  <c r="J634" i="25"/>
  <c r="J693" i="25"/>
  <c r="J682" i="25"/>
  <c r="J671" i="25"/>
  <c r="J639" i="25"/>
  <c r="J646" i="25"/>
  <c r="J641" i="25"/>
  <c r="J633" i="25"/>
  <c r="J701" i="25"/>
  <c r="J680" i="25"/>
  <c r="J674" i="25"/>
  <c r="J638" i="25"/>
  <c r="J635" i="25"/>
  <c r="J648" i="25"/>
  <c r="J632" i="25"/>
  <c r="J684" i="25"/>
  <c r="J676" i="25"/>
  <c r="J636" i="25"/>
  <c r="J643" i="25"/>
  <c r="J644" i="25"/>
  <c r="J640" i="25"/>
  <c r="L648" i="25" l="1"/>
  <c r="L699" i="25" s="1"/>
  <c r="J716" i="25"/>
  <c r="K645" i="25"/>
  <c r="J711" i="24"/>
  <c r="J709" i="24"/>
  <c r="J706" i="24"/>
  <c r="J698" i="24"/>
  <c r="J702" i="24"/>
  <c r="J694" i="24"/>
  <c r="J686" i="24"/>
  <c r="J678" i="24"/>
  <c r="J710" i="24"/>
  <c r="J697" i="24"/>
  <c r="J696" i="24"/>
  <c r="J695" i="24"/>
  <c r="J675" i="24"/>
  <c r="J644" i="24"/>
  <c r="J643" i="24"/>
  <c r="J642" i="24"/>
  <c r="J641" i="24"/>
  <c r="J640" i="24"/>
  <c r="J639" i="24"/>
  <c r="J638" i="24"/>
  <c r="J637" i="24"/>
  <c r="J636" i="24"/>
  <c r="J635" i="24"/>
  <c r="J634" i="24"/>
  <c r="J633" i="24"/>
  <c r="J632" i="24"/>
  <c r="J631" i="24"/>
  <c r="J689" i="24"/>
  <c r="J684" i="24"/>
  <c r="J679" i="24"/>
  <c r="J672" i="24"/>
  <c r="J693" i="24"/>
  <c r="J688" i="24"/>
  <c r="J683" i="24"/>
  <c r="J669" i="24"/>
  <c r="J712" i="24"/>
  <c r="J692" i="24"/>
  <c r="J687" i="24"/>
  <c r="J682" i="24"/>
  <c r="J677" i="24"/>
  <c r="J671" i="24"/>
  <c r="J713" i="24"/>
  <c r="J705" i="24"/>
  <c r="J703" i="24"/>
  <c r="J708" i="24"/>
  <c r="J707" i="24"/>
  <c r="J691" i="24"/>
  <c r="J668" i="24"/>
  <c r="J704" i="24"/>
  <c r="J700" i="24"/>
  <c r="J673" i="24"/>
  <c r="J645" i="24"/>
  <c r="J647" i="24"/>
  <c r="J699" i="24"/>
  <c r="J690" i="24"/>
  <c r="J681" i="24"/>
  <c r="J685" i="24"/>
  <c r="J676" i="24"/>
  <c r="J674" i="24"/>
  <c r="J646" i="24"/>
  <c r="J716" i="24"/>
  <c r="J670" i="24"/>
  <c r="J701" i="24"/>
  <c r="J680" i="24"/>
  <c r="L647" i="24" l="1"/>
  <c r="L708" i="24" s="1"/>
  <c r="L687" i="25"/>
  <c r="L711" i="25"/>
  <c r="L670" i="25"/>
  <c r="L686" i="25"/>
  <c r="L672" i="25"/>
  <c r="L674" i="25"/>
  <c r="L708" i="25"/>
  <c r="L678" i="25"/>
  <c r="L675" i="25"/>
  <c r="L676" i="25"/>
  <c r="L713" i="25"/>
  <c r="L679" i="25"/>
  <c r="L671" i="25"/>
  <c r="L698" i="25"/>
  <c r="L706" i="25"/>
  <c r="L714" i="25"/>
  <c r="L700" i="25"/>
  <c r="L673" i="25"/>
  <c r="L694" i="25"/>
  <c r="L717" i="25"/>
  <c r="L701" i="25"/>
  <c r="L703" i="25"/>
  <c r="L669" i="25"/>
  <c r="L689" i="25"/>
  <c r="L680" i="25"/>
  <c r="L677" i="25"/>
  <c r="L705" i="25"/>
  <c r="L688" i="25"/>
  <c r="L696" i="25"/>
  <c r="L695" i="25"/>
  <c r="L684" i="25"/>
  <c r="L702" i="25"/>
  <c r="L690" i="25"/>
  <c r="L704" i="25"/>
  <c r="L683" i="25"/>
  <c r="L707" i="25"/>
  <c r="L681" i="25"/>
  <c r="L693" i="25"/>
  <c r="L697" i="25"/>
  <c r="L685" i="25"/>
  <c r="L712" i="25"/>
  <c r="L691" i="25"/>
  <c r="L692" i="25"/>
  <c r="L710" i="25"/>
  <c r="L682" i="25"/>
  <c r="L709" i="25"/>
  <c r="K644" i="24"/>
  <c r="K668" i="24" s="1"/>
  <c r="J715" i="24"/>
  <c r="K710" i="25"/>
  <c r="K702" i="25"/>
  <c r="K694" i="25"/>
  <c r="K686" i="25"/>
  <c r="K707" i="25"/>
  <c r="M707" i="25" s="1"/>
  <c r="K699" i="25"/>
  <c r="M699" i="25" s="1"/>
  <c r="K691" i="25"/>
  <c r="K683" i="25"/>
  <c r="K712" i="25"/>
  <c r="K704" i="25"/>
  <c r="K696" i="25"/>
  <c r="K688" i="25"/>
  <c r="K680" i="25"/>
  <c r="K709" i="25"/>
  <c r="K701" i="25"/>
  <c r="K693" i="25"/>
  <c r="K685" i="25"/>
  <c r="K717" i="25"/>
  <c r="K708" i="25"/>
  <c r="K700" i="25"/>
  <c r="K692" i="25"/>
  <c r="K684" i="25"/>
  <c r="K714" i="25"/>
  <c r="K689" i="25"/>
  <c r="K687" i="25"/>
  <c r="K678" i="25"/>
  <c r="K670" i="25"/>
  <c r="K706" i="25"/>
  <c r="K681" i="25"/>
  <c r="K675" i="25"/>
  <c r="K698" i="25"/>
  <c r="K672" i="25"/>
  <c r="M672" i="25" s="1"/>
  <c r="K690" i="25"/>
  <c r="K677" i="25"/>
  <c r="K669" i="25"/>
  <c r="K682" i="25"/>
  <c r="K674" i="25"/>
  <c r="K679" i="25"/>
  <c r="K671" i="25"/>
  <c r="K713" i="25"/>
  <c r="K703" i="25"/>
  <c r="K673" i="25"/>
  <c r="M673" i="25" s="1"/>
  <c r="K697" i="25"/>
  <c r="K711" i="25"/>
  <c r="M711" i="25" s="1"/>
  <c r="K676" i="25"/>
  <c r="M676" i="25" s="1"/>
  <c r="K705" i="25"/>
  <c r="K695" i="25"/>
  <c r="M695" i="25" s="1"/>
  <c r="M703" i="25" l="1"/>
  <c r="M683" i="25"/>
  <c r="L687" i="24"/>
  <c r="L702" i="24"/>
  <c r="L709" i="24"/>
  <c r="L692" i="24"/>
  <c r="L689" i="24"/>
  <c r="L672" i="24"/>
  <c r="L680" i="24"/>
  <c r="L713" i="24"/>
  <c r="L703" i="24"/>
  <c r="L698" i="24"/>
  <c r="L699" i="24"/>
  <c r="L694" i="24"/>
  <c r="L681" i="24"/>
  <c r="L679" i="24"/>
  <c r="L710" i="24"/>
  <c r="L675" i="24"/>
  <c r="L668" i="24"/>
  <c r="M668" i="24" s="1"/>
  <c r="L673" i="24"/>
  <c r="L669" i="24"/>
  <c r="L693" i="24"/>
  <c r="L684" i="24"/>
  <c r="L691" i="24"/>
  <c r="L712" i="24"/>
  <c r="L705" i="24"/>
  <c r="L697" i="24"/>
  <c r="L670" i="24"/>
  <c r="L690" i="24"/>
  <c r="L700" i="24"/>
  <c r="L674" i="24"/>
  <c r="L678" i="24"/>
  <c r="L683" i="24"/>
  <c r="L711" i="24"/>
  <c r="L676" i="24"/>
  <c r="L695" i="24"/>
  <c r="L686" i="24"/>
  <c r="L688" i="24"/>
  <c r="L696" i="24"/>
  <c r="L706" i="24"/>
  <c r="L704" i="24"/>
  <c r="L707" i="24"/>
  <c r="L685" i="24"/>
  <c r="L671" i="24"/>
  <c r="L716" i="24"/>
  <c r="L677" i="24"/>
  <c r="L701" i="24"/>
  <c r="L682" i="24"/>
  <c r="M685" i="25"/>
  <c r="M710" i="25"/>
  <c r="M688" i="25"/>
  <c r="M713" i="25"/>
  <c r="M691" i="25"/>
  <c r="M677" i="25"/>
  <c r="M698" i="25"/>
  <c r="M705" i="25"/>
  <c r="M687" i="25"/>
  <c r="M675" i="25"/>
  <c r="M680" i="25"/>
  <c r="M690" i="25"/>
  <c r="M700" i="25"/>
  <c r="M671" i="25"/>
  <c r="M701" i="25"/>
  <c r="M681" i="25"/>
  <c r="M692" i="25"/>
  <c r="M670" i="25"/>
  <c r="M694" i="25"/>
  <c r="M679" i="25"/>
  <c r="M684" i="25"/>
  <c r="M706" i="25"/>
  <c r="M686" i="25"/>
  <c r="M708" i="25"/>
  <c r="M697" i="25"/>
  <c r="M704" i="25"/>
  <c r="M696" i="25"/>
  <c r="M689" i="25"/>
  <c r="M693" i="25"/>
  <c r="M714" i="25"/>
  <c r="M674" i="25"/>
  <c r="M678" i="25"/>
  <c r="M702" i="25"/>
  <c r="M682" i="25"/>
  <c r="L716" i="25"/>
  <c r="M709" i="25"/>
  <c r="M712" i="25"/>
  <c r="K713" i="24"/>
  <c r="K703" i="24"/>
  <c r="K695" i="24"/>
  <c r="K712" i="24"/>
  <c r="K711" i="24"/>
  <c r="K707" i="24"/>
  <c r="K699" i="24"/>
  <c r="K691" i="24"/>
  <c r="K683" i="24"/>
  <c r="K694" i="24"/>
  <c r="K689" i="24"/>
  <c r="M689" i="24" s="1"/>
  <c r="C119" i="32" s="1"/>
  <c r="K684" i="24"/>
  <c r="K679" i="24"/>
  <c r="K672" i="24"/>
  <c r="K693" i="24"/>
  <c r="K688" i="24"/>
  <c r="K669" i="24"/>
  <c r="K716" i="24"/>
  <c r="K678" i="24"/>
  <c r="K674" i="24"/>
  <c r="K708" i="24"/>
  <c r="M708" i="24" s="1"/>
  <c r="H183" i="32" s="1"/>
  <c r="K701" i="24"/>
  <c r="K706" i="24"/>
  <c r="M706" i="24" s="1"/>
  <c r="F183" i="32" s="1"/>
  <c r="K705" i="24"/>
  <c r="M705" i="24" s="1"/>
  <c r="E183" i="32" s="1"/>
  <c r="K704" i="24"/>
  <c r="M704" i="24" s="1"/>
  <c r="D183" i="32" s="1"/>
  <c r="K686" i="24"/>
  <c r="M686" i="24" s="1"/>
  <c r="G87" i="32" s="1"/>
  <c r="K681" i="24"/>
  <c r="K676" i="24"/>
  <c r="K673" i="24"/>
  <c r="K709" i="24"/>
  <c r="K702" i="24"/>
  <c r="M702" i="24" s="1"/>
  <c r="I151" i="32" s="1"/>
  <c r="K700" i="24"/>
  <c r="K696" i="24"/>
  <c r="K677" i="24"/>
  <c r="K675" i="24"/>
  <c r="K671" i="24"/>
  <c r="K690" i="24"/>
  <c r="K692" i="24"/>
  <c r="M692" i="24" s="1"/>
  <c r="F119" i="32" s="1"/>
  <c r="K685" i="24"/>
  <c r="M685" i="24" s="1"/>
  <c r="F87" i="32" s="1"/>
  <c r="K710" i="24"/>
  <c r="K698" i="24"/>
  <c r="K687" i="24"/>
  <c r="K670" i="24"/>
  <c r="K680" i="24"/>
  <c r="M680" i="24" s="1"/>
  <c r="H55" i="32" s="1"/>
  <c r="K697" i="24"/>
  <c r="K682" i="24"/>
  <c r="K716" i="25"/>
  <c r="M669" i="25"/>
  <c r="M698" i="24" l="1"/>
  <c r="E151" i="32" s="1"/>
  <c r="M670" i="24"/>
  <c r="E23" i="32" s="1"/>
  <c r="M691" i="24"/>
  <c r="E119" i="32" s="1"/>
  <c r="M697" i="24"/>
  <c r="D151" i="32" s="1"/>
  <c r="M679" i="24"/>
  <c r="G55" i="32" s="1"/>
  <c r="M684" i="24"/>
  <c r="E87" i="32" s="1"/>
  <c r="M669" i="24"/>
  <c r="D23" i="32" s="1"/>
  <c r="M712" i="24"/>
  <c r="E215" i="32" s="1"/>
  <c r="M681" i="24"/>
  <c r="I55" i="32" s="1"/>
  <c r="M687" i="24"/>
  <c r="H87" i="32" s="1"/>
  <c r="M707" i="24"/>
  <c r="G183" i="32" s="1"/>
  <c r="M693" i="24"/>
  <c r="G119" i="32" s="1"/>
  <c r="M682" i="24"/>
  <c r="C87" i="32" s="1"/>
  <c r="M709" i="24"/>
  <c r="I183" i="32" s="1"/>
  <c r="M672" i="24"/>
  <c r="G23" i="32" s="1"/>
  <c r="M694" i="24"/>
  <c r="H119" i="32" s="1"/>
  <c r="M676" i="24"/>
  <c r="D55" i="32" s="1"/>
  <c r="M696" i="24"/>
  <c r="C151" i="32" s="1"/>
  <c r="M699" i="24"/>
  <c r="F151" i="32" s="1"/>
  <c r="M688" i="24"/>
  <c r="I87" i="32" s="1"/>
  <c r="M711" i="24"/>
  <c r="D215" i="32" s="1"/>
  <c r="M683" i="24"/>
  <c r="D87" i="32" s="1"/>
  <c r="M677" i="24"/>
  <c r="E55" i="32" s="1"/>
  <c r="M703" i="24"/>
  <c r="C183" i="32" s="1"/>
  <c r="M673" i="24"/>
  <c r="H23" i="32" s="1"/>
  <c r="M701" i="24"/>
  <c r="H151" i="32" s="1"/>
  <c r="M690" i="24"/>
  <c r="D119" i="32" s="1"/>
  <c r="M674" i="24"/>
  <c r="I23" i="32" s="1"/>
  <c r="M695" i="24"/>
  <c r="I119" i="32" s="1"/>
  <c r="L715" i="24"/>
  <c r="M700" i="24"/>
  <c r="G151" i="32" s="1"/>
  <c r="M713" i="24"/>
  <c r="F215" i="32" s="1"/>
  <c r="M710" i="24"/>
  <c r="C215" i="32" s="1"/>
  <c r="M671" i="24"/>
  <c r="F23" i="32" s="1"/>
  <c r="M675" i="24"/>
  <c r="C55" i="32" s="1"/>
  <c r="M678" i="24"/>
  <c r="F55" i="32" s="1"/>
  <c r="M716" i="25"/>
  <c r="K715" i="24"/>
  <c r="C23" i="32"/>
  <c r="M715" i="24" l="1"/>
</calcChain>
</file>

<file path=xl/sharedStrings.xml><?xml version="1.0" encoding="utf-8"?>
<sst xmlns="http://schemas.openxmlformats.org/spreadsheetml/2006/main" count="5787" uniqueCount="1388">
  <si>
    <t xml:space="preserve"> Instructions:</t>
  </si>
  <si>
    <t xml:space="preserve">Hospital staff must complete the green tabs only. </t>
  </si>
  <si>
    <t>Financials from the Data tab will automatically transfer to the report pages (INFO_PG1, INFO_PG2, SS2_3_5_6, SS4, SS8, FS, and CC).</t>
  </si>
  <si>
    <t xml:space="preserve">The tabs named Contact, Support, Hospital, Funds, and Cost Center are protected and are intended for upload to the year end report database. </t>
  </si>
  <si>
    <t>leave these areas blank for fiscal year 2022 reporting but are required to complete these areas for fiscal year 2023 reporting.</t>
  </si>
  <si>
    <r>
      <rPr>
        <b/>
        <sz val="11"/>
        <rFont val="Calibri"/>
        <family val="2"/>
        <scheme val="minor"/>
      </rPr>
      <t>Data tab</t>
    </r>
    <r>
      <rPr>
        <sz val="11"/>
        <rFont val="Calibri"/>
        <family val="2"/>
        <scheme val="minor"/>
      </rPr>
      <t>: Enter financial data in the fields surrounded by purple. Your hospital license number and fiscal year end have already been entered.</t>
    </r>
  </si>
  <si>
    <t>If you want to review what you reported for the prior year you can click on the tab titled Prior Year.</t>
  </si>
  <si>
    <t>The square footage statistic is provided for all cost centers including the plant and this way</t>
  </si>
  <si>
    <t>square footage identified by cost center will total the gross square footage stated as the statistic in the plant cost center.</t>
  </si>
  <si>
    <t>Employee Benefits</t>
  </si>
  <si>
    <t>The employee benefits can be entered directly, assigned to the cost centers based on a percentage of salaries, or a combination of the two.</t>
  </si>
  <si>
    <t>Depreciation</t>
  </si>
  <si>
    <t>The Depreciation can be entered directly, assigned by square footage, or a combination of the two.</t>
  </si>
  <si>
    <t xml:space="preserve">After the salaries and the departmental square footage statistics are entered, the departmental employee benefits and depreciation will be </t>
  </si>
  <si>
    <t>hos@doh.wa.gov</t>
  </si>
  <si>
    <r>
      <rPr>
        <b/>
        <sz val="11"/>
        <rFont val="Calibri"/>
        <family val="2"/>
        <scheme val="minor"/>
      </rPr>
      <t>Responses-1 tab:</t>
    </r>
    <r>
      <rPr>
        <sz val="11"/>
        <rFont val="Calibri"/>
        <family val="2"/>
        <scheme val="minor"/>
      </rPr>
      <t xml:space="preserve"> The operating expenses, the units of measure and the operating expenses per unit of measure are listed on tab titled "Responses-1"</t>
    </r>
  </si>
  <si>
    <t xml:space="preserve">Increases or decreases in operating expenses per unit of measure exceeding 25% will prompt an explanation in column I. </t>
  </si>
  <si>
    <t>Also please provide any corrections required to the prior years information in column J.</t>
  </si>
  <si>
    <t xml:space="preserve">Responses-2 tab: </t>
  </si>
  <si>
    <r>
      <rPr>
        <b/>
        <sz val="11"/>
        <rFont val="Calibri"/>
        <family val="2"/>
        <scheme val="minor"/>
      </rPr>
      <t xml:space="preserve">Questions: </t>
    </r>
    <r>
      <rPr>
        <sz val="11"/>
        <rFont val="Calibri"/>
        <family val="2"/>
        <scheme val="minor"/>
      </rPr>
      <t>If you have any questions or concerns please call Communty Health Systems at 360-236-4210 or send an e-mail to:</t>
    </r>
  </si>
  <si>
    <t>Submit report via hospitals Secure File Transfer account: https://sft.wa.gov/</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</si>
  <si>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</si>
  <si>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</si>
  <si>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</si>
  <si>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</si>
  <si>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</si>
  <si>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</si>
  <si>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</si>
  <si>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</si>
  <si>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</si>
  <si>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</si>
  <si>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</si>
  <si>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</si>
  <si>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</si>
  <si>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</si>
  <si>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</si>
  <si>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</si>
  <si>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</si>
  <si>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</si>
  <si>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</si>
  <si>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</si>
  <si>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</si>
  <si>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</si>
  <si>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</si>
  <si>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</si>
  <si>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</si>
  <si>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</si>
  <si>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</si>
  <si>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</si>
  <si>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</si>
  <si>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</si>
  <si>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</si>
  <si>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</si>
  <si>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</si>
  <si>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</si>
  <si>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</si>
  <si>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</si>
  <si>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</si>
  <si>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</si>
  <si>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</si>
  <si>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</si>
  <si>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</si>
  <si>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</si>
  <si>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</si>
  <si>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</si>
  <si>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</si>
  <si>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</si>
  <si>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</si>
  <si>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</si>
  <si>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</si>
  <si>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</si>
  <si>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</si>
  <si>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</si>
  <si>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</si>
  <si>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</si>
  <si>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</si>
  <si>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</si>
  <si>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</si>
  <si>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</si>
  <si>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</si>
  <si>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</si>
  <si>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</si>
  <si>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</si>
  <si>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</si>
  <si>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</si>
  <si>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</si>
  <si>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</si>
  <si>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</si>
  <si>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</si>
  <si>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</si>
  <si>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</si>
  <si>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</si>
  <si>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</si>
  <si>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</si>
  <si>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</si>
  <si>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</si>
  <si>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</si>
  <si>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</si>
  <si>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</si>
  <si>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</si>
  <si>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</si>
  <si>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</si>
  <si>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</si>
  <si>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</si>
  <si>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</si>
  <si>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</si>
  <si>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</si>
  <si>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</si>
  <si>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</si>
  <si>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</si>
  <si>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</si>
  <si>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</si>
  <si>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</si>
  <si>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</si>
  <si>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</si>
  <si>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</si>
  <si>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</si>
  <si>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</si>
  <si>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</si>
  <si>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</si>
  <si>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Intravenous</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</si>
  <si>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</si>
  <si>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</si>
  <si>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</si>
  <si>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</si>
  <si>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</si>
  <si>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</si>
  <si>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</si>
  <si>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</si>
  <si>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</si>
  <si>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</si>
  <si>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</si>
  <si>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</si>
  <si>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</si>
  <si>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</si>
  <si>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</si>
  <si>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</si>
  <si>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</si>
  <si>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</si>
  <si>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</si>
  <si>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</si>
  <si>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</si>
  <si>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</si>
  <si>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</si>
  <si>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</si>
  <si>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</si>
  <si>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</si>
  <si>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</si>
  <si>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</si>
  <si>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</si>
  <si>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</si>
  <si>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</si>
  <si>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</si>
  <si>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</si>
  <si>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</si>
  <si>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</si>
  <si>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</si>
  <si>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</si>
  <si>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</si>
  <si>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</si>
  <si>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</si>
  <si>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</si>
  <si>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</si>
  <si>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</si>
  <si>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</si>
  <si>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</si>
  <si>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</si>
  <si>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</si>
  <si>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</si>
  <si>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</si>
  <si>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</si>
  <si>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</si>
  <si>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</si>
  <si>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</si>
  <si>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</si>
  <si>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</si>
  <si>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</si>
  <si>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</si>
  <si>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</si>
  <si>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</si>
  <si>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</si>
  <si>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</si>
  <si>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</si>
  <si>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</si>
  <si>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</si>
  <si>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</si>
  <si>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</si>
  <si>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</si>
  <si>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</si>
  <si>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</si>
  <si>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</si>
  <si>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</si>
  <si>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</si>
  <si>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</si>
  <si>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</si>
  <si>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</si>
  <si>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</si>
  <si>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</si>
  <si>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</si>
  <si>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</si>
  <si>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</si>
  <si>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</si>
  <si>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</si>
  <si>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</si>
  <si>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</si>
  <si>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</si>
  <si>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</si>
  <si>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</si>
  <si>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</si>
  <si>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</si>
  <si>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</si>
  <si>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</si>
  <si>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</si>
  <si>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</si>
  <si>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</si>
  <si>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</si>
  <si>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</si>
  <si>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</si>
  <si>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</si>
  <si>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</si>
  <si>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</si>
  <si>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</si>
  <si>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</si>
  <si>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</si>
  <si>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</si>
  <si>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</si>
  <si>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</si>
  <si>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</si>
  <si>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</si>
  <si>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</si>
  <si>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</si>
  <si>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</si>
  <si>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</si>
  <si>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</si>
  <si>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</si>
  <si>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</si>
  <si>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</si>
  <si>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</si>
  <si>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</si>
  <si>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</si>
  <si>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</si>
  <si>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</si>
  <si>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</si>
  <si>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Acquisitions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</si>
  <si>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</si>
  <si>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</si>
  <si>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</si>
  <si>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</si>
  <si>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</si>
  <si>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</si>
  <si>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</si>
  <si>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</si>
  <si>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</si>
  <si>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</si>
  <si>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</si>
  <si>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Blood Supplies</t>
  </si>
  <si>
    <t>Contract Staffing</t>
  </si>
  <si>
    <t>Information Technology, Including Licenses and Maintenance</t>
  </si>
  <si>
    <t>Insurance and Professional Liability</t>
  </si>
  <si>
    <t>Laundry Services</t>
  </si>
  <si>
    <t>Legal, Audit and Tax services</t>
  </si>
  <si>
    <t>Purchased Laboratory Services</t>
  </si>
  <si>
    <t>Repairs and Maintenance</t>
  </si>
  <si>
    <t>Shared Services or System Office Allocation</t>
  </si>
  <si>
    <t>Staff Recruitment</t>
  </si>
  <si>
    <t>Training Costs</t>
  </si>
  <si>
    <t>Taxes</t>
  </si>
  <si>
    <t>Utilities</t>
  </si>
  <si>
    <t>Other Noncategorized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</si>
  <si>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</si>
  <si>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</si>
  <si>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</si>
  <si>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</si>
  <si>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</si>
  <si>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</si>
  <si>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</si>
  <si>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</si>
  <si>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</si>
  <si>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</si>
  <si>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</si>
  <si>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</si>
  <si>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</si>
  <si>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
  </si>
  <si>
    <t>License Number</t>
  </si>
  <si>
    <t>:</t>
  </si>
  <si>
    <t>Hospital Name</t>
  </si>
  <si>
    <t>Mailing Address</t>
  </si>
  <si>
    <t>City</t>
  </si>
  <si>
    <t>State</t>
  </si>
  <si>
    <t>Zip</t>
  </si>
  <si>
    <t>County</t>
  </si>
  <si>
    <t>Chief Executive Officer</t>
  </si>
  <si>
    <t>Chief Financial Officer</t>
  </si>
  <si>
    <t>Chair of Governing Board</t>
  </si>
  <si>
    <t>Telephone Number</t>
  </si>
  <si>
    <t>Facsimile Number</t>
  </si>
  <si>
    <t>Name of Submitter</t>
  </si>
  <si>
    <t>Email of Submitter</t>
  </si>
  <si>
    <t>TYPE OF ORGANIZATION  (If applies enter 1)</t>
  </si>
  <si>
    <t>Governmental</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</si>
  <si>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</si>
  <si>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</si>
  <si>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</si>
  <si>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</si>
  <si>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</si>
  <si>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</si>
  <si>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</si>
  <si>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</si>
  <si>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</si>
  <si>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</si>
  <si>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</si>
  <si>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</si>
  <si>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</si>
  <si>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</si>
  <si>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</si>
  <si>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</si>
  <si>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</si>
  <si>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Med/Surg</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</si>
  <si>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</si>
  <si>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</si>
  <si>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</si>
  <si>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</si>
  <si>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</si>
  <si>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</si>
  <si>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</si>
  <si>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</si>
  <si>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</si>
  <si>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</si>
  <si>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PAYER UNITS OF SERVICE AND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</si>
  <si>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</si>
  <si>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</si>
  <si>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</si>
  <si>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</si>
  <si>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</si>
  <si>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</si>
  <si>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</si>
  <si>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</si>
  <si>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</si>
  <si>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</si>
  <si>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</si>
  <si>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</si>
  <si>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</si>
  <si>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</si>
  <si>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</si>
  <si>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</si>
  <si>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</si>
  <si>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</si>
  <si>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</si>
  <si>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</si>
  <si>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</si>
  <si>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</si>
  <si>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</si>
  <si>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</si>
  <si>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</si>
  <si>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</si>
  <si>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</si>
  <si>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</si>
  <si>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</si>
  <si>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</si>
  <si>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</si>
  <si>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</si>
  <si>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</si>
  <si>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</si>
  <si>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</si>
  <si>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</si>
  <si>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</si>
  <si>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</si>
  <si>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</si>
  <si>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</si>
  <si>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</si>
  <si>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</si>
  <si>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</si>
  <si>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</si>
  <si>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</si>
  <si>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</si>
  <si>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</si>
  <si>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</si>
  <si>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Provision for Bad Debt</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</si>
  <si>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</si>
  <si>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</si>
  <si>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</si>
  <si>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</si>
  <si>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</si>
  <si>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</si>
  <si>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</si>
  <si>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</si>
  <si>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</si>
  <si>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</si>
  <si>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</si>
  <si>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</si>
  <si>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</si>
  <si>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</si>
  <si>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</si>
  <si>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</si>
  <si>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</si>
  <si>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</si>
  <si>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</si>
  <si>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</si>
  <si>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</si>
  <si>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</si>
  <si>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</si>
  <si>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Rec. From 3rd Party Payers</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</si>
  <si>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</si>
  <si>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</si>
  <si>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</si>
  <si>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</si>
  <si>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</si>
  <si>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</si>
  <si>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</si>
  <si>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</si>
  <si>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</si>
  <si>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</si>
  <si>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</si>
  <si>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</si>
  <si>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</si>
  <si>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</si>
  <si>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</si>
  <si>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</si>
  <si>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</si>
  <si>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</si>
  <si>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</si>
  <si>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</si>
  <si>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</si>
  <si>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</si>
  <si>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</si>
  <si>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</si>
  <si>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</si>
  <si>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</si>
  <si>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</si>
  <si>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</si>
  <si>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</si>
  <si>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</si>
  <si>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</si>
  <si>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</si>
  <si>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</si>
  <si>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</si>
  <si>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</si>
  <si>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Payables to 3rd Party Payers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</si>
  <si>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</si>
  <si>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</si>
  <si>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</si>
  <si>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</si>
  <si>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</si>
  <si>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</si>
  <si>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</si>
  <si>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</si>
  <si>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</si>
  <si>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</si>
  <si>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</si>
  <si>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</si>
  <si>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</si>
  <si>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</si>
  <si>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</si>
  <si>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</si>
  <si>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</si>
  <si>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Emergency Funding (Loans) - Local, State or Federal</t>
  </si>
  <si>
    <t>Noncurrent Liabilities</t>
  </si>
  <si>
    <t>Less Current Maturities LTD</t>
  </si>
  <si>
    <t>Total Long Term Debt</t>
  </si>
  <si>
    <t>Unrestricted Fund Balance</t>
  </si>
  <si>
    <t>Preferred Stock</t>
  </si>
  <si>
    <t>Common Stock</t>
  </si>
  <si>
    <t>Additional Paid In Capital</t>
  </si>
  <si>
    <t>Retained Earnings</t>
  </si>
  <si>
    <t>Less: Treasury Stock</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</si>
  <si>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</si>
  <si>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</si>
  <si>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</si>
  <si>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</si>
  <si>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</si>
  <si>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</si>
  <si>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</si>
  <si>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</si>
  <si>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</si>
  <si>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</si>
  <si>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</si>
  <si>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</si>
  <si>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</si>
  <si>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</si>
  <si>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Donations</t>
  </si>
  <si>
    <t>Grants</t>
  </si>
  <si>
    <t>Joint Venture revenue</t>
  </si>
  <si>
    <t>Local Taxes</t>
  </si>
  <si>
    <t>Outpatient Pharmacy</t>
  </si>
  <si>
    <t>Parking</t>
  </si>
  <si>
    <t>Quality Incentive Payments</t>
  </si>
  <si>
    <t>Reference Laboratories</t>
  </si>
  <si>
    <t>Rental Income</t>
  </si>
  <si>
    <t>Retail Cafeteria</t>
  </si>
  <si>
    <t>Other Noncategorized revenues</t>
  </si>
  <si>
    <t>Total 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</si>
  <si>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</si>
  <si>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</si>
  <si>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</si>
  <si>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</si>
  <si>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</si>
  <si>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</si>
  <si>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</si>
  <si>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</si>
  <si>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</si>
  <si>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</si>
  <si>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</si>
  <si>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</si>
  <si>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Other Direct Expense:</t>
  </si>
  <si>
    <t>Information Technology, including licenses and maintenance</t>
  </si>
  <si>
    <t>Total Other Direct Expenses</t>
  </si>
  <si>
    <t>Total Operating Expenses</t>
  </si>
  <si>
    <t>Net Operating Revenue</t>
  </si>
  <si>
    <t>Non Operating Rev Net of Exp</t>
  </si>
  <si>
    <t>Emergency Funding - Local, State, Federal</t>
  </si>
  <si>
    <t>Total Non Operating Rev Net of Exp</t>
  </si>
  <si>
    <t xml:space="preserve">Net Rev. Before Items Listed Below   </t>
  </si>
  <si>
    <t>Extraordinary Items</t>
  </si>
  <si>
    <t>Federal Income Taxes</t>
  </si>
  <si>
    <t>Net Revenue or (Expense)</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</si>
  <si>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</si>
  <si>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</si>
  <si>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</si>
  <si>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</si>
  <si>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</si>
  <si>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</si>
  <si>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</si>
  <si>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</si>
  <si>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</si>
  <si>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</si>
  <si>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</si>
  <si>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</si>
  <si>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</si>
  <si>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</si>
  <si>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</si>
  <si>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</si>
  <si>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</si>
  <si>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</si>
  <si>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</si>
  <si>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</si>
  <si>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</si>
  <si>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</si>
  <si>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</si>
  <si>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</si>
  <si>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</si>
  <si>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</si>
  <si>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</si>
  <si>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</si>
  <si>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</si>
  <si>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</si>
  <si>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</si>
  <si>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</si>
  <si>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</si>
  <si>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</si>
  <si>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</si>
  <si>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</si>
  <si>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</si>
  <si>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</si>
  <si>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</si>
  <si>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</si>
  <si>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</si>
  <si>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</si>
  <si>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</si>
  <si>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</si>
  <si>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</si>
  <si>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</si>
  <si>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</si>
  <si>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</si>
  <si>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</si>
  <si>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</si>
  <si>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</si>
  <si>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</si>
  <si>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</si>
  <si>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</si>
  <si>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</si>
  <si>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</si>
  <si>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</si>
  <si>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</si>
  <si>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</si>
  <si>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</si>
  <si>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</si>
  <si>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</si>
  <si>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</si>
  <si>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</si>
  <si>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</si>
  <si>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</si>
  <si>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</si>
  <si>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</si>
  <si>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</si>
  <si>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</si>
  <si>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</si>
  <si>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</si>
  <si>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</si>
  <si>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</si>
  <si>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</si>
  <si>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</si>
  <si>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</si>
  <si>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</si>
  <si>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</si>
  <si>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</si>
  <si>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</si>
  <si>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</si>
  <si>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</si>
  <si>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</si>
  <si>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</si>
  <si>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</si>
  <si>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</si>
  <si>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</si>
  <si>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</si>
  <si>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</si>
  <si>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</si>
  <si>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</si>
  <si>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</si>
  <si>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</si>
  <si>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</si>
  <si>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</si>
  <si>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</si>
  <si>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</si>
  <si>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</si>
  <si>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</si>
  <si>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</si>
  <si>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</si>
  <si>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</si>
  <si>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</si>
  <si>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</si>
  <si>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</si>
  <si>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</si>
  <si>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</si>
  <si>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</si>
  <si>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</si>
  <si>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</si>
  <si>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Radiology - Diagnostic</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</si>
  <si>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</si>
  <si>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</si>
  <si>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</si>
  <si>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</si>
  <si>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</si>
  <si>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</si>
  <si>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</si>
  <si>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</si>
  <si>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</si>
  <si>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</si>
  <si>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</si>
  <si>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</si>
  <si>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</si>
  <si>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</si>
  <si>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</si>
  <si>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</si>
  <si>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</si>
  <si>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</si>
  <si>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</si>
  <si>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</si>
  <si>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</si>
  <si>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</si>
  <si>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</si>
  <si>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</si>
  <si>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</si>
  <si>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</si>
  <si>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</si>
  <si>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</si>
  <si>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</si>
  <si>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</si>
  <si>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</si>
  <si>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</si>
  <si>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</si>
  <si>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</si>
  <si>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</si>
  <si>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</si>
  <si>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</si>
  <si>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</si>
  <si>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</si>
  <si>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</si>
  <si>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</si>
  <si>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</si>
  <si>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</si>
  <si>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</si>
  <si>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Page 1 of 21</t>
  </si>
  <si>
    <t>TRANSMITTAL AND CERTIFICATION</t>
  </si>
  <si>
    <t>HOSPITAL'S YEAR END REPORT</t>
  </si>
  <si>
    <t>TO</t>
  </si>
  <si>
    <t>The Department of Health</t>
  </si>
  <si>
    <t>Office of Community Health Systems</t>
  </si>
  <si>
    <t>P.O. Box 47853</t>
  </si>
  <si>
    <t>Olympia, Washington 98504-7853</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</si>
  <si>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</si>
  <si>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</si>
  <si>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</si>
  <si>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</si>
  <si>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</si>
  <si>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</si>
  <si>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</si>
  <si>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</si>
  <si>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</si>
  <si>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</si>
  <si>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</si>
  <si>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</si>
  <si>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</si>
  <si>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</si>
  <si>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The actual operating expenses and units of measure are presented for the past two years in columns B-E.</t>
  </si>
  <si>
    <t>The operating expenses per unit of measure are presented in columns F and G.</t>
  </si>
  <si>
    <t>If the percentage change in operating expenses increases or decreases by more than 25 %, the variance appears in column H.</t>
  </si>
  <si>
    <t xml:space="preserve">If the percentage change increase or decrease exceeds 25%, please provide an explanation in column I. </t>
  </si>
  <si>
    <t>Operating</t>
  </si>
  <si>
    <t xml:space="preserve">Units of </t>
  </si>
  <si>
    <t>Op Exp /</t>
  </si>
  <si>
    <t xml:space="preserve">% chg </t>
  </si>
  <si>
    <t>Cost Center</t>
  </si>
  <si>
    <t>Measure</t>
  </si>
  <si>
    <t>U O M</t>
  </si>
  <si>
    <t>&lt;&gt; 25%</t>
  </si>
  <si>
    <t>Comments</t>
  </si>
  <si>
    <t>Prior Year Corrections</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</si>
  <si>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</si>
  <si>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</si>
  <si>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</si>
  <si>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</si>
  <si>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</si>
  <si>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</si>
  <si>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</si>
  <si>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</si>
  <si>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</si>
  <si>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</si>
  <si>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</si>
  <si>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</si>
  <si>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</si>
  <si>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</si>
  <si>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</si>
  <si>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</si>
  <si>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</si>
  <si>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</si>
  <si>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7060  Intravenous Therapy</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</si>
  <si>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</si>
  <si>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</si>
  <si>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</si>
  <si>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</si>
  <si>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</si>
  <si>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</si>
  <si>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</si>
  <si>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</si>
  <si>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</si>
  <si>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</si>
  <si>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</si>
  <si>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</si>
  <si>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</si>
  <si>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</si>
  <si>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</si>
  <si>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</si>
  <si>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</si>
  <si>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</si>
  <si>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</si>
  <si>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7340  Electromyography</t>
  </si>
  <si>
    <t>7350  Observation Unit</t>
  </si>
  <si>
    <t>7380  Free-Standing Clinics</t>
  </si>
  <si>
    <t>7390  Air Transportation</t>
  </si>
  <si>
    <t>7400  Home Care Services</t>
  </si>
  <si>
    <t>7410  Lithotripsy</t>
  </si>
  <si>
    <t>7420  Organ Transplants</t>
  </si>
  <si>
    <t>7430  Outpatient Chem. Dep.</t>
  </si>
  <si>
    <t>7490  Other Ancillary</t>
  </si>
  <si>
    <t>8200  Research / Education</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</si>
  <si>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</si>
  <si>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</si>
  <si>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</si>
  <si>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</si>
  <si>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</si>
  <si>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</si>
  <si>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</si>
  <si>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</si>
  <si>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</si>
  <si>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</si>
  <si>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</si>
  <si>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</si>
  <si>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</si>
  <si>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</si>
  <si>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</si>
  <si>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</si>
  <si>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</si>
  <si>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</si>
  <si>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</si>
  <si>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</si>
  <si>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</si>
  <si>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8660  Auxiliary Groups</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</si>
  <si>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</si>
  <si>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</si>
  <si>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</si>
  <si>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</si>
  <si>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</si>
  <si>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</si>
  <si>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</si>
  <si>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</si>
  <si>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</si>
  <si>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</si>
  <si>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</si>
  <si>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Noncategorized Revenues and Expenses:</t>
  </si>
  <si>
    <t>Noncategorized Revenues:</t>
  </si>
  <si>
    <t>Futher Detail Required:</t>
  </si>
  <si>
    <t>Account Description:</t>
  </si>
  <si>
    <t>Amount</t>
  </si>
  <si>
    <t>[Add revenue account information]</t>
  </si>
  <si>
    <t>Noncategorized Expenses:</t>
  </si>
  <si>
    <t>[Add expense account information]</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</si>
  <si>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</si>
  <si>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</si>
  <si>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</si>
  <si>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</si>
  <si>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</si>
  <si>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</si>
  <si>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</si>
  <si>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</si>
  <si>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</si>
  <si>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</si>
  <si>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</si>
  <si>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</si>
  <si>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</si>
  <si>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</si>
  <si>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</si>
  <si>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</si>
  <si>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</si>
  <si>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</si>
  <si>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</si>
  <si>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</si>
  <si>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</si>
  <si>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</si>
  <si>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</si>
  <si>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</si>
  <si>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</si>
  <si>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</si>
  <si>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</si>
  <si>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</si>
  <si>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</si>
  <si>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</si>
  <si>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PAYOR</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</si>
  <si>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</si>
  <si>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</si>
  <si>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</si>
  <si>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</si>
  <si>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</si>
  <si>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</si>
  <si>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</si>
  <si>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</si>
  <si>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</si>
  <si>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</si>
  <si>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</si>
  <si>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</si>
  <si>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</si>
  <si>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</si>
  <si>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</si>
  <si>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</si>
  <si>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</si>
  <si>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</si>
  <si>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</si>
  <si>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</si>
  <si>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</si>
  <si>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</si>
  <si>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</si>
  <si>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</si>
  <si>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</si>
  <si>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</si>
  <si>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</si>
  <si>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</si>
  <si>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</si>
  <si>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</si>
  <si>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</si>
  <si>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</si>
  <si>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</si>
  <si>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</si>
  <si>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</si>
  <si>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</si>
  <si>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</si>
  <si>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</si>
  <si>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</si>
  <si>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</si>
  <si>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</si>
  <si>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</si>
  <si>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</si>
  <si>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</si>
  <si>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</si>
  <si>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</si>
  <si>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</si>
  <si>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</si>
  <si>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</si>
  <si>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</si>
  <si>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</si>
  <si>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</si>
  <si>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</si>
  <si>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</si>
  <si>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</si>
  <si>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</si>
  <si>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</si>
  <si>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</si>
  <si>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</si>
  <si>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</si>
  <si>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</si>
  <si>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</si>
  <si>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</si>
  <si>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</si>
  <si>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</si>
  <si>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</si>
  <si>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</si>
  <si>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</si>
  <si>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</si>
  <si>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</si>
  <si>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</si>
  <si>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</si>
  <si>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</si>
  <si>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</si>
  <si>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</si>
  <si>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</si>
  <si>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</si>
  <si>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</si>
  <si>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</si>
  <si>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</si>
  <si>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</si>
  <si>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</si>
  <si>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</si>
  <si>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</si>
  <si>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</si>
  <si>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</si>
  <si>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</si>
  <si>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</si>
  <si>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</si>
  <si>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</si>
  <si>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</si>
  <si>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</si>
  <si>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</si>
  <si>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</si>
  <si>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</si>
  <si>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</si>
  <si>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Provision for Bad Debts</t>
  </si>
  <si>
    <t>Charity and Uncompensated Care</t>
  </si>
  <si>
    <t>Other Adjustments and Allowances</t>
  </si>
  <si>
    <t>NET PATIENT SERVICE REVENUE</t>
  </si>
  <si>
    <t>15a</t>
  </si>
  <si>
    <t>15b</t>
  </si>
  <si>
    <t>15c</t>
  </si>
  <si>
    <t>15d</t>
  </si>
  <si>
    <t>15e</t>
  </si>
  <si>
    <t>15f</t>
  </si>
  <si>
    <t>15g</t>
  </si>
  <si>
    <t>15h</t>
  </si>
  <si>
    <t>15i</t>
  </si>
  <si>
    <t>15j</t>
  </si>
  <si>
    <t>15k</t>
  </si>
  <si>
    <t>TOTAL OTHER OPERATING REVENUE</t>
  </si>
  <si>
    <t>TOTAL OPERATING REVENUE</t>
  </si>
  <si>
    <t>OPERATING EXPENSES</t>
  </si>
  <si>
    <t>Purchased Services - Utilities</t>
  </si>
  <si>
    <t>Purchased Services - Other</t>
  </si>
  <si>
    <t>Rentals and Leases</t>
  </si>
  <si>
    <t>License and Taxes</t>
  </si>
  <si>
    <t>32a</t>
  </si>
  <si>
    <t>32b</t>
  </si>
  <si>
    <t>32c</t>
  </si>
  <si>
    <t>Information Technology</t>
  </si>
  <si>
    <t>32d</t>
  </si>
  <si>
    <t>32e</t>
  </si>
  <si>
    <t>32f</t>
  </si>
  <si>
    <t>32g</t>
  </si>
  <si>
    <t>32h</t>
  </si>
  <si>
    <t>32i</t>
  </si>
  <si>
    <t>32j</t>
  </si>
  <si>
    <t>32k</t>
  </si>
  <si>
    <t>32l</t>
  </si>
  <si>
    <t>32m</t>
  </si>
  <si>
    <t>32n</t>
  </si>
  <si>
    <t>Other noncategorized Expenses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</si>
  <si>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</si>
  <si>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</si>
  <si>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</si>
  <si>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</si>
  <si>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</si>
  <si>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</si>
  <si>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</si>
  <si>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</si>
  <si>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</si>
  <si>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</si>
  <si>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</si>
  <si>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</si>
  <si>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</si>
  <si>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</si>
  <si>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</si>
  <si>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Leases/Rentals</t>
  </si>
  <si>
    <t>Other Direct Expenses</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</si>
  <si>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</si>
  <si>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</si>
  <si>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</si>
  <si>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</si>
  <si>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</si>
  <si>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</si>
  <si>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</si>
  <si>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</si>
  <si>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</si>
  <si>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</si>
  <si>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</si>
  <si>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</si>
  <si>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</si>
  <si>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</si>
  <si>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</si>
  <si>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</si>
  <si>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</si>
  <si>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</si>
  <si>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</si>
  <si>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</si>
  <si>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</si>
  <si>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</si>
  <si>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</si>
  <si>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</si>
  <si>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</si>
  <si>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</si>
  <si>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</si>
  <si>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</si>
  <si>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</si>
  <si>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</si>
  <si>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</si>
  <si>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</si>
  <si>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</si>
  <si>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</si>
  <si>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</si>
  <si>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</si>
  <si>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</si>
  <si>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</si>
  <si>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</si>
  <si>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</si>
  <si>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</si>
  <si>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</si>
  <si>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</si>
  <si>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</si>
  <si>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</si>
  <si>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</si>
  <si>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hi_fiscal_year_end</t>
  </si>
  <si>
    <t>hi_license_number</t>
  </si>
  <si>
    <t>hi_hospital_name</t>
  </si>
  <si>
    <t>hi_mailing_address</t>
  </si>
  <si>
    <t>hi_city</t>
  </si>
  <si>
    <t>hi_state</t>
  </si>
  <si>
    <t>hi_zip_code</t>
  </si>
  <si>
    <t>hi_county_name</t>
  </si>
  <si>
    <t>hi_chief_executive_officer</t>
  </si>
  <si>
    <t>hi_chief_financial_officer</t>
  </si>
  <si>
    <t>hi_phone_number</t>
  </si>
  <si>
    <t>hi_fax_number</t>
  </si>
  <si>
    <t>hi_submitter_name</t>
  </si>
  <si>
    <t>hi_submitter_email</t>
  </si>
  <si>
    <t>s_license_number</t>
  </si>
  <si>
    <t>s_year</t>
  </si>
  <si>
    <t>s_record_type</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</si>
  <si>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</si>
  <si>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</si>
  <si>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</si>
  <si>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</si>
  <si>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</si>
  <si>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</si>
  <si>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</si>
  <si>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</si>
  <si>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</si>
  <si>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</si>
  <si>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</si>
  <si>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</si>
  <si>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</si>
  <si>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</si>
  <si>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</si>
  <si>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</si>
  <si>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</si>
  <si>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</si>
  <si>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</si>
  <si>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</si>
  <si>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</si>
  <si>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</si>
  <si>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</si>
  <si>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</si>
  <si>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</si>
  <si>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</si>
  <si>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</si>
  <si>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</si>
  <si>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</si>
  <si>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</si>
  <si>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</si>
  <si>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</si>
  <si>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</si>
  <si>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</si>
  <si>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</si>
  <si>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</si>
  <si>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</si>
  <si>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</si>
  <si>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</si>
  <si>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</si>
  <si>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</si>
  <si>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</si>
  <si>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</si>
  <si>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</si>
  <si>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</si>
  <si>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</si>
  <si>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</si>
  <si>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</si>
  <si>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</si>
  <si>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</si>
  <si>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</si>
  <si>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</si>
  <si>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</si>
  <si>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</si>
  <si>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</si>
  <si>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</si>
  <si>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</si>
  <si>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</si>
  <si>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</si>
  <si>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</si>
  <si>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</si>
  <si>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</si>
  <si>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</si>
  <si>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</si>
  <si>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</si>
  <si>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</si>
  <si>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</si>
  <si>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</si>
  <si>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</si>
  <si>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</si>
  <si>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</si>
  <si>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</si>
  <si>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</si>
  <si>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</si>
  <si>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</si>
  <si>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</si>
  <si>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</si>
  <si>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</si>
  <si>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</si>
  <si>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</si>
  <si>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YDRTBD</t>
  </si>
  <si>
    <t>A</t>
  </si>
  <si>
    <t>h_license_number</t>
  </si>
  <si>
    <t>h_year</t>
  </si>
  <si>
    <t>h_record_type</t>
  </si>
  <si>
    <t>YADMISAP</t>
  </si>
  <si>
    <t>YADMSNF</t>
  </si>
  <si>
    <t>YADMATC</t>
  </si>
  <si>
    <t>YBIRTHS</t>
  </si>
  <si>
    <t>YHPDYS</t>
  </si>
  <si>
    <t>YSPDYS</t>
  </si>
  <si>
    <t>YAPDYS</t>
  </si>
  <si>
    <t>YNBDYS</t>
  </si>
  <si>
    <t>YIC</t>
  </si>
  <si>
    <t>YSIC</t>
  </si>
  <si>
    <t>YACMS</t>
  </si>
  <si>
    <t>YACPED</t>
  </si>
  <si>
    <t>YACOB</t>
  </si>
  <si>
    <t>YACREH</t>
  </si>
  <si>
    <t>YPSY</t>
  </si>
  <si>
    <t>YSNF</t>
  </si>
  <si>
    <t>YSWI</t>
  </si>
  <si>
    <t>YATC</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</si>
  <si>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</si>
  <si>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</si>
  <si>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</si>
  <si>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</si>
  <si>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</si>
  <si>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</si>
  <si>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</si>
  <si>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</si>
  <si>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</si>
  <si>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</si>
  <si>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</si>
  <si>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</si>
  <si>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</si>
  <si>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</si>
  <si>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</si>
  <si>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</si>
  <si>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</si>
  <si>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</si>
  <si>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</si>
  <si>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</si>
  <si>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</si>
  <si>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</si>
  <si>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</si>
  <si>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</si>
  <si>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</si>
  <si>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</si>
  <si>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</si>
  <si>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</si>
  <si>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</si>
  <si>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</si>
  <si>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</si>
  <si>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</si>
  <si>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</si>
  <si>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</si>
  <si>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</si>
  <si>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</si>
  <si>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</si>
  <si>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</si>
  <si>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</si>
  <si>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</si>
  <si>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</si>
  <si>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</si>
  <si>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</si>
  <si>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</si>
  <si>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</si>
  <si>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</si>
  <si>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</si>
  <si>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</si>
  <si>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</si>
  <si>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</si>
  <si>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f_license_number</t>
  </si>
  <si>
    <t>f_year</t>
  </si>
  <si>
    <t>f_record_type</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</si>
  <si>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</si>
  <si>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</si>
  <si>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</si>
  <si>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</si>
  <si>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</si>
  <si>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</si>
  <si>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</si>
  <si>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</si>
  <si>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</si>
  <si>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</si>
  <si>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</si>
  <si>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</si>
  <si>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</si>
  <si>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</si>
  <si>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</si>
  <si>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</si>
  <si>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</si>
  <si>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</si>
  <si>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</si>
  <si>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</si>
  <si>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</si>
  <si>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</si>
  <si>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</si>
  <si>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</si>
  <si>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</si>
  <si>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</si>
  <si>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</si>
  <si>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</si>
  <si>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</si>
  <si>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</si>
  <si>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</si>
  <si>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</si>
  <si>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</si>
  <si>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</si>
  <si>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</si>
  <si>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</si>
  <si>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</si>
  <si>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</si>
  <si>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</si>
  <si>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</si>
  <si>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</si>
  <si>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</si>
  <si>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</si>
  <si>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</si>
  <si>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</si>
  <si>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</si>
  <si>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</si>
  <si>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</si>
  <si>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</si>
  <si>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</si>
  <si>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YBSEFL</t>
  </si>
  <si>
    <t>YBSLTNL</t>
  </si>
  <si>
    <t>YBSLTOLTD</t>
  </si>
  <si>
    <t>YBSUFB</t>
  </si>
  <si>
    <t>YBSEPS</t>
  </si>
  <si>
    <t>YBSECS</t>
  </si>
  <si>
    <t>YBSEAPC</t>
  </si>
  <si>
    <t>YBSERE</t>
  </si>
  <si>
    <t>YBSETS</t>
  </si>
  <si>
    <t>YCSFTE</t>
  </si>
  <si>
    <t>YCSIPR</t>
  </si>
  <si>
    <t>YCSOPR</t>
  </si>
  <si>
    <t>YCSCA</t>
  </si>
  <si>
    <t>YCSCUC</t>
  </si>
  <si>
    <t>YCSOAA</t>
  </si>
  <si>
    <t>YCSOOR</t>
  </si>
  <si>
    <t>YCSOORD</t>
  </si>
  <si>
    <t>YCSOORG</t>
  </si>
  <si>
    <t>YCSOORJV</t>
  </si>
  <si>
    <t>YCSOORLT</t>
  </si>
  <si>
    <t>YCSOOROP</t>
  </si>
  <si>
    <t>YCSOORP</t>
  </si>
  <si>
    <t>YCSOORQI</t>
  </si>
  <si>
    <t>YCSOORRL</t>
  </si>
  <si>
    <t>YCSOORRI</t>
  </si>
  <si>
    <t>YCSOORRC</t>
  </si>
  <si>
    <t>YCSOORON</t>
  </si>
  <si>
    <t>YCSTR</t>
  </si>
  <si>
    <t>YCSSLS</t>
  </si>
  <si>
    <t>YCSEBS</t>
  </si>
  <si>
    <t>YCSPFS</t>
  </si>
  <si>
    <t>YCSSUP</t>
  </si>
  <si>
    <t>YCSPSU</t>
  </si>
  <si>
    <t>YCSPSO</t>
  </si>
  <si>
    <t>YCSDRL</t>
  </si>
  <si>
    <t>YCSRL</t>
  </si>
  <si>
    <t>YCSINS</t>
  </si>
  <si>
    <t>YCSLT</t>
  </si>
  <si>
    <t>YCSINT</t>
  </si>
  <si>
    <t>YCSPBD</t>
  </si>
  <si>
    <t>YCSODE</t>
  </si>
  <si>
    <t>YODEBS</t>
  </si>
  <si>
    <t>YODECS</t>
  </si>
  <si>
    <t>YODEIT</t>
  </si>
  <si>
    <t>YODEIPL</t>
  </si>
  <si>
    <t>YODELS</t>
  </si>
  <si>
    <t>YODELAT</t>
  </si>
  <si>
    <t>YODEPLS</t>
  </si>
  <si>
    <t>YODERM</t>
  </si>
  <si>
    <t>YODESS</t>
  </si>
  <si>
    <t>YODESR</t>
  </si>
  <si>
    <t>YODETC</t>
  </si>
  <si>
    <t>YODETAX</t>
  </si>
  <si>
    <t>YODEUTIL</t>
  </si>
  <si>
    <t>YODEONE</t>
  </si>
  <si>
    <t>YCSEFR</t>
  </si>
  <si>
    <t>YCSNORNE</t>
  </si>
  <si>
    <t>YCSEI</t>
  </si>
  <si>
    <t>YCSFIT</t>
  </si>
  <si>
    <t>c_license_number</t>
  </si>
  <si>
    <t>c_year</t>
  </si>
  <si>
    <t>c_account_number</t>
  </si>
  <si>
    <t>c_record_type</t>
  </si>
  <si>
    <t>YUTS</t>
  </si>
  <si>
    <t>YFTE</t>
  </si>
  <si>
    <t>YSLS</t>
  </si>
  <si>
    <t>YEBS</t>
  </si>
  <si>
    <t>YPFS</t>
  </si>
  <si>
    <t>YSUP</t>
  </si>
  <si>
    <t>YPSU</t>
  </si>
  <si>
    <t>YPSO</t>
  </si>
  <si>
    <t>YDRL</t>
  </si>
  <si>
    <t>YRL</t>
  </si>
  <si>
    <t>YODE</t>
  </si>
  <si>
    <t>YREC</t>
  </si>
  <si>
    <t>YREV</t>
  </si>
  <si>
    <t>YIRV</t>
  </si>
  <si>
    <t>SPSF</t>
  </si>
  <si>
    <t>SDMS</t>
  </si>
  <si>
    <t>SHHS</t>
  </si>
  <si>
    <t>SLDP</t>
  </si>
  <si>
    <t>SHNF</t>
  </si>
  <si>
    <r>
      <rPr>
        <b/>
        <sz val="11"/>
        <color rgb="FFFF0000"/>
        <rFont val="Calibri"/>
        <family val="2"/>
        <scheme val="minor"/>
      </rPr>
      <t>E2SHB 1272 Requirements:</t>
    </r>
    <r>
      <rPr>
        <sz val="11"/>
        <rFont val="Calibri"/>
        <family val="2"/>
        <scheme val="minor"/>
      </rPr>
      <t xml:space="preserve"> Areas on the Data tab that are shaded grey and the entire Responses-2 tab represent E2SHB 1272 requirements. Hospitals may</t>
    </r>
  </si>
  <si>
    <t>Line 97: "Fiscal Year Ended" must be entered in MM/DD/YYYY format.</t>
  </si>
  <si>
    <t xml:space="preserve">        *For fiscal year 2022: Enter "Other Direct Expenses" on line 84 &amp; line 415 and enter "Other Operating Revenue" on line 381</t>
  </si>
  <si>
    <t>1)    Enter the amount of employee benefits directly recorded in cell B48.</t>
  </si>
  <si>
    <t>2)    Enter the employee benefits directly recorded by cost center in cells C48 through CC48.</t>
  </si>
  <si>
    <t>3)    Enter the total unassigned employee benefits that will be assigned based on salaries in cell B49.</t>
  </si>
  <si>
    <t>1)    Enter the total amount of depreciation directly assigned in cell B52.</t>
  </si>
  <si>
    <t>2)    Enter the amount of depreciation directly recorded by cost center in cells C52 through CC52.</t>
  </si>
  <si>
    <t xml:space="preserve">3)    Enter the amount of depreciation that will be assigned by square footage in cell B53.  </t>
  </si>
  <si>
    <t>calculated on lines 50 and 54, respectively.</t>
  </si>
  <si>
    <t>or represent 1% or more of the total revenues. A prompt will appear in Cell E381 if youre required to provide a response.</t>
  </si>
  <si>
    <t>or represent 1% or more of the total revenues. A prompt will appear in Cell E415 if youre required to provide a response.</t>
  </si>
  <si>
    <r>
      <rPr>
        <i/>
        <sz val="11"/>
        <color theme="1"/>
        <rFont val="Calibri"/>
        <family val="2"/>
        <scheme val="minor"/>
      </rPr>
      <t>Other Noncategorized Revenues</t>
    </r>
    <r>
      <rPr>
        <sz val="11"/>
        <color theme="1"/>
        <rFont val="Calibri"/>
        <family val="2"/>
        <scheme val="minor"/>
      </rPr>
      <t>: Report line items and amounts witin "Other Noncategorized Revenues" that either have a value of $1,000,000 or more;</t>
    </r>
  </si>
  <si>
    <r>
      <rPr>
        <i/>
        <sz val="11"/>
        <color theme="1"/>
        <rFont val="Calibri"/>
        <family val="2"/>
        <scheme val="minor"/>
      </rPr>
      <t>Other Noncategorized Expenses</t>
    </r>
    <r>
      <rPr>
        <sz val="11"/>
        <color theme="1"/>
        <rFont val="Calibri"/>
        <family val="2"/>
        <scheme val="minor"/>
      </rPr>
      <t xml:space="preserve">: Report line items and amounts witin "Other Noncategorized Expenses" that either have a value of $1,000,000 or more; </t>
    </r>
  </si>
  <si>
    <t>or represent 1% or more of the total revenues. A prompt will appear in Cell E381 of the Data tab if you're required to provide a response.</t>
  </si>
  <si>
    <t>or represent 1% or more of the total revenues. A prompt will appear in Cell E415 of the Data tab if you're required to provide a response.</t>
  </si>
  <si>
    <r>
      <t xml:space="preserve">1. For </t>
    </r>
    <r>
      <rPr>
        <i/>
        <sz val="11"/>
        <color theme="1"/>
        <rFont val="Calibri"/>
        <family val="2"/>
        <scheme val="minor"/>
      </rPr>
      <t>Other Noncategorized Revenues</t>
    </r>
    <r>
      <rPr>
        <sz val="11"/>
        <color theme="1"/>
        <rFont val="Calibri"/>
        <family val="2"/>
        <scheme val="minor"/>
      </rPr>
      <t>: Report line items and amounts witin "Other Noncategorized Revenues" that either have a value of $1,000,000 or more;</t>
    </r>
  </si>
  <si>
    <r>
      <t xml:space="preserve">2. For </t>
    </r>
    <r>
      <rPr>
        <i/>
        <sz val="11"/>
        <color theme="1"/>
        <rFont val="Calibri"/>
        <family val="2"/>
        <scheme val="minor"/>
      </rPr>
      <t>Other Noncategorized Expenses</t>
    </r>
    <r>
      <rPr>
        <sz val="11"/>
        <color theme="1"/>
        <rFont val="Calibri"/>
        <family val="2"/>
        <scheme val="minor"/>
      </rPr>
      <t xml:space="preserve">: Report line items and amounts witin "Other Noncategorized Expenses" that either have a value of $1,000,000 or more; </t>
    </r>
  </si>
  <si>
    <t>Responses-2 tab is an E2SHB 1272 requirement. Hospitals may leave this page blank for fiscal year 2022 reporting but are required to complete these areas for fiscal year 2023 reporting.</t>
  </si>
  <si>
    <r>
      <rPr>
        <b/>
        <sz val="11"/>
        <rFont val="Calibri"/>
        <family val="2"/>
        <scheme val="minor"/>
      </rPr>
      <t>Transmittal tab:</t>
    </r>
    <r>
      <rPr>
        <sz val="11"/>
        <rFont val="Calibri"/>
        <family val="2"/>
        <scheme val="minor"/>
      </rPr>
      <t xml:space="preserve"> Please remember to upload a signed certification page:  </t>
    </r>
  </si>
  <si>
    <t>https://sft.wa.gov</t>
  </si>
  <si>
    <r>
      <rPr>
        <b/>
        <sz val="11"/>
        <rFont val="Calibri"/>
        <family val="2"/>
        <scheme val="minor"/>
      </rPr>
      <t xml:space="preserve"> Instructions:</t>
    </r>
    <r>
      <rPr>
        <sz val="11"/>
        <rFont val="Calibri"/>
        <family val="2"/>
        <scheme val="minor"/>
      </rPr>
      <t xml:space="preserve"> Hospital staff must complete the green tabs only. </t>
    </r>
  </si>
  <si>
    <t xml:space="preserve">        *For fiscal year 2022: Enter "Other Direct Expenses" on line 83 &amp; line 414 and enter "Other Operating Revenue" on line 380</t>
  </si>
  <si>
    <t>Line 96: "Fiscal Year Ended" must be entered in MM/DD/YYYY format.</t>
  </si>
  <si>
    <t>1)    Enter the amount of employee benefits directly recorded in cell B47.</t>
  </si>
  <si>
    <t>2)    Enter the employee benefits directly recorded by cost center in cells C47 through CC47.</t>
  </si>
  <si>
    <t>3)    Enter the total unassigned employee benefits that will be assigned based on salaries in cell B48.</t>
  </si>
  <si>
    <t>1)    Enter the total amount of depreciation directly assigned in cell B51.</t>
  </si>
  <si>
    <t>2)    Enter the amount of depreciation directly recorded by cost center in cells C51 through CC51.</t>
  </si>
  <si>
    <t xml:space="preserve">3)    Enter the amount of depreciation that will be assigned by square footage in cell B52.  </t>
  </si>
  <si>
    <t>calculated on lines 48 and 52, respectively.</t>
  </si>
  <si>
    <t>or represent 1% or more of the total revenues. A prompt will appear in Cell E380 if youre required to provide a response.</t>
  </si>
  <si>
    <t>or represent 1% or more of the total revenues. A prompt will appear in Cell E414 if youre required to provide a response.</t>
  </si>
  <si>
    <t>12/31/2022</t>
  </si>
  <si>
    <t>080</t>
  </si>
  <si>
    <t>Odessa Memorial Healthcare Center</t>
  </si>
  <si>
    <t>PO Box 368</t>
  </si>
  <si>
    <t>WA</t>
  </si>
  <si>
    <t>Lincoln</t>
  </si>
  <si>
    <t>Brian Fink</t>
  </si>
  <si>
    <t>509-982-2611</t>
  </si>
  <si>
    <t>509-982-2159</t>
  </si>
  <si>
    <t>12/31/2021</t>
  </si>
  <si>
    <t>Odessa, WA 99159</t>
  </si>
  <si>
    <t>Brett Antczak, CEO</t>
  </si>
  <si>
    <t>Lance Spindler, CFO</t>
  </si>
  <si>
    <t>Jeannette Ring, CPA</t>
  </si>
  <si>
    <t>jring@dzacpa.com</t>
  </si>
  <si>
    <t>'509-982-2611</t>
  </si>
  <si>
    <t>'509-982-2159</t>
  </si>
  <si>
    <t>Brian Fink, Chairman</t>
  </si>
  <si>
    <t>502 E Amende Dr</t>
  </si>
  <si>
    <t>The Hospital had to rely on agency nurses more in FY22 as compared the PY.  Agency nurses are more expensive than employed nurses.</t>
  </si>
  <si>
    <t>In FY22 the Hospital started using a PT Agency to provide coverage and address the increase in visits.  In previous years there were fewer visits, which is why the cost per visit increased in FY22.</t>
  </si>
  <si>
    <t>Units should have been 104, we reported 109 initially.</t>
  </si>
  <si>
    <t>In 2022 the Ambulance Department salaries increased by about $80,000.  They had more EMT salaries and they hired a EMS Coordinator.</t>
  </si>
  <si>
    <t>Acute and Swing Bed days decreased by about 1,000 in FY22, therefore less meals were prepared.  Expenses stayed about the same as in the PY, which is why the cost per meal went up significantly.</t>
  </si>
  <si>
    <t>Fluctuation Analysis and Response:</t>
  </si>
  <si>
    <t>Providers float between the ER and the RHC.  In 2021 the provider's fees were mostly recorded in the clinic, in 2022 they were more accurately recorded in the ER.  This increased the expenses in the ER significantly.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</si>
</sst>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_);\(0\)"/>
    <numFmt numFmtId="166" formatCode="0_);[Red]\(0\)"/>
    <numFmt numFmtId="167" formatCode="m/d/yyyy;@"/>
    <numFmt numFmtId="168" formatCode="[&lt;=9999999]###\-####;\(###\)\ ###\-####"/>
    <numFmt numFmtId="169" formatCode="General_)"/>
    <numFmt numFmtId="170" formatCode="0.0%"/>
    <numFmt numFmtId="171" formatCode="#,##0.0_);\(#,##0.0\)"/>
    <numFmt numFmtId="172" formatCode="0%_);\(0%\)"/>
    <numFmt numFmtId="173" formatCode="0.00_)"/>
  </numFmts>
  <fonts count="195">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9"/>
      <color indexed="12"/>
      <name val="Courier"/>
      <family val="3"/>
    </font>
    <font>
      <sz val="11"/>
      <name val="Calibri"/>
      <family val="2"/>
    </font>
    <font>
      <sz val="10"/>
      <name val="Tahoma"/>
      <family val="2"/>
    </font>
    <font>
      <b/>
      <sz val="11"/>
      <name val="Calibri"/>
      <family val="2"/>
    </font>
    <font>
      <sz val="12"/>
      <name val="Calibri"/>
      <family val="2"/>
      <scheme val="minor"/>
    </font>
    <font>
      <sz val="11"/>
      <name val="Calibri"/>
      <family val="2"/>
      <scheme val="minor"/>
    </font>
    <font>
      <b/>
      <u/>
      <sz val="11"/>
      <name val="Calibri"/>
      <family val="2"/>
      <scheme val="minor"/>
    </font>
    <font>
      <b/>
      <sz val="11"/>
      <name val="Calibri"/>
      <family val="2"/>
      <scheme val="minor"/>
    </font>
    <font>
      <u/>
      <sz val="11"/>
      <color indexed="12"/>
      <name val="Calibri"/>
      <family val="2"/>
      <scheme val="minor"/>
    </font>
    <font>
      <sz val="11"/>
      <color indexed="12"/>
      <name val="Calibri"/>
      <family val="2"/>
      <scheme val="minor"/>
    </font>
    <font>
      <b/>
      <u/>
      <sz val="11"/>
      <name val="Calibri"/>
      <family val="2"/>
    </font>
    <font>
      <sz val="11"/>
      <color rgb="FF404040"/>
      <name val="Century Gothic"/>
      <family val="2"/>
    </font>
    <font>
      <b/>
      <sz val="11"/>
      <color rgb="FFFF0000"/>
      <name val="Calibri"/>
      <family val="2"/>
      <scheme val="minor"/>
    </font>
    <font>
      <sz val="11"/>
      <color rgb="FF404040"/>
      <name val="Calibri"/>
      <family val="2"/>
      <scheme val="minor"/>
    </font>
    <font>
      <i/>
      <sz val="11"/>
      <name val="Calibri"/>
      <family val="2"/>
      <scheme val="minor"/>
    </font>
    <font>
      <sz val="11"/>
      <color indexed="8"/>
      <name val="Calibri"/>
      <family val="2"/>
    </font>
    <font>
      <sz val="11"/>
      <color indexed="8"/>
      <name val="Calibri"/>
      <family val="2"/>
      <scheme val="minor"/>
    </font>
    <font>
      <sz val="11"/>
      <color indexed="12"/>
      <name val="Arial"/>
      <family val="2"/>
    </font>
    <font>
      <sz val="11"/>
      <name val="Arial"/>
      <family val="2"/>
    </font>
    <font>
      <sz val="12"/>
      <color indexed="8"/>
      <name val="Arial"/>
      <family val="2"/>
    </font>
    <font>
      <sz val="12"/>
      <name val="Arial"/>
      <family val="2"/>
    </font>
    <font>
      <sz val="12"/>
      <name val="Courier"/>
      <family val="3"/>
    </font>
    <font>
      <sz val="14"/>
      <color rgb="FF0000FF"/>
      <name val="Arial"/>
      <family val="2"/>
    </font>
    <font>
      <sz val="14"/>
      <name val="Arial"/>
      <family val="2"/>
    </font>
    <font>
      <b/>
      <sz val="11"/>
      <color theme="1"/>
      <name val="Calibri"/>
      <family val="2"/>
      <scheme val="minor"/>
    </font>
    <font>
      <i/>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Arial"/>
      <family val="2"/>
    </font>
    <font>
      <sz val="10"/>
      <color theme="1"/>
      <name val="Arial"/>
      <family val="2"/>
    </font>
    <font>
      <sz val="10"/>
      <color theme="1"/>
      <name val="Segoe UI"/>
      <family val="2"/>
    </font>
    <font>
      <sz val="11"/>
      <color rgb="FF000000"/>
      <name val="Calibri"/>
      <family val="2"/>
    </font>
    <font>
      <u/>
      <sz val="11"/>
      <color theme="10"/>
      <name val="Calibri"/>
      <family val="2"/>
    </font>
    <font>
      <sz val="11"/>
      <color rgb="FF9C6500"/>
      <name val="Calibri"/>
      <family val="2"/>
      <scheme val="minor"/>
    </font>
    <font>
      <sz val="10"/>
      <color indexed="8"/>
      <name val="Arial"/>
      <family val="2"/>
    </font>
    <font>
      <b/>
      <sz val="12"/>
      <name val="Arial"/>
      <family val="2"/>
    </font>
    <font>
      <b/>
      <sz val="18"/>
      <color theme="3"/>
      <name val="Cambria"/>
      <family val="2"/>
      <scheme val="major"/>
    </font>
    <font>
      <sz val="8"/>
      <name val="Verdana"/>
      <family val="2"/>
    </font>
    <font>
      <b/>
      <sz val="18"/>
      <name val="Arial"/>
      <family val="2"/>
    </font>
    <font>
      <sz val="10"/>
      <name val="MS Sans Serif"/>
      <family val="2"/>
    </font>
    <font>
      <sz val="7"/>
      <name val="Times New Roman"/>
      <family val="1"/>
    </font>
    <font>
      <u/>
      <sz val="8"/>
      <color indexed="12"/>
      <name val="Arial"/>
      <family val="2"/>
    </font>
    <font>
      <sz val="18"/>
      <name val="Arial"/>
      <family val="2"/>
    </font>
    <font>
      <sz val="10"/>
      <name val="Times New Roman"/>
      <family val="1"/>
    </font>
    <font>
      <b/>
      <sz val="10"/>
      <name val="Times New Roman"/>
      <family val="1"/>
    </font>
    <font>
      <b/>
      <sz val="11"/>
      <name val="Times New Roman"/>
      <family val="1"/>
    </font>
    <font>
      <b/>
      <sz val="8"/>
      <name val="Times New Roman"/>
      <family val="1"/>
    </font>
    <font>
      <b/>
      <sz val="9"/>
      <name val="Times New Roman"/>
      <family val="1"/>
    </font>
    <font>
      <sz val="10"/>
      <name val="Helv"/>
    </font>
    <font>
      <sz val="10"/>
      <color indexed="12"/>
      <name val="Times New Roman"/>
      <family val="1"/>
    </font>
    <font>
      <sz val="11"/>
      <color indexed="12"/>
      <name val="Times New Roman"/>
      <family val="1"/>
    </font>
    <font>
      <sz val="8"/>
      <color indexed="12"/>
      <name val="Times New Roman"/>
      <family val="1"/>
    </font>
    <font>
      <sz val="9"/>
      <color indexed="12"/>
      <name val="Times New Roman"/>
      <family val="1"/>
    </font>
    <font>
      <sz val="11"/>
      <name val="Times New Roman"/>
      <family val="1"/>
    </font>
    <font>
      <sz val="8"/>
      <name val="Times New Roman"/>
      <family val="1"/>
    </font>
    <font>
      <sz val="9"/>
      <name val="Times New Roman"/>
      <family val="1"/>
    </font>
    <font>
      <i/>
      <sz val="10"/>
      <name val="Arial"/>
      <family val="2"/>
    </font>
    <font>
      <b/>
      <sz val="11"/>
      <color indexed="56"/>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2"/>
      <name val="Calibri"/>
      <family val="2"/>
      <scheme val="minor"/>
    </font>
    <font>
      <sz val="11"/>
      <color indexed="62"/>
      <name val="Calibri"/>
      <family val="2"/>
      <scheme val="minor"/>
    </font>
    <font>
      <sz val="11"/>
      <color indexed="60"/>
      <name val="Calibri"/>
      <family val="2"/>
      <scheme val="minor"/>
    </font>
    <font>
      <b/>
      <sz val="11"/>
      <color indexed="63"/>
      <name val="Calibri"/>
      <family val="2"/>
      <scheme val="minor"/>
    </font>
    <font>
      <sz val="10"/>
      <name val="MS Sans Serif"/>
    </font>
    <font>
      <sz val="10"/>
      <color indexed="8"/>
      <name val="Times New Roman"/>
      <family val="1"/>
    </font>
    <font>
      <sz val="9"/>
      <color indexed="22"/>
      <name val="Georgia"/>
      <family val="1"/>
    </font>
    <font>
      <sz val="10"/>
      <color theme="1"/>
      <name val="Tahoma"/>
      <family val="2"/>
    </font>
    <font>
      <sz val="10"/>
      <color rgb="FFFF0000"/>
      <name val="Arial"/>
      <family val="2"/>
    </font>
    <font>
      <b/>
      <sz val="11"/>
      <name val="Arial"/>
      <family val="2"/>
    </font>
    <font>
      <b/>
      <sz val="14"/>
      <name val="Arial"/>
      <family val="2"/>
    </font>
    <font>
      <b/>
      <sz val="10"/>
      <color indexed="10"/>
      <name val="Arial"/>
      <family val="2"/>
    </font>
    <font>
      <sz val="12"/>
      <name val="Helv"/>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b/>
      <sz val="10"/>
      <color theme="0"/>
      <name val="Arial"/>
      <family val="2"/>
    </font>
    <font>
      <sz val="10"/>
      <color indexed="9"/>
      <name val="Arial"/>
      <family val="2"/>
    </font>
    <font>
      <sz val="10"/>
      <name val="Palatino Linotype"/>
      <family val="1"/>
    </font>
    <font>
      <b/>
      <i/>
      <sz val="16"/>
      <name val="Helv"/>
      <family val="2"/>
    </font>
    <font>
      <sz val="10"/>
      <color theme="1"/>
      <name val="Palatino Linotype"/>
      <family val="2"/>
    </font>
    <font>
      <sz val="11"/>
      <color theme="1"/>
      <name val="Calibri"/>
      <family val="2"/>
    </font>
    <font>
      <b/>
      <sz val="15"/>
      <color theme="3"/>
      <name val="Segoe UI"/>
      <family val="2"/>
    </font>
    <font>
      <b/>
      <sz val="13"/>
      <color theme="3"/>
      <name val="Segoe UI"/>
      <family val="2"/>
    </font>
    <font>
      <b/>
      <sz val="11"/>
      <color theme="3"/>
      <name val="Segoe UI"/>
      <family val="2"/>
    </font>
    <font>
      <sz val="10"/>
      <color rgb="FF006100"/>
      <name val="Segoe UI"/>
      <family val="2"/>
    </font>
    <font>
      <sz val="10"/>
      <color rgb="FF9C0006"/>
      <name val="Segoe UI"/>
      <family val="2"/>
    </font>
    <font>
      <sz val="10"/>
      <color rgb="FF9C5700"/>
      <name val="Segoe UI"/>
      <family val="2"/>
    </font>
    <font>
      <sz val="10"/>
      <color rgb="FF3F3F76"/>
      <name val="Segoe UI"/>
      <family val="2"/>
    </font>
    <font>
      <b/>
      <sz val="10"/>
      <color rgb="FF3F3F3F"/>
      <name val="Segoe UI"/>
      <family val="2"/>
    </font>
    <font>
      <b/>
      <sz val="10"/>
      <color rgb="FFFA7D00"/>
      <name val="Segoe UI"/>
      <family val="2"/>
    </font>
    <font>
      <sz val="10"/>
      <color rgb="FFFA7D00"/>
      <name val="Segoe UI"/>
      <family val="2"/>
    </font>
    <font>
      <b/>
      <sz val="10"/>
      <color theme="0"/>
      <name val="Segoe UI"/>
      <family val="2"/>
    </font>
    <font>
      <sz val="10"/>
      <color rgb="FFFF0000"/>
      <name val="Segoe UI"/>
      <family val="2"/>
    </font>
    <font>
      <i/>
      <sz val="10"/>
      <color rgb="FF7F7F7F"/>
      <name val="Segoe UI"/>
      <family val="2"/>
    </font>
    <font>
      <b/>
      <sz val="10"/>
      <color theme="1"/>
      <name val="Segoe UI"/>
      <family val="2"/>
    </font>
    <font>
      <sz val="10"/>
      <color theme="0"/>
      <name val="Segoe U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color theme="1"/>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0"/>
      <color rgb="FF000000"/>
      <name val="Arial"/>
      <family val="2"/>
    </font>
    <font>
      <sz val="12"/>
      <name val="Times New Roman"/>
      <family val="1"/>
    </font>
    <font>
      <u/>
      <sz val="10"/>
      <color indexed="12"/>
      <name val="Arial"/>
      <family val="2"/>
    </font>
    <font>
      <sz val="10"/>
      <name val="Courier New"/>
      <family val="3"/>
    </font>
    <font>
      <sz val="10"/>
      <color indexed="8"/>
      <name val="Times New Roman"/>
      <family val="2"/>
    </font>
    <font>
      <b/>
      <sz val="10"/>
      <color indexed="52"/>
      <name val="Times New Roman"/>
      <family val="2"/>
    </font>
    <font>
      <b/>
      <sz val="15"/>
      <color indexed="56"/>
      <name val="Times New Roman"/>
      <family val="2"/>
    </font>
    <font>
      <b/>
      <sz val="13"/>
      <color indexed="56"/>
      <name val="Times New Roman"/>
      <family val="2"/>
    </font>
    <font>
      <b/>
      <sz val="11"/>
      <color indexed="56"/>
      <name val="Times New Roman"/>
      <family val="2"/>
    </font>
    <font>
      <sz val="10"/>
      <color indexed="62"/>
      <name val="Times New Roman"/>
      <family val="2"/>
    </font>
    <font>
      <sz val="10"/>
      <color indexed="52"/>
      <name val="Times New Roman"/>
      <family val="2"/>
    </font>
    <font>
      <sz val="10"/>
      <color indexed="60"/>
      <name val="Times New Roman"/>
      <family val="2"/>
    </font>
    <font>
      <b/>
      <sz val="10"/>
      <color indexed="63"/>
      <name val="Times New Roman"/>
      <family val="2"/>
    </font>
    <font>
      <u/>
      <sz val="9"/>
      <color indexed="12"/>
      <name val="Arial"/>
      <family val="2"/>
    </font>
    <font>
      <sz val="10"/>
      <color theme="1"/>
      <name val="Times New Roman"/>
      <family val="2"/>
    </font>
    <font>
      <sz val="10"/>
      <color theme="0"/>
      <name val="Times New Roman"/>
      <family val="2"/>
    </font>
    <font>
      <sz val="10"/>
      <color rgb="FF9C0006"/>
      <name val="Times New Roman"/>
      <family val="2"/>
    </font>
    <font>
      <b/>
      <sz val="10"/>
      <color theme="0"/>
      <name val="Times New Roman"/>
      <family val="2"/>
    </font>
    <font>
      <i/>
      <sz val="10"/>
      <color rgb="FF7F7F7F"/>
      <name val="Times New Roman"/>
      <family val="2"/>
    </font>
    <font>
      <sz val="10"/>
      <color rgb="FF006100"/>
      <name val="Times New Roman"/>
      <family val="2"/>
    </font>
    <font>
      <b/>
      <sz val="18"/>
      <color indexed="56"/>
      <name val="Cambria"/>
      <family val="2"/>
      <scheme val="major"/>
    </font>
    <font>
      <b/>
      <sz val="10"/>
      <color theme="1"/>
      <name val="Times New Roman"/>
      <family val="2"/>
    </font>
    <font>
      <sz val="10"/>
      <color rgb="FFFF0000"/>
      <name val="Times New Roman"/>
      <family val="2"/>
    </font>
    <font>
      <sz val="9"/>
      <color theme="1"/>
      <name val="Calibri"/>
      <family val="2"/>
      <scheme val="minor"/>
    </font>
    <font>
      <sz val="12"/>
      <name val="Arial MT"/>
    </font>
    <font>
      <sz val="10"/>
      <color rgb="FF000000"/>
      <name val="Times New Roman"/>
      <family val="1"/>
    </font>
    <font>
      <sz val="10"/>
      <color theme="1"/>
      <name val="Albertus Medium"/>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0"/>
      <color theme="1"/>
      <name val="Arial"/>
      <family val="2"/>
    </font>
    <font>
      <sz val="10"/>
      <color theme="0"/>
      <name val="Arial"/>
      <family val="2"/>
    </font>
    <font>
      <u/>
      <sz val="11"/>
      <color indexed="12"/>
      <name val="Times New Roman"/>
      <family val="1"/>
    </font>
    <font>
      <sz val="12"/>
      <name val="Antique Olive"/>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sz val="12"/>
      <name val="Book Antiqua"/>
      <family val="1"/>
    </font>
    <font>
      <i/>
      <sz val="12"/>
      <name val="Arial"/>
      <family val="2"/>
    </font>
    <font>
      <u/>
      <sz val="11"/>
      <color theme="10"/>
      <name val="Calibri"/>
      <family val="2"/>
      <scheme val="minor"/>
    </font>
  </fonts>
  <fills count="7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rgb="FFCC99FF"/>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patternFill>
    </fill>
    <fill>
      <patternFill patternType="solid">
        <fgColor indexed="47"/>
      </patternFill>
    </fill>
    <fill>
      <patternFill patternType="solid">
        <fgColor indexed="5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EB9C"/>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indexed="27"/>
      </patternFill>
    </fill>
    <fill>
      <patternFill patternType="solid">
        <fgColor indexed="43"/>
      </patternFill>
    </fill>
    <fill>
      <patternFill patternType="solid">
        <fgColor indexed="26"/>
      </patternFill>
    </fill>
    <fill>
      <patternFill patternType="solid">
        <fgColor indexed="56"/>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double">
        <color indexed="8"/>
      </top>
      <bottom/>
      <diagonal/>
    </border>
    <border>
      <left/>
      <right/>
      <top style="double">
        <color indexed="2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double">
        <color indexed="0"/>
      </top>
      <bottom/>
      <diagonal/>
    </border>
  </borders>
  <cellStyleXfs count="32149">
    <xf numFmtId="37" fontId="0" fillId="0" borderId="0"/>
    <xf numFmtId="43" fontId="6" fillId="0" borderId="0"/>
    <xf numFmtId="0" fontId="7" fillId="0" borderId="0">
      <alignment vertical="top"/>
      <protection locked="0"/>
    </xf>
    <xf numFmtId="0" fontId="9" fillId="0" borderId="0"/>
    <xf numFmtId="9" fontId="6" fillId="0" borderId="0"/>
    <xf numFmtId="0" fontId="33" fillId="0" borderId="0" applyNumberFormat="0" applyFill="0" applyBorder="0" applyAlignment="0" applyProtection="0"/>
    <xf numFmtId="0" fontId="34" fillId="0" borderId="33" applyNumberFormat="0" applyFill="0" applyAlignment="0" applyProtection="0"/>
    <xf numFmtId="0" fontId="35" fillId="0" borderId="34" applyNumberFormat="0" applyFill="0" applyAlignment="0" applyProtection="0"/>
    <xf numFmtId="0" fontId="36" fillId="0" borderId="35" applyNumberFormat="0" applyFill="0" applyAlignment="0" applyProtection="0"/>
    <xf numFmtId="0" fontId="36" fillId="0" borderId="0" applyNumberFormat="0" applyFill="0" applyBorder="0" applyAlignment="0" applyProtection="0"/>
    <xf numFmtId="0" fontId="37" fillId="12" borderId="0" applyNumberFormat="0" applyBorder="0" applyAlignment="0" applyProtection="0"/>
    <xf numFmtId="0" fontId="38" fillId="13" borderId="0" applyNumberFormat="0" applyBorder="0" applyAlignment="0" applyProtection="0"/>
    <xf numFmtId="0" fontId="40" fillId="15" borderId="36" applyNumberFormat="0" applyAlignment="0" applyProtection="0"/>
    <xf numFmtId="0" fontId="41" fillId="16" borderId="37" applyNumberFormat="0" applyAlignment="0" applyProtection="0"/>
    <xf numFmtId="0" fontId="42" fillId="16" borderId="36" applyNumberFormat="0" applyAlignment="0" applyProtection="0"/>
    <xf numFmtId="0" fontId="43" fillId="0" borderId="38" applyNumberFormat="0" applyFill="0" applyAlignment="0" applyProtection="0"/>
    <xf numFmtId="0" fontId="44" fillId="17" borderId="39"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1" fillId="0" borderId="41" applyNumberFormat="0" applyFill="0" applyAlignment="0" applyProtection="0"/>
    <xf numFmtId="0" fontId="47"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47"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4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47"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7"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47"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37" fontId="28" fillId="0" borderId="0"/>
    <xf numFmtId="37" fontId="28" fillId="0" borderId="0"/>
    <xf numFmtId="0" fontId="2" fillId="0" borderId="0"/>
    <xf numFmtId="43" fontId="2" fillId="0" borderId="0" applyFont="0" applyFill="0" applyBorder="0" applyAlignment="0" applyProtection="0"/>
    <xf numFmtId="0" fontId="6"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0" fontId="51" fillId="0" borderId="0" applyBorder="0"/>
    <xf numFmtId="43" fontId="51" fillId="0" borderId="0" applyFont="0" applyFill="0" applyBorder="0" applyAlignment="0" applyProtection="0"/>
    <xf numFmtId="0" fontId="53" fillId="14" borderId="0" applyNumberFormat="0" applyBorder="0" applyAlignment="0" applyProtection="0"/>
    <xf numFmtId="0" fontId="47" fillId="22" borderId="0" applyNumberFormat="0" applyBorder="0" applyAlignment="0" applyProtection="0"/>
    <xf numFmtId="0" fontId="47" fillId="26" borderId="0" applyNumberFormat="0" applyBorder="0" applyAlignment="0" applyProtection="0"/>
    <xf numFmtId="0" fontId="47" fillId="30" borderId="0" applyNumberFormat="0" applyBorder="0" applyAlignment="0" applyProtection="0"/>
    <xf numFmtId="0" fontId="47" fillId="34"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2" fillId="0" borderId="0"/>
    <xf numFmtId="0" fontId="6" fillId="0" borderId="0"/>
    <xf numFmtId="0" fontId="6" fillId="0" borderId="0"/>
    <xf numFmtId="0" fontId="54" fillId="0" borderId="0">
      <alignment vertical="top"/>
    </xf>
    <xf numFmtId="0" fontId="2" fillId="18" borderId="40" applyNumberFormat="0" applyFont="0" applyAlignment="0" applyProtection="0"/>
    <xf numFmtId="0" fontId="2" fillId="18" borderId="40" applyNumberFormat="0" applyFont="0" applyAlignment="0" applyProtection="0"/>
    <xf numFmtId="43" fontId="6" fillId="0" borderId="0" applyFont="0" applyFill="0" applyBorder="0" applyAlignment="0" applyProtection="0"/>
    <xf numFmtId="0" fontId="2" fillId="18" borderId="40" applyNumberFormat="0" applyFont="0" applyAlignment="0" applyProtection="0"/>
    <xf numFmtId="0" fontId="57"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43" fontId="54" fillId="0" borderId="0" applyFont="0" applyFill="0" applyBorder="0" applyAlignment="0" applyProtection="0">
      <alignment vertical="top"/>
    </xf>
    <xf numFmtId="0" fontId="56"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54" fillId="0" borderId="0" applyFont="0" applyFill="0" applyBorder="0" applyAlignment="0" applyProtection="0">
      <alignment vertical="top"/>
    </xf>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6" fillId="0" borderId="0"/>
    <xf numFmtId="9" fontId="6" fillId="0" borderId="0" applyFont="0" applyFill="0" applyBorder="0" applyAlignment="0" applyProtection="0"/>
    <xf numFmtId="0" fontId="6" fillId="0" borderId="43" applyNumberFormat="0" applyFont="0" applyFill="0" applyAlignment="0" applyProtection="0"/>
    <xf numFmtId="0" fontId="6" fillId="0" borderId="43" applyNumberFormat="0" applyFont="0" applyFill="0" applyAlignment="0" applyProtection="0"/>
    <xf numFmtId="4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58" fillId="0" borderId="0" applyNumberFormat="0" applyFill="0" applyBorder="0" applyAlignment="0" applyProtection="0"/>
    <xf numFmtId="0" fontId="55" fillId="0" borderId="0" applyNumberFormat="0" applyFill="0" applyBorder="0" applyAlignment="0" applyProtection="0"/>
    <xf numFmtId="9" fontId="6" fillId="0" borderId="0" applyFont="0" applyFill="0" applyBorder="0" applyAlignment="0" applyProtection="0"/>
    <xf numFmtId="0" fontId="6" fillId="0" borderId="43" applyNumberFormat="0" applyFont="0" applyFill="0" applyAlignment="0" applyProtection="0"/>
    <xf numFmtId="0" fontId="6" fillId="0" borderId="43" applyNumberFormat="0" applyFont="0" applyFill="0" applyAlignment="0" applyProtection="0"/>
    <xf numFmtId="43" fontId="87" fillId="0" borderId="0" applyFont="0" applyFill="0" applyBorder="0" applyAlignment="0" applyProtection="0"/>
    <xf numFmtId="0" fontId="2" fillId="33" borderId="0" applyNumberFormat="0" applyBorder="0" applyAlignment="0" applyProtection="0"/>
    <xf numFmtId="0" fontId="2" fillId="18" borderId="40" applyNumberFormat="0" applyFont="0" applyAlignment="0" applyProtection="0"/>
    <xf numFmtId="0" fontId="2" fillId="41" borderId="0" applyNumberFormat="0" applyBorder="0" applyAlignment="0" applyProtection="0"/>
    <xf numFmtId="0" fontId="2" fillId="37"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54" fillId="0" borderId="0"/>
    <xf numFmtId="0" fontId="2" fillId="18" borderId="40" applyNumberFormat="0" applyFont="0" applyAlignment="0" applyProtection="0"/>
    <xf numFmtId="0" fontId="2" fillId="37"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9" fontId="87" fillId="0" borderId="0" applyFont="0" applyFill="0" applyBorder="0" applyAlignment="0" applyProtection="0"/>
    <xf numFmtId="0" fontId="2" fillId="0" borderId="0"/>
    <xf numFmtId="0" fontId="59" fillId="0" borderId="0"/>
    <xf numFmtId="0" fontId="2" fillId="29" borderId="0" applyNumberFormat="0" applyBorder="0" applyAlignment="0" applyProtection="0"/>
    <xf numFmtId="0" fontId="2" fillId="18" borderId="40" applyNumberFormat="0" applyFont="0" applyAlignment="0" applyProtection="0"/>
    <xf numFmtId="0" fontId="2" fillId="40"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36" borderId="0" applyNumberFormat="0" applyBorder="0" applyAlignment="0" applyProtection="0"/>
    <xf numFmtId="0" fontId="2" fillId="41" borderId="0" applyNumberFormat="0" applyBorder="0" applyAlignment="0" applyProtection="0"/>
    <xf numFmtId="0" fontId="2" fillId="20"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5" borderId="0" applyNumberFormat="0" applyBorder="0" applyAlignment="0" applyProtection="0"/>
    <xf numFmtId="0" fontId="2" fillId="37" borderId="0" applyNumberFormat="0" applyBorder="0" applyAlignment="0" applyProtection="0"/>
    <xf numFmtId="0" fontId="2" fillId="0" borderId="0"/>
    <xf numFmtId="0" fontId="2" fillId="0" borderId="0"/>
    <xf numFmtId="0" fontId="2" fillId="41" borderId="0" applyNumberFormat="0" applyBorder="0" applyAlignment="0" applyProtection="0"/>
    <xf numFmtId="0" fontId="2" fillId="18" borderId="40" applyNumberFormat="0" applyFont="0" applyAlignment="0" applyProtection="0"/>
    <xf numFmtId="0" fontId="2" fillId="21" borderId="0" applyNumberFormat="0" applyBorder="0" applyAlignment="0" applyProtection="0"/>
    <xf numFmtId="0" fontId="2" fillId="24" borderId="0" applyNumberFormat="0" applyBorder="0" applyAlignment="0" applyProtection="0"/>
    <xf numFmtId="0" fontId="2" fillId="0" borderId="0"/>
    <xf numFmtId="0" fontId="2" fillId="40" borderId="0" applyNumberFormat="0" applyBorder="0" applyAlignment="0" applyProtection="0"/>
    <xf numFmtId="0" fontId="2" fillId="0" borderId="0"/>
    <xf numFmtId="0" fontId="2" fillId="28" borderId="0" applyNumberFormat="0" applyBorder="0" applyAlignment="0" applyProtection="0"/>
    <xf numFmtId="0" fontId="54" fillId="0" borderId="0">
      <alignment vertical="top"/>
    </xf>
    <xf numFmtId="0" fontId="33" fillId="0" borderId="0" applyNumberFormat="0" applyFill="0" applyBorder="0" applyAlignment="0" applyProtection="0"/>
    <xf numFmtId="0" fontId="54" fillId="0" borderId="0">
      <alignment vertical="top"/>
    </xf>
    <xf numFmtId="0" fontId="56"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59" fillId="0" borderId="0"/>
    <xf numFmtId="43" fontId="59" fillId="0" borderId="0" applyFont="0" applyFill="0" applyBorder="0" applyAlignment="0" applyProtection="0"/>
    <xf numFmtId="0" fontId="59" fillId="0" borderId="0"/>
    <xf numFmtId="0" fontId="59" fillId="0" borderId="0"/>
    <xf numFmtId="0" fontId="59" fillId="0" borderId="0"/>
    <xf numFmtId="0" fontId="2" fillId="0" borderId="0"/>
    <xf numFmtId="0" fontId="6" fillId="0" borderId="0"/>
    <xf numFmtId="9" fontId="59" fillId="0" borderId="0" applyFont="0" applyFill="0" applyBorder="0" applyAlignment="0" applyProtection="0"/>
    <xf numFmtId="43" fontId="59" fillId="0" borderId="0" applyFont="0" applyFill="0" applyBorder="0" applyAlignment="0" applyProtection="0"/>
    <xf numFmtId="0" fontId="59" fillId="0" borderId="0"/>
    <xf numFmtId="9" fontId="5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0" fontId="59" fillId="0" borderId="0"/>
    <xf numFmtId="43" fontId="59" fillId="0" borderId="0" applyFont="0" applyFill="0" applyBorder="0" applyAlignment="0" applyProtection="0"/>
    <xf numFmtId="9" fontId="59" fillId="0" borderId="0" applyFont="0" applyFill="0" applyBorder="0" applyAlignment="0" applyProtection="0"/>
    <xf numFmtId="0" fontId="2" fillId="0" borderId="0"/>
    <xf numFmtId="0" fontId="2" fillId="0" borderId="0"/>
    <xf numFmtId="0" fontId="2" fillId="0" borderId="0"/>
    <xf numFmtId="9" fontId="6" fillId="0" borderId="0" applyFont="0" applyFill="0" applyBorder="0" applyAlignment="0" applyProtection="0"/>
    <xf numFmtId="0" fontId="6" fillId="0" borderId="0"/>
    <xf numFmtId="0" fontId="2" fillId="0" borderId="0"/>
    <xf numFmtId="0" fontId="2" fillId="0" borderId="0"/>
    <xf numFmtId="0" fontId="2" fillId="0" borderId="0">
      <alignment vertical="top"/>
    </xf>
    <xf numFmtId="0" fontId="2" fillId="0" borderId="0" applyNumberFormat="0" applyFill="0" applyBorder="0" applyAlignment="0" applyProtection="0">
      <alignment vertical="top"/>
    </xf>
    <xf numFmtId="0" fontId="2" fillId="0" borderId="0" applyFont="0" applyFill="0" applyBorder="0" applyAlignment="0" applyProtection="0">
      <alignment vertical="top"/>
    </xf>
    <xf numFmtId="4" fontId="2" fillId="0" borderId="0" applyFont="0" applyFill="0" applyBorder="0" applyAlignment="0" applyProtection="0">
      <alignment vertical="top"/>
    </xf>
    <xf numFmtId="0" fontId="34" fillId="0" borderId="33" applyNumberFormat="0" applyFill="0" applyAlignment="0" applyProtection="0"/>
    <xf numFmtId="5" fontId="2" fillId="0" borderId="0" applyFont="0" applyFill="0" applyBorder="0" applyAlignment="0" applyProtection="0">
      <alignment vertical="top"/>
    </xf>
    <xf numFmtId="0" fontId="2" fillId="0" borderId="0" applyNumberFormat="0" applyFill="0" applyBorder="0" applyAlignment="0" applyProtection="0">
      <alignment vertical="top"/>
    </xf>
    <xf numFmtId="3" fontId="2" fillId="0" borderId="0" applyFont="0" applyFill="0" applyBorder="0" applyAlignment="0" applyProtection="0">
      <alignment vertical="top"/>
    </xf>
    <xf numFmtId="43" fontId="6" fillId="0" borderId="0" applyFont="0" applyFill="0" applyBorder="0" applyAlignment="0" applyProtection="0"/>
    <xf numFmtId="2" fontId="2" fillId="0" borderId="0" applyFont="0" applyFill="0" applyBorder="0" applyAlignment="0" applyProtection="0">
      <alignment vertical="top"/>
    </xf>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169" fontId="60" fillId="0" borderId="0"/>
    <xf numFmtId="0" fontId="35" fillId="0" borderId="34"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44" applyNumberFormat="0" applyFont="0" applyFill="0" applyAlignment="0" applyProtection="0">
      <alignment vertical="top"/>
    </xf>
    <xf numFmtId="0" fontId="31" fillId="0" borderId="41" applyNumberFormat="0" applyFill="0" applyAlignment="0" applyProtection="0"/>
    <xf numFmtId="0" fontId="2" fillId="0" borderId="0">
      <alignment vertical="top"/>
    </xf>
    <xf numFmtId="43" fontId="6" fillId="0" borderId="0" applyFont="0" applyFill="0" applyBorder="0" applyAlignment="0" applyProtection="0"/>
    <xf numFmtId="0" fontId="61" fillId="0" borderId="0" applyNumberFormat="0" applyFill="0" applyBorder="0" applyAlignment="0" applyProtection="0">
      <alignment vertical="top"/>
      <protection locked="0"/>
    </xf>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3" fontId="6" fillId="0" borderId="0" applyFont="0" applyFill="0" applyBorder="0" applyAlignment="0" applyProtection="0">
      <alignment vertical="top"/>
    </xf>
    <xf numFmtId="5" fontId="6" fillId="0" borderId="0" applyFont="0" applyFill="0" applyBorder="0" applyAlignment="0" applyProtection="0">
      <alignment vertical="top"/>
    </xf>
    <xf numFmtId="0" fontId="6" fillId="0" borderId="0" applyFont="0" applyFill="0" applyBorder="0" applyAlignment="0" applyProtection="0">
      <alignment vertical="top"/>
    </xf>
    <xf numFmtId="2" fontId="6" fillId="0" borderId="0" applyFont="0" applyFill="0" applyBorder="0" applyAlignment="0" applyProtection="0">
      <alignment vertical="top"/>
    </xf>
    <xf numFmtId="0" fontId="62" fillId="0" borderId="0" applyNumberFormat="0" applyFill="0" applyBorder="0" applyAlignment="0" applyProtection="0">
      <alignment vertical="top"/>
    </xf>
    <xf numFmtId="0" fontId="27" fillId="0" borderId="0" applyNumberFormat="0" applyFill="0" applyBorder="0" applyAlignment="0" applyProtection="0">
      <alignment vertical="top"/>
    </xf>
    <xf numFmtId="0" fontId="6" fillId="0" borderId="44" applyNumberFormat="0" applyFont="0" applyFill="0" applyAlignment="0" applyProtection="0">
      <alignment vertical="top"/>
    </xf>
    <xf numFmtId="0" fontId="6" fillId="0" borderId="0"/>
    <xf numFmtId="43" fontId="6" fillId="0" borderId="0" applyFont="0" applyFill="0" applyBorder="0" applyAlignment="0" applyProtection="0"/>
    <xf numFmtId="9" fontId="6" fillId="0" borderId="0" applyFont="0" applyFill="0" applyBorder="0" applyAlignment="0" applyProtection="0"/>
    <xf numFmtId="0" fontId="62" fillId="0" borderId="0" applyNumberFormat="0" applyFill="0" applyBorder="0" applyAlignment="0" applyProtection="0">
      <alignment vertical="top"/>
    </xf>
    <xf numFmtId="43" fontId="54" fillId="0" borderId="0" applyFont="0" applyFill="0" applyBorder="0" applyAlignment="0" applyProtection="0"/>
    <xf numFmtId="0" fontId="6" fillId="0" borderId="0"/>
    <xf numFmtId="43" fontId="54" fillId="0" borderId="0" applyFont="0" applyFill="0" applyBorder="0" applyAlignment="0" applyProtection="0"/>
    <xf numFmtId="0" fontId="6" fillId="0" borderId="44" applyNumberFormat="0" applyFont="0" applyFill="0" applyAlignment="0" applyProtection="0">
      <alignment vertical="top"/>
    </xf>
    <xf numFmtId="0" fontId="6" fillId="0" borderId="0"/>
    <xf numFmtId="0" fontId="64" fillId="0" borderId="0" applyBorder="0">
      <alignment horizontal="centerContinuous" vertical="center"/>
    </xf>
    <xf numFmtId="0" fontId="65" fillId="0" borderId="0" applyBorder="0">
      <alignment horizontal="centerContinuous" vertical="center"/>
    </xf>
    <xf numFmtId="0" fontId="66" fillId="0" borderId="0" applyBorder="0">
      <alignment horizontal="centerContinuous" vertical="center"/>
    </xf>
    <xf numFmtId="0" fontId="67" fillId="0" borderId="0" applyBorder="0">
      <alignment horizontal="centerContinuous" vertical="center"/>
    </xf>
    <xf numFmtId="3" fontId="6" fillId="0" borderId="0" applyFont="0" applyFill="0" applyBorder="0" applyAlignment="0" applyProtection="0">
      <alignment vertical="top"/>
    </xf>
    <xf numFmtId="0" fontId="68" fillId="0" borderId="0"/>
    <xf numFmtId="5" fontId="6" fillId="0" borderId="0" applyFont="0" applyFill="0" applyBorder="0" applyAlignment="0" applyProtection="0">
      <alignment vertical="top"/>
    </xf>
    <xf numFmtId="0" fontId="6" fillId="0" borderId="0" applyFont="0" applyFill="0" applyBorder="0" applyAlignment="0" applyProtection="0">
      <alignment vertical="top"/>
    </xf>
    <xf numFmtId="2" fontId="6" fillId="0" borderId="0" applyFont="0" applyFill="0" applyBorder="0" applyAlignment="0" applyProtection="0">
      <alignment vertical="top"/>
    </xf>
    <xf numFmtId="37" fontId="69" fillId="0" borderId="0" applyBorder="0">
      <alignment horizontal="right" vertical="center"/>
    </xf>
    <xf numFmtId="37" fontId="70" fillId="0" borderId="0" applyBorder="0">
      <alignment horizontal="right" vertical="center"/>
    </xf>
    <xf numFmtId="37" fontId="71" fillId="0" borderId="0" applyBorder="0">
      <alignment horizontal="right" vertical="center"/>
    </xf>
    <xf numFmtId="37" fontId="72" fillId="0" borderId="0" applyBorder="0">
      <alignment horizontal="right" vertical="center"/>
    </xf>
    <xf numFmtId="0" fontId="62" fillId="0" borderId="0" applyNumberFormat="0" applyFill="0" applyBorder="0" applyAlignment="0" applyProtection="0">
      <alignment vertical="top"/>
    </xf>
    <xf numFmtId="0" fontId="27" fillId="0" borderId="0" applyNumberFormat="0" applyFill="0" applyBorder="0" applyAlignment="0" applyProtection="0">
      <alignment vertical="top"/>
    </xf>
    <xf numFmtId="0" fontId="63" fillId="0" borderId="0" applyBorder="0">
      <alignment vertical="center"/>
    </xf>
    <xf numFmtId="0" fontId="73" fillId="0" borderId="0" applyBorder="0">
      <alignment vertical="center"/>
    </xf>
    <xf numFmtId="0" fontId="74" fillId="0" borderId="0" applyBorder="0">
      <alignment vertical="center"/>
    </xf>
    <xf numFmtId="0" fontId="75" fillId="0" borderId="0" applyBorder="0">
      <alignment vertical="center"/>
    </xf>
    <xf numFmtId="37" fontId="63" fillId="0" borderId="0" applyBorder="0">
      <alignment horizontal="right" vertical="center"/>
    </xf>
    <xf numFmtId="37" fontId="73" fillId="0" borderId="0" applyBorder="0">
      <alignment horizontal="right" vertical="center"/>
    </xf>
    <xf numFmtId="37" fontId="74" fillId="0" borderId="0" applyBorder="0">
      <alignment horizontal="right" vertical="center"/>
    </xf>
    <xf numFmtId="37" fontId="75" fillId="0" borderId="0" applyBorder="0">
      <alignment horizontal="right" vertical="center"/>
    </xf>
    <xf numFmtId="0" fontId="65" fillId="0" borderId="0" applyBorder="0">
      <alignment vertical="center"/>
    </xf>
    <xf numFmtId="170" fontId="63" fillId="0" borderId="0" applyBorder="0">
      <alignment horizontal="right" vertical="center"/>
    </xf>
    <xf numFmtId="39" fontId="63" fillId="0" borderId="0" applyBorder="0">
      <alignment horizontal="right" vertical="center"/>
    </xf>
    <xf numFmtId="171" fontId="73" fillId="0" borderId="0" applyFill="0" applyBorder="0" applyProtection="0">
      <alignment horizontal="right" vertical="center"/>
    </xf>
    <xf numFmtId="39" fontId="73" fillId="0" borderId="0" applyBorder="0">
      <alignment horizontal="right" vertical="center"/>
    </xf>
    <xf numFmtId="170" fontId="74" fillId="0" borderId="0" applyBorder="0">
      <alignment horizontal="right" vertical="center"/>
    </xf>
    <xf numFmtId="10" fontId="74" fillId="0" borderId="0" applyBorder="0">
      <alignment horizontal="right" vertical="center"/>
    </xf>
    <xf numFmtId="170" fontId="75" fillId="0" borderId="0" applyBorder="0">
      <alignment horizontal="right" vertical="center"/>
    </xf>
    <xf numFmtId="10" fontId="75" fillId="0" borderId="0" applyBorder="0">
      <alignment horizontal="right" vertical="center"/>
    </xf>
    <xf numFmtId="0" fontId="76" fillId="0" borderId="0" applyBorder="0">
      <alignment vertical="center"/>
    </xf>
    <xf numFmtId="0" fontId="6" fillId="0" borderId="44" applyNumberFormat="0" applyFont="0" applyFill="0" applyAlignment="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applyNumberFormat="0" applyFill="0" applyBorder="0" applyAlignment="0" applyProtection="0">
      <alignment vertical="top"/>
    </xf>
    <xf numFmtId="2" fontId="6" fillId="0" borderId="0" applyFont="0" applyFill="0" applyBorder="0" applyAlignment="0" applyProtection="0">
      <alignment vertical="top"/>
    </xf>
    <xf numFmtId="0" fontId="6" fillId="0" borderId="0" applyFont="0" applyFill="0" applyBorder="0" applyAlignment="0" applyProtection="0">
      <alignment vertical="top"/>
    </xf>
    <xf numFmtId="5" fontId="6" fillId="0" borderId="0" applyFont="0" applyFill="0" applyBorder="0" applyAlignment="0" applyProtection="0">
      <alignment vertical="top"/>
    </xf>
    <xf numFmtId="3" fontId="6" fillId="0" borderId="0" applyFont="0" applyFill="0" applyBorder="0" applyAlignment="0" applyProtection="0">
      <alignment vertical="top"/>
    </xf>
    <xf numFmtId="9" fontId="54" fillId="0" borderId="0" applyFont="0" applyFill="0" applyBorder="0" applyAlignment="0" applyProtection="0"/>
    <xf numFmtId="9" fontId="54" fillId="0" borderId="0" applyFont="0" applyFill="0" applyBorder="0" applyAlignment="0" applyProtection="0"/>
    <xf numFmtId="0" fontId="54" fillId="0" borderId="0"/>
    <xf numFmtId="0" fontId="54"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59" fillId="0" borderId="0"/>
    <xf numFmtId="43" fontId="59" fillId="0" borderId="0" applyFont="0" applyFill="0" applyBorder="0" applyAlignment="0" applyProtection="0"/>
    <xf numFmtId="0" fontId="59" fillId="0" borderId="0"/>
    <xf numFmtId="0" fontId="59" fillId="0" borderId="0"/>
    <xf numFmtId="0" fontId="59" fillId="0" borderId="0"/>
    <xf numFmtId="0" fontId="2" fillId="51" borderId="0" applyNumberFormat="0" applyBorder="0" applyAlignment="0" applyProtection="0"/>
    <xf numFmtId="0" fontId="6" fillId="0" borderId="0"/>
    <xf numFmtId="9" fontId="59" fillId="0" borderId="0" applyFont="0" applyFill="0" applyBorder="0" applyAlignment="0" applyProtection="0"/>
    <xf numFmtId="43" fontId="59" fillId="0" borderId="0" applyFont="0" applyFill="0" applyBorder="0" applyAlignment="0" applyProtection="0"/>
    <xf numFmtId="9" fontId="59" fillId="0" borderId="0" applyFont="0" applyFill="0" applyBorder="0" applyAlignment="0" applyProtection="0"/>
    <xf numFmtId="0" fontId="2" fillId="0" borderId="0"/>
    <xf numFmtId="0" fontId="2" fillId="44" borderId="0" applyNumberFormat="0" applyBorder="0" applyAlignment="0" applyProtection="0"/>
    <xf numFmtId="0" fontId="2" fillId="48" borderId="0" applyNumberFormat="0" applyBorder="0" applyAlignment="0" applyProtection="0"/>
    <xf numFmtId="0" fontId="2" fillId="50" borderId="0" applyNumberFormat="0" applyBorder="0" applyAlignment="0" applyProtection="0"/>
    <xf numFmtId="0" fontId="2" fillId="48" borderId="0" applyNumberFormat="0" applyBorder="0" applyAlignment="0" applyProtection="0"/>
    <xf numFmtId="0" fontId="2" fillId="45"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6" fillId="0" borderId="0"/>
    <xf numFmtId="0" fontId="2" fillId="46" borderId="0" applyNumberFormat="0" applyBorder="0" applyAlignment="0" applyProtection="0"/>
    <xf numFmtId="0" fontId="47" fillId="52"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9" borderId="0" applyNumberFormat="0" applyBorder="0" applyAlignment="0" applyProtection="0"/>
    <xf numFmtId="0" fontId="38" fillId="44" borderId="0" applyNumberFormat="0" applyBorder="0" applyAlignment="0" applyProtection="0"/>
    <xf numFmtId="0" fontId="82" fillId="47" borderId="36" applyNumberFormat="0" applyAlignment="0" applyProtection="0"/>
    <xf numFmtId="0" fontId="44" fillId="60" borderId="45" applyNumberFormat="0" applyAlignment="0" applyProtection="0"/>
    <xf numFmtId="43" fontId="22" fillId="0" borderId="0" applyFont="0" applyFill="0" applyBorder="0" applyAlignment="0" applyProtection="0"/>
    <xf numFmtId="43" fontId="54" fillId="0" borderId="0" applyFont="0" applyFill="0" applyBorder="0" applyAlignment="0" applyProtection="0">
      <alignment vertical="top"/>
    </xf>
    <xf numFmtId="43" fontId="6" fillId="0" borderId="0" applyFont="0" applyFill="0" applyBorder="0" applyAlignment="0" applyProtection="0"/>
    <xf numFmtId="44" fontId="54" fillId="0" borderId="0" applyFont="0" applyFill="0" applyBorder="0" applyAlignment="0" applyProtection="0">
      <alignment vertical="top"/>
    </xf>
    <xf numFmtId="0" fontId="37" fillId="45" borderId="0" applyNumberFormat="0" applyBorder="0" applyAlignment="0" applyProtection="0"/>
    <xf numFmtId="0" fontId="80" fillId="0" borderId="46" applyNumberFormat="0" applyFill="0" applyAlignment="0" applyProtection="0"/>
    <xf numFmtId="0" fontId="81" fillId="0" borderId="47" applyNumberFormat="0" applyFill="0" applyAlignment="0" applyProtection="0"/>
    <xf numFmtId="0" fontId="77" fillId="0" borderId="48" applyNumberFormat="0" applyFill="0" applyAlignment="0" applyProtection="0"/>
    <xf numFmtId="0" fontId="77" fillId="0" borderId="0" applyNumberFormat="0" applyFill="0" applyBorder="0" applyAlignment="0" applyProtection="0"/>
    <xf numFmtId="0" fontId="83" fillId="47" borderId="36" applyNumberFormat="0" applyAlignment="0" applyProtection="0"/>
    <xf numFmtId="0" fontId="78" fillId="0" borderId="49" applyNumberFormat="0" applyFill="0" applyAlignment="0" applyProtection="0"/>
    <xf numFmtId="0" fontId="84" fillId="14" borderId="0" applyNumberFormat="0" applyBorder="0" applyAlignment="0" applyProtection="0"/>
    <xf numFmtId="0" fontId="2" fillId="0" borderId="0"/>
    <xf numFmtId="0" fontId="54" fillId="0" borderId="0">
      <alignment vertical="top"/>
    </xf>
    <xf numFmtId="0" fontId="54" fillId="0" borderId="0">
      <alignment vertical="top"/>
    </xf>
    <xf numFmtId="0" fontId="22" fillId="18" borderId="40" applyNumberFormat="0" applyFont="0" applyAlignment="0" applyProtection="0"/>
    <xf numFmtId="0" fontId="85" fillId="47" borderId="50" applyNumberFormat="0" applyAlignment="0" applyProtection="0"/>
    <xf numFmtId="9" fontId="6" fillId="0" borderId="0" applyFont="0" applyFill="0" applyBorder="0" applyAlignment="0" applyProtection="0"/>
    <xf numFmtId="9" fontId="22" fillId="0" borderId="0" applyFont="0" applyFill="0" applyBorder="0" applyAlignment="0" applyProtection="0"/>
    <xf numFmtId="0" fontId="79" fillId="0" borderId="0" applyNumberFormat="0" applyFill="0" applyBorder="0" applyAlignment="0" applyProtection="0"/>
    <xf numFmtId="0" fontId="31" fillId="0" borderId="51" applyNumberFormat="0" applyFill="0" applyAlignment="0" applyProtection="0"/>
    <xf numFmtId="0" fontId="6" fillId="0" borderId="0"/>
    <xf numFmtId="0" fontId="59" fillId="0" borderId="0"/>
    <xf numFmtId="43" fontId="59" fillId="0" borderId="0" applyFont="0" applyFill="0" applyBorder="0" applyAlignment="0" applyProtection="0"/>
    <xf numFmtId="9" fontId="59" fillId="0" borderId="0" applyFont="0" applyFill="0" applyBorder="0" applyAlignment="0" applyProtection="0"/>
    <xf numFmtId="0" fontId="59" fillId="0" borderId="0"/>
    <xf numFmtId="43" fontId="59" fillId="0" borderId="0" applyFont="0" applyFill="0" applyBorder="0" applyAlignment="0" applyProtection="0"/>
    <xf numFmtId="0" fontId="59" fillId="0" borderId="0"/>
    <xf numFmtId="0" fontId="2" fillId="0" borderId="0"/>
    <xf numFmtId="9" fontId="59" fillId="0" borderId="0" applyFont="0" applyFill="0" applyBorder="0" applyAlignment="0" applyProtection="0"/>
    <xf numFmtId="0" fontId="2"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59" fillId="0" borderId="0"/>
    <xf numFmtId="43" fontId="59" fillId="0" borderId="0" applyFont="0" applyFill="0" applyBorder="0" applyAlignment="0" applyProtection="0"/>
    <xf numFmtId="9" fontId="59" fillId="0" borderId="0" applyFont="0" applyFill="0" applyBorder="0" applyAlignment="0" applyProtection="0"/>
    <xf numFmtId="0" fontId="2" fillId="0" borderId="0"/>
    <xf numFmtId="0" fontId="2" fillId="0" borderId="0"/>
    <xf numFmtId="0" fontId="2"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54" fillId="0" borderId="0" applyFont="0" applyFill="0" applyBorder="0" applyAlignment="0" applyProtection="0"/>
    <xf numFmtId="9" fontId="54" fillId="0" borderId="0" applyFont="0" applyFill="0" applyBorder="0" applyAlignment="0" applyProtection="0"/>
    <xf numFmtId="0" fontId="54" fillId="0" borderId="0">
      <alignment vertical="top"/>
    </xf>
    <xf numFmtId="0" fontId="6" fillId="0" borderId="0"/>
    <xf numFmtId="43" fontId="6"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4" fillId="0" borderId="0">
      <alignment vertical="top"/>
    </xf>
    <xf numFmtId="0" fontId="6" fillId="0" borderId="0"/>
    <xf numFmtId="43" fontId="6" fillId="0" borderId="0" applyFont="0" applyFill="0" applyBorder="0" applyAlignment="0" applyProtection="0"/>
    <xf numFmtId="9" fontId="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9" fontId="86" fillId="0" borderId="0" applyFont="0" applyFill="0" applyBorder="0" applyAlignment="0" applyProtection="0"/>
    <xf numFmtId="44" fontId="6"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2" fillId="0" borderId="0"/>
    <xf numFmtId="0" fontId="54" fillId="0" borderId="0">
      <alignment vertical="top"/>
    </xf>
    <xf numFmtId="9" fontId="54" fillId="0" borderId="0" applyFont="0" applyFill="0" applyBorder="0" applyAlignment="0" applyProtection="0"/>
    <xf numFmtId="0" fontId="54" fillId="0" borderId="0">
      <alignment vertical="top"/>
    </xf>
    <xf numFmtId="0" fontId="54" fillId="0" borderId="0">
      <alignment vertical="top"/>
    </xf>
    <xf numFmtId="0" fontId="54" fillId="0" borderId="0">
      <alignment vertical="top"/>
    </xf>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33"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4" fillId="0" borderId="0">
      <alignment vertical="top"/>
    </xf>
    <xf numFmtId="0" fontId="2" fillId="0" borderId="0"/>
    <xf numFmtId="0" fontId="2" fillId="0" borderId="0"/>
    <xf numFmtId="0" fontId="2" fillId="36" borderId="0" applyNumberFormat="0" applyBorder="0" applyAlignment="0" applyProtection="0"/>
    <xf numFmtId="0" fontId="54" fillId="0" borderId="0">
      <alignment vertical="top"/>
    </xf>
    <xf numFmtId="0" fontId="47" fillId="30" borderId="0" applyNumberFormat="0" applyBorder="0" applyAlignment="0" applyProtection="0"/>
    <xf numFmtId="0" fontId="2" fillId="0" borderId="0"/>
    <xf numFmtId="0" fontId="2" fillId="0" borderId="0"/>
    <xf numFmtId="43" fontId="6" fillId="0" borderId="0" applyFont="0" applyFill="0" applyBorder="0" applyAlignment="0" applyProtection="0"/>
    <xf numFmtId="0" fontId="56" fillId="0" borderId="0" applyNumberFormat="0" applyFill="0" applyBorder="0" applyAlignment="0" applyProtection="0"/>
    <xf numFmtId="0" fontId="2" fillId="32" borderId="0" applyNumberFormat="0" applyBorder="0" applyAlignment="0" applyProtection="0"/>
    <xf numFmtId="9" fontId="59" fillId="0" borderId="0" applyFont="0" applyFill="0" applyBorder="0" applyAlignment="0" applyProtection="0"/>
    <xf numFmtId="0" fontId="36" fillId="0" borderId="35" applyNumberFormat="0" applyFill="0" applyAlignment="0" applyProtection="0"/>
    <xf numFmtId="0" fontId="56" fillId="0" borderId="0" applyNumberFormat="0" applyFill="0" applyBorder="0" applyAlignment="0" applyProtection="0"/>
    <xf numFmtId="0" fontId="6" fillId="0" borderId="0"/>
    <xf numFmtId="0" fontId="2" fillId="0" borderId="0"/>
    <xf numFmtId="0" fontId="2" fillId="18" borderId="40" applyNumberFormat="0" applyFont="0" applyAlignment="0" applyProtection="0"/>
    <xf numFmtId="43" fontId="6" fillId="0" borderId="0" applyFont="0" applyFill="0" applyBorder="0" applyAlignment="0" applyProtection="0"/>
    <xf numFmtId="0" fontId="54" fillId="0" borderId="0"/>
    <xf numFmtId="43" fontId="88" fillId="0" borderId="0" applyFont="0" applyFill="0" applyBorder="0" applyAlignment="0" applyProtection="0"/>
    <xf numFmtId="0" fontId="2" fillId="32" borderId="0" applyNumberFormat="0" applyBorder="0" applyAlignment="0" applyProtection="0"/>
    <xf numFmtId="43" fontId="6" fillId="0" borderId="0" applyFont="0" applyFill="0" applyBorder="0" applyAlignment="0" applyProtection="0"/>
    <xf numFmtId="0" fontId="56" fillId="0" borderId="0" applyNumberFormat="0" applyFill="0" applyBorder="0" applyAlignment="0" applyProtection="0"/>
    <xf numFmtId="0" fontId="2" fillId="0" borderId="0"/>
    <xf numFmtId="0" fontId="6" fillId="0" borderId="0"/>
    <xf numFmtId="43" fontId="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0" borderId="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28" borderId="0" applyNumberFormat="0" applyBorder="0" applyAlignment="0" applyProtection="0"/>
    <xf numFmtId="0" fontId="2" fillId="0" borderId="0"/>
    <xf numFmtId="0" fontId="2" fillId="18" borderId="40" applyNumberFormat="0" applyFont="0" applyAlignment="0" applyProtection="0"/>
    <xf numFmtId="0" fontId="2" fillId="0" borderId="0"/>
    <xf numFmtId="0" fontId="2" fillId="0" borderId="0"/>
    <xf numFmtId="0" fontId="6" fillId="0" borderId="0"/>
    <xf numFmtId="0" fontId="6" fillId="0" borderId="0"/>
    <xf numFmtId="0" fontId="2" fillId="32" borderId="0" applyNumberFormat="0" applyBorder="0" applyAlignment="0" applyProtection="0"/>
    <xf numFmtId="0" fontId="2" fillId="20" borderId="0" applyNumberFormat="0" applyBorder="0" applyAlignment="0" applyProtection="0"/>
    <xf numFmtId="0" fontId="2" fillId="0" borderId="0"/>
    <xf numFmtId="0" fontId="2" fillId="28" borderId="0" applyNumberFormat="0" applyBorder="0" applyAlignment="0" applyProtection="0"/>
    <xf numFmtId="9" fontId="59" fillId="0" borderId="0" applyFont="0" applyFill="0" applyBorder="0" applyAlignment="0" applyProtection="0"/>
    <xf numFmtId="0" fontId="2" fillId="32" borderId="0" applyNumberFormat="0" applyBorder="0" applyAlignment="0" applyProtection="0"/>
    <xf numFmtId="0" fontId="47" fillId="22" borderId="0" applyNumberFormat="0" applyBorder="0" applyAlignment="0" applyProtection="0"/>
    <xf numFmtId="43" fontId="59" fillId="0" borderId="0" applyFont="0" applyFill="0" applyBorder="0" applyAlignment="0" applyProtection="0"/>
    <xf numFmtId="0" fontId="59" fillId="0" borderId="0"/>
    <xf numFmtId="43" fontId="59" fillId="0" borderId="0" applyFont="0" applyFill="0" applyBorder="0" applyAlignment="0" applyProtection="0"/>
    <xf numFmtId="0" fontId="6" fillId="0" borderId="0"/>
    <xf numFmtId="0" fontId="2" fillId="32" borderId="0" applyNumberFormat="0" applyBorder="0" applyAlignment="0" applyProtection="0"/>
    <xf numFmtId="0" fontId="45" fillId="0" borderId="0" applyNumberFormat="0" applyFill="0" applyBorder="0" applyAlignment="0" applyProtection="0"/>
    <xf numFmtId="0" fontId="2" fillId="0" borderId="0"/>
    <xf numFmtId="0" fontId="59" fillId="0" borderId="0"/>
    <xf numFmtId="43" fontId="59" fillId="0" borderId="0" applyFont="0" applyFill="0" applyBorder="0" applyAlignment="0" applyProtection="0"/>
    <xf numFmtId="0" fontId="59" fillId="0" borderId="0"/>
    <xf numFmtId="0" fontId="2" fillId="32" borderId="0" applyNumberFormat="0" applyBorder="0" applyAlignment="0" applyProtection="0"/>
    <xf numFmtId="0" fontId="2" fillId="24"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6" fillId="0" borderId="0"/>
    <xf numFmtId="0" fontId="2" fillId="2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0" borderId="0"/>
    <xf numFmtId="0" fontId="2" fillId="41"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0" borderId="0"/>
    <xf numFmtId="0" fontId="2" fillId="0" borderId="0"/>
    <xf numFmtId="0" fontId="2" fillId="41" borderId="0" applyNumberFormat="0" applyBorder="0" applyAlignment="0" applyProtection="0"/>
    <xf numFmtId="0" fontId="2" fillId="0" borderId="0"/>
    <xf numFmtId="0" fontId="2" fillId="36" borderId="0" applyNumberFormat="0" applyBorder="0" applyAlignment="0" applyProtection="0"/>
    <xf numFmtId="0" fontId="59" fillId="0" borderId="0"/>
    <xf numFmtId="0" fontId="2" fillId="40"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0" borderId="0"/>
    <xf numFmtId="0" fontId="6"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0" borderId="0"/>
    <xf numFmtId="0" fontId="6" fillId="0" borderId="0"/>
    <xf numFmtId="0" fontId="2" fillId="20" borderId="0" applyNumberFormat="0" applyBorder="0" applyAlignment="0" applyProtection="0"/>
    <xf numFmtId="0" fontId="2" fillId="0" borderId="0"/>
    <xf numFmtId="0" fontId="2" fillId="20" borderId="0" applyNumberFormat="0" applyBorder="0" applyAlignment="0" applyProtection="0"/>
    <xf numFmtId="0" fontId="2" fillId="0" borderId="0"/>
    <xf numFmtId="0" fontId="2" fillId="37" borderId="0" applyNumberFormat="0" applyBorder="0" applyAlignment="0" applyProtection="0"/>
    <xf numFmtId="0" fontId="2" fillId="40" borderId="0" applyNumberFormat="0" applyBorder="0" applyAlignment="0" applyProtection="0"/>
    <xf numFmtId="0" fontId="6" fillId="0" borderId="0"/>
    <xf numFmtId="0" fontId="2" fillId="0" borderId="0"/>
    <xf numFmtId="0" fontId="6" fillId="0" borderId="0"/>
    <xf numFmtId="0" fontId="47" fillId="34"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0" borderId="0"/>
    <xf numFmtId="3" fontId="2" fillId="0" borderId="0" applyFont="0" applyFill="0" applyBorder="0" applyAlignment="0" applyProtection="0">
      <alignment vertical="top"/>
    </xf>
    <xf numFmtId="0" fontId="2" fillId="0" borderId="0"/>
    <xf numFmtId="0" fontId="2" fillId="0" borderId="0"/>
    <xf numFmtId="0" fontId="2" fillId="21" borderId="0" applyNumberFormat="0" applyBorder="0" applyAlignment="0" applyProtection="0"/>
    <xf numFmtId="0" fontId="2" fillId="37" borderId="0" applyNumberFormat="0" applyBorder="0" applyAlignment="0" applyProtection="0"/>
    <xf numFmtId="43" fontId="54" fillId="0" borderId="0" applyFont="0" applyFill="0" applyBorder="0" applyAlignment="0" applyProtection="0"/>
    <xf numFmtId="0" fontId="2" fillId="20" borderId="0" applyNumberFormat="0" applyBorder="0" applyAlignment="0" applyProtection="0"/>
    <xf numFmtId="0" fontId="2" fillId="0" borderId="0"/>
    <xf numFmtId="0" fontId="2" fillId="0" borderId="0"/>
    <xf numFmtId="0" fontId="2" fillId="21" borderId="0" applyNumberFormat="0" applyBorder="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0" borderId="0"/>
    <xf numFmtId="43" fontId="6" fillId="0" borderId="0" quotePrefix="1">
      <protection locked="0"/>
    </xf>
    <xf numFmtId="5" fontId="2" fillId="0" borderId="0" applyFont="0" applyFill="0" applyBorder="0" applyAlignment="0" applyProtection="0">
      <alignment vertical="top"/>
    </xf>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0" borderId="0"/>
    <xf numFmtId="0" fontId="2" fillId="41"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43" fontId="59" fillId="0" borderId="0" applyFont="0" applyFill="0" applyBorder="0" applyAlignment="0" applyProtection="0"/>
    <xf numFmtId="0" fontId="59" fillId="0" borderId="0"/>
    <xf numFmtId="0" fontId="37" fillId="12" borderId="0" applyNumberFormat="0" applyBorder="0" applyAlignment="0" applyProtection="0"/>
    <xf numFmtId="43" fontId="89" fillId="0" borderId="0" applyFont="0" applyFill="0" applyBorder="0" applyAlignment="0" applyProtection="0"/>
    <xf numFmtId="0" fontId="2" fillId="32" borderId="0" applyNumberFormat="0" applyBorder="0" applyAlignment="0" applyProtection="0"/>
    <xf numFmtId="0" fontId="2" fillId="41" borderId="0" applyNumberFormat="0" applyBorder="0" applyAlignment="0" applyProtection="0"/>
    <xf numFmtId="0" fontId="2" fillId="0" borderId="0"/>
    <xf numFmtId="0" fontId="2" fillId="33" borderId="0" applyNumberFormat="0" applyBorder="0" applyAlignment="0" applyProtection="0"/>
    <xf numFmtId="0" fontId="2" fillId="2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6" fillId="0" borderId="0" quotePrefix="1">
      <protection locked="0"/>
    </xf>
    <xf numFmtId="0" fontId="2" fillId="0" borderId="0"/>
    <xf numFmtId="0" fontId="2" fillId="20" borderId="0" applyNumberFormat="0" applyBorder="0" applyAlignment="0" applyProtection="0"/>
    <xf numFmtId="0" fontId="2" fillId="37" borderId="0" applyNumberFormat="0" applyBorder="0" applyAlignment="0" applyProtection="0"/>
    <xf numFmtId="0" fontId="54" fillId="0" borderId="0"/>
    <xf numFmtId="0" fontId="2" fillId="3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0" borderId="0" applyNumberFormat="0" applyBorder="0" applyAlignment="0" applyProtection="0"/>
    <xf numFmtId="0" fontId="41" fillId="16" borderId="37" applyNumberFormat="0" applyAlignment="0" applyProtection="0"/>
    <xf numFmtId="0" fontId="43" fillId="0" borderId="38" applyNumberFormat="0" applyFill="0" applyAlignment="0" applyProtection="0"/>
    <xf numFmtId="0" fontId="2" fillId="24" borderId="0" applyNumberFormat="0" applyBorder="0" applyAlignment="0" applyProtection="0"/>
    <xf numFmtId="43" fontId="59" fillId="0" borderId="0" applyFont="0" applyFill="0" applyBorder="0" applyAlignment="0" applyProtection="0"/>
    <xf numFmtId="0" fontId="59" fillId="0" borderId="0"/>
    <xf numFmtId="0" fontId="2" fillId="40" borderId="0" applyNumberFormat="0" applyBorder="0" applyAlignment="0" applyProtection="0"/>
    <xf numFmtId="0" fontId="2" fillId="36" borderId="0" applyNumberFormat="0" applyBorder="0" applyAlignment="0" applyProtection="0"/>
    <xf numFmtId="0" fontId="2" fillId="51" borderId="0" applyNumberFormat="0" applyBorder="0" applyAlignment="0" applyProtection="0"/>
    <xf numFmtId="43" fontId="59" fillId="0" borderId="0" applyFont="0" applyFill="0" applyBorder="0" applyAlignment="0" applyProtection="0"/>
    <xf numFmtId="0" fontId="2" fillId="36" borderId="0" applyNumberFormat="0" applyBorder="0" applyAlignment="0" applyProtection="0"/>
    <xf numFmtId="0" fontId="6" fillId="0" borderId="0"/>
    <xf numFmtId="0" fontId="47" fillId="19" borderId="0" applyNumberFormat="0" applyBorder="0" applyAlignment="0" applyProtection="0"/>
    <xf numFmtId="0" fontId="2" fillId="32"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0" borderId="0" applyNumberFormat="0" applyBorder="0" applyAlignment="0" applyProtection="0"/>
    <xf numFmtId="0" fontId="2" fillId="48" borderId="0" applyNumberFormat="0" applyBorder="0" applyAlignment="0" applyProtection="0"/>
    <xf numFmtId="0" fontId="2" fillId="45"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6" borderId="0" applyNumberFormat="0" applyBorder="0" applyAlignment="0" applyProtection="0"/>
    <xf numFmtId="0" fontId="2" fillId="24" borderId="0" applyNumberFormat="0" applyBorder="0" applyAlignment="0" applyProtection="0"/>
    <xf numFmtId="0" fontId="2" fillId="18" borderId="40" applyNumberFormat="0" applyFont="0" applyAlignment="0" applyProtection="0"/>
    <xf numFmtId="0" fontId="2" fillId="41" borderId="0" applyNumberFormat="0" applyBorder="0" applyAlignment="0" applyProtection="0"/>
    <xf numFmtId="0" fontId="2" fillId="37"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0" borderId="0"/>
    <xf numFmtId="0" fontId="2" fillId="0" borderId="0"/>
    <xf numFmtId="43" fontId="59" fillId="0" borderId="0" applyFont="0" applyFill="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2" fillId="18" borderId="40" applyNumberFormat="0" applyFont="0" applyAlignment="0" applyProtection="0"/>
    <xf numFmtId="0" fontId="2" fillId="0" borderId="0"/>
    <xf numFmtId="0" fontId="40" fillId="15" borderId="36" applyNumberFormat="0" applyAlignment="0" applyProtection="0"/>
    <xf numFmtId="0" fontId="47" fillId="35" borderId="0" applyNumberFormat="0" applyBorder="0" applyAlignment="0" applyProtection="0"/>
    <xf numFmtId="0" fontId="79" fillId="0" borderId="0" applyNumberFormat="0" applyFill="0" applyBorder="0" applyAlignment="0" applyProtection="0"/>
    <xf numFmtId="0" fontId="89" fillId="0" borderId="0"/>
    <xf numFmtId="0" fontId="6" fillId="0" borderId="0"/>
    <xf numFmtId="0" fontId="2" fillId="24" borderId="0" applyNumberFormat="0" applyBorder="0" applyAlignment="0" applyProtection="0"/>
    <xf numFmtId="0" fontId="2" fillId="0" borderId="0"/>
    <xf numFmtId="0" fontId="44" fillId="17" borderId="39" applyNumberFormat="0" applyAlignment="0" applyProtection="0"/>
    <xf numFmtId="0" fontId="2" fillId="20" borderId="0" applyNumberFormat="0" applyBorder="0" applyAlignment="0" applyProtection="0"/>
    <xf numFmtId="0" fontId="2" fillId="0" borderId="0"/>
    <xf numFmtId="0" fontId="2" fillId="40" borderId="0" applyNumberFormat="0" applyBorder="0" applyAlignment="0" applyProtection="0"/>
    <xf numFmtId="0" fontId="2" fillId="32" borderId="0" applyNumberFormat="0" applyBorder="0" applyAlignment="0" applyProtection="0"/>
    <xf numFmtId="0" fontId="42" fillId="16" borderId="36" applyNumberFormat="0" applyAlignment="0" applyProtection="0"/>
    <xf numFmtId="0" fontId="2" fillId="32" borderId="0" applyNumberFormat="0" applyBorder="0" applyAlignment="0" applyProtection="0"/>
    <xf numFmtId="0" fontId="53" fillId="14" borderId="0" applyNumberFormat="0" applyBorder="0" applyAlignment="0" applyProtection="0"/>
    <xf numFmtId="0" fontId="2" fillId="37" borderId="0" applyNumberFormat="0" applyBorder="0" applyAlignment="0" applyProtection="0"/>
    <xf numFmtId="0" fontId="38" fillId="13" borderId="0" applyNumberFormat="0" applyBorder="0" applyAlignment="0" applyProtection="0"/>
    <xf numFmtId="0" fontId="59" fillId="0" borderId="0"/>
    <xf numFmtId="0" fontId="59" fillId="0" borderId="0"/>
    <xf numFmtId="0" fontId="2" fillId="29" borderId="0" applyNumberFormat="0" applyBorder="0" applyAlignment="0" applyProtection="0"/>
    <xf numFmtId="0" fontId="2" fillId="33" borderId="0" applyNumberFormat="0" applyBorder="0" applyAlignment="0" applyProtection="0"/>
    <xf numFmtId="43" fontId="59" fillId="0" borderId="0" applyFont="0" applyFill="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59" fillId="0" borderId="0"/>
    <xf numFmtId="0" fontId="47" fillId="42" borderId="0" applyNumberFormat="0" applyBorder="0" applyAlignment="0" applyProtection="0"/>
    <xf numFmtId="0" fontId="2" fillId="4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40" borderId="0" applyNumberFormat="0" applyBorder="0" applyAlignment="0" applyProtection="0"/>
    <xf numFmtId="0" fontId="6" fillId="0" borderId="0"/>
    <xf numFmtId="0" fontId="47" fillId="39" borderId="0" applyNumberFormat="0" applyBorder="0" applyAlignment="0" applyProtection="0"/>
    <xf numFmtId="0" fontId="2" fillId="24" borderId="0" applyNumberFormat="0" applyBorder="0" applyAlignment="0" applyProtection="0"/>
    <xf numFmtId="0" fontId="2" fillId="0" borderId="0"/>
    <xf numFmtId="0" fontId="47" fillId="3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0" borderId="0"/>
    <xf numFmtId="0" fontId="2" fillId="29" borderId="0" applyNumberFormat="0" applyBorder="0" applyAlignment="0" applyProtection="0"/>
    <xf numFmtId="0" fontId="2" fillId="0" borderId="0"/>
    <xf numFmtId="0" fontId="2" fillId="0" borderId="0"/>
    <xf numFmtId="0" fontId="47" fillId="27" borderId="0" applyNumberFormat="0" applyBorder="0" applyAlignment="0" applyProtection="0"/>
    <xf numFmtId="0" fontId="2" fillId="0" borderId="0"/>
    <xf numFmtId="0" fontId="2" fillId="0" borderId="0"/>
    <xf numFmtId="0" fontId="2" fillId="0" borderId="0"/>
    <xf numFmtId="0" fontId="47" fillId="31" borderId="0" applyNumberFormat="0" applyBorder="0" applyAlignment="0" applyProtection="0"/>
    <xf numFmtId="43" fontId="2" fillId="0" borderId="0" applyFont="0" applyFill="0" applyBorder="0" applyAlignment="0" applyProtection="0"/>
    <xf numFmtId="0" fontId="47" fillId="26" borderId="0" applyNumberFormat="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54" fillId="0" borderId="0">
      <alignment vertical="top"/>
    </xf>
    <xf numFmtId="0" fontId="6" fillId="0" borderId="0"/>
    <xf numFmtId="43" fontId="6" fillId="0" borderId="0" applyFont="0" applyFill="0" applyBorder="0" applyAlignment="0" applyProtection="0"/>
    <xf numFmtId="9" fontId="6" fillId="0" borderId="0" applyFont="0" applyFill="0" applyBorder="0" applyAlignment="0" applyProtection="0"/>
    <xf numFmtId="0" fontId="59" fillId="0" borderId="0"/>
    <xf numFmtId="43" fontId="59" fillId="0" borderId="0" applyFont="0" applyFill="0" applyBorder="0" applyAlignment="0" applyProtection="0"/>
    <xf numFmtId="0" fontId="59" fillId="0" borderId="0"/>
    <xf numFmtId="9" fontId="59" fillId="0" borderId="0" applyFont="0" applyFill="0" applyBorder="0" applyAlignment="0" applyProtection="0"/>
    <xf numFmtId="44" fontId="6"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47" fillId="23" borderId="0" applyNumberFormat="0" applyBorder="0" applyAlignment="0" applyProtection="0"/>
    <xf numFmtId="0" fontId="46" fillId="0" borderId="0" applyNumberFormat="0" applyFill="0" applyBorder="0" applyAlignment="0" applyProtection="0"/>
    <xf numFmtId="0" fontId="2" fillId="36" borderId="0" applyNumberFormat="0" applyBorder="0" applyAlignment="0" applyProtection="0"/>
    <xf numFmtId="0" fontId="6" fillId="0" borderId="0"/>
    <xf numFmtId="0" fontId="22" fillId="18" borderId="40" applyNumberFormat="0" applyFont="0" applyAlignment="0" applyProtection="0"/>
    <xf numFmtId="0" fontId="6" fillId="0" borderId="0"/>
    <xf numFmtId="0" fontId="6" fillId="0" borderId="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36" borderId="0" applyNumberFormat="0" applyBorder="0" applyAlignment="0" applyProtection="0"/>
    <xf numFmtId="0" fontId="2" fillId="36" borderId="0" applyNumberFormat="0" applyBorder="0" applyAlignment="0" applyProtection="0"/>
    <xf numFmtId="0" fontId="54" fillId="0" borderId="0">
      <alignment vertical="top"/>
    </xf>
    <xf numFmtId="0" fontId="6" fillId="0" borderId="0"/>
    <xf numFmtId="43" fontId="6" fillId="0" borderId="0" applyFont="0" applyFill="0" applyBorder="0" applyAlignment="0" applyProtection="0"/>
    <xf numFmtId="9" fontId="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9" fontId="86" fillId="0" borderId="0" applyFont="0" applyFill="0" applyBorder="0" applyAlignment="0" applyProtection="0"/>
    <xf numFmtId="44" fontId="6"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43" fontId="59" fillId="0" borderId="0" applyFont="0" applyFill="0" applyBorder="0" applyAlignment="0" applyProtection="0"/>
    <xf numFmtId="0" fontId="6" fillId="0" borderId="0"/>
    <xf numFmtId="0" fontId="59" fillId="0" borderId="0"/>
    <xf numFmtId="9" fontId="59" fillId="0" borderId="0" applyFont="0" applyFill="0" applyBorder="0" applyAlignment="0" applyProtection="0"/>
    <xf numFmtId="0" fontId="59" fillId="0" borderId="0"/>
    <xf numFmtId="43" fontId="59" fillId="0" borderId="0" applyFont="0" applyFill="0" applyBorder="0" applyAlignment="0" applyProtection="0"/>
    <xf numFmtId="43" fontId="6" fillId="0" borderId="0" applyFont="0" applyFill="0" applyBorder="0" applyAlignment="0" applyProtection="0"/>
    <xf numFmtId="9" fontId="2" fillId="0" borderId="0" applyFont="0" applyFill="0" applyBorder="0" applyAlignment="0" applyProtection="0"/>
    <xf numFmtId="0" fontId="59" fillId="0" borderId="0"/>
    <xf numFmtId="43" fontId="59" fillId="0" borderId="0" applyFont="0" applyFill="0" applyBorder="0" applyAlignment="0" applyProtection="0"/>
    <xf numFmtId="0" fontId="6" fillId="0" borderId="0"/>
    <xf numFmtId="9" fontId="59" fillId="0" borderId="0" applyFont="0" applyFill="0" applyBorder="0" applyAlignment="0" applyProtection="0"/>
    <xf numFmtId="0" fontId="6" fillId="0" borderId="0"/>
    <xf numFmtId="0" fontId="51" fillId="0" borderId="0"/>
    <xf numFmtId="43" fontId="51" fillId="0" borderId="0" applyFont="0" applyFill="0" applyBorder="0" applyAlignment="0" applyProtection="0"/>
    <xf numFmtId="0" fontId="51" fillId="0" borderId="0"/>
    <xf numFmtId="9" fontId="51" fillId="0" borderId="0" applyFont="0" applyFill="0" applyBorder="0" applyAlignment="0" applyProtection="0"/>
    <xf numFmtId="43" fontId="2" fillId="0" borderId="0" applyFont="0" applyFill="0" applyBorder="0" applyAlignment="0" applyProtection="0"/>
    <xf numFmtId="0" fontId="2" fillId="18" borderId="40"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2" fillId="0" borderId="0"/>
    <xf numFmtId="43" fontId="5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59" fillId="0" borderId="0"/>
    <xf numFmtId="43" fontId="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6" fillId="0" borderId="0" quotePrefix="1">
      <protection locked="0"/>
    </xf>
    <xf numFmtId="43" fontId="59" fillId="0" borderId="0" applyFont="0" applyFill="0" applyBorder="0" applyAlignment="0" applyProtection="0"/>
    <xf numFmtId="0" fontId="6" fillId="0" borderId="0"/>
    <xf numFmtId="43" fontId="6" fillId="0" borderId="0" quotePrefix="1">
      <protection locked="0"/>
    </xf>
    <xf numFmtId="43" fontId="2" fillId="0" borderId="0" applyFont="0" applyFill="0" applyBorder="0" applyAlignment="0" applyProtection="0"/>
    <xf numFmtId="43" fontId="6" fillId="0" borderId="0" applyFont="0" applyFill="0" applyBorder="0" applyAlignment="0" applyProtection="0"/>
    <xf numFmtId="0" fontId="59" fillId="0" borderId="0"/>
    <xf numFmtId="0" fontId="6" fillId="0" borderId="0"/>
    <xf numFmtId="43"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6"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9" fillId="0" borderId="0"/>
    <xf numFmtId="43"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9" fillId="0" borderId="0"/>
    <xf numFmtId="44" fontId="59" fillId="0" borderId="0" applyFont="0" applyFill="0" applyBorder="0" applyAlignment="0" applyProtection="0"/>
    <xf numFmtId="0" fontId="2" fillId="0" borderId="0"/>
    <xf numFmtId="43" fontId="2" fillId="0" borderId="0" applyFont="0" applyFill="0" applyBorder="0" applyAlignment="0" applyProtection="0"/>
    <xf numFmtId="43" fontId="59" fillId="0" borderId="0" applyFont="0" applyFill="0" applyBorder="0" applyAlignment="0" applyProtection="0"/>
    <xf numFmtId="0" fontId="59" fillId="0" borderId="0"/>
    <xf numFmtId="43" fontId="59" fillId="0" borderId="0" applyFont="0" applyFill="0" applyBorder="0" applyAlignment="0" applyProtection="0"/>
    <xf numFmtId="43" fontId="6" fillId="0" borderId="0" quotePrefix="1">
      <protection locked="0"/>
    </xf>
    <xf numFmtId="43" fontId="59" fillId="0" borderId="0" applyFont="0" applyFill="0" applyBorder="0" applyAlignment="0" applyProtection="0"/>
    <xf numFmtId="43" fontId="59" fillId="0" borderId="0" applyFont="0" applyFill="0" applyBorder="0" applyAlignment="0" applyProtection="0"/>
    <xf numFmtId="43" fontId="6" fillId="0" borderId="0" quotePrefix="1">
      <protection locked="0"/>
    </xf>
    <xf numFmtId="9" fontId="59" fillId="0" borderId="0" applyFont="0" applyFill="0" applyBorder="0" applyAlignment="0" applyProtection="0"/>
    <xf numFmtId="9" fontId="59"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59" fillId="0" borderId="0" applyFont="0" applyFill="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86" fillId="0" borderId="0"/>
    <xf numFmtId="0" fontId="6" fillId="0" borderId="0"/>
    <xf numFmtId="0" fontId="86" fillId="0" borderId="0"/>
    <xf numFmtId="43" fontId="86" fillId="0" borderId="0" applyFont="0" applyFill="0" applyBorder="0" applyAlignment="0" applyProtection="0"/>
    <xf numFmtId="0" fontId="6" fillId="0" borderId="0"/>
    <xf numFmtId="9" fontId="86" fillId="0" borderId="0" applyFont="0" applyFill="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0" borderId="0"/>
    <xf numFmtId="0" fontId="2" fillId="24" borderId="0" applyNumberFormat="0" applyBorder="0" applyAlignment="0" applyProtection="0"/>
    <xf numFmtId="0" fontId="2" fillId="33" borderId="0" applyNumberFormat="0" applyBorder="0" applyAlignment="0" applyProtection="0"/>
    <xf numFmtId="0" fontId="6" fillId="0" borderId="0"/>
    <xf numFmtId="43" fontId="6" fillId="0" borderId="0" applyFont="0" applyFill="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59" fillId="0" borderId="0" applyFont="0" applyFill="0" applyBorder="0" applyAlignment="0" applyProtection="0"/>
    <xf numFmtId="0" fontId="6" fillId="0" borderId="0"/>
    <xf numFmtId="0" fontId="2" fillId="18" borderId="40" applyNumberFormat="0" applyFont="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9" fontId="59" fillId="0" borderId="0" applyFont="0" applyFill="0" applyBorder="0" applyAlignment="0" applyProtection="0"/>
    <xf numFmtId="43" fontId="6"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0" borderId="0"/>
    <xf numFmtId="0" fontId="2" fillId="32" borderId="0" applyNumberFormat="0" applyBorder="0" applyAlignment="0" applyProtection="0"/>
    <xf numFmtId="0" fontId="2" fillId="41"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7" borderId="0" applyNumberFormat="0" applyBorder="0" applyAlignment="0" applyProtection="0"/>
    <xf numFmtId="0" fontId="2" fillId="33" borderId="0" applyNumberFormat="0" applyBorder="0" applyAlignment="0" applyProtection="0"/>
    <xf numFmtId="0" fontId="2" fillId="40" borderId="0" applyNumberFormat="0" applyBorder="0" applyAlignment="0" applyProtection="0"/>
    <xf numFmtId="0" fontId="2" fillId="0" borderId="0"/>
    <xf numFmtId="0" fontId="2" fillId="28" borderId="0" applyNumberFormat="0" applyBorder="0" applyAlignment="0" applyProtection="0"/>
    <xf numFmtId="0" fontId="2" fillId="32" borderId="0" applyNumberFormat="0" applyBorder="0" applyAlignment="0" applyProtection="0"/>
    <xf numFmtId="0" fontId="2" fillId="29" borderId="0" applyNumberFormat="0" applyBorder="0" applyAlignment="0" applyProtection="0"/>
    <xf numFmtId="0" fontId="2" fillId="0" borderId="0"/>
    <xf numFmtId="0" fontId="2" fillId="0" borderId="0"/>
    <xf numFmtId="0" fontId="2" fillId="28" borderId="0" applyNumberFormat="0" applyBorder="0" applyAlignment="0" applyProtection="0"/>
    <xf numFmtId="0" fontId="2" fillId="21" borderId="0" applyNumberFormat="0" applyBorder="0" applyAlignment="0" applyProtection="0"/>
    <xf numFmtId="0" fontId="2" fillId="41" borderId="0" applyNumberFormat="0" applyBorder="0" applyAlignment="0" applyProtection="0"/>
    <xf numFmtId="0" fontId="2" fillId="28" borderId="0" applyNumberFormat="0" applyBorder="0" applyAlignment="0" applyProtection="0"/>
    <xf numFmtId="0" fontId="2" fillId="21"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0" borderId="0" applyNumberFormat="0" applyBorder="0" applyAlignment="0" applyProtection="0"/>
    <xf numFmtId="0" fontId="2" fillId="0" borderId="0"/>
    <xf numFmtId="0" fontId="2" fillId="21" borderId="0" applyNumberFormat="0" applyBorder="0" applyAlignment="0" applyProtection="0"/>
    <xf numFmtId="0" fontId="2" fillId="21" borderId="0" applyNumberFormat="0" applyBorder="0" applyAlignment="0" applyProtection="0"/>
    <xf numFmtId="0" fontId="2" fillId="4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5"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36" borderId="0" applyNumberFormat="0" applyBorder="0" applyAlignment="0" applyProtection="0"/>
    <xf numFmtId="0" fontId="2" fillId="20"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1"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0" borderId="0"/>
    <xf numFmtId="0" fontId="2" fillId="20"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43" fontId="2" fillId="0" borderId="0" applyFont="0" applyFill="0" applyBorder="0" applyAlignment="0" applyProtection="0"/>
    <xf numFmtId="43" fontId="59" fillId="0" borderId="0" applyFont="0" applyFill="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0" borderId="0"/>
    <xf numFmtId="0" fontId="6" fillId="0" borderId="0"/>
    <xf numFmtId="0" fontId="2" fillId="0" borderId="0"/>
    <xf numFmtId="43" fontId="2" fillId="0" borderId="0" applyFon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9" fontId="5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9" fontId="51" fillId="0" borderId="0" applyFont="0" applyFill="0" applyBorder="0" applyAlignment="0" applyProtection="0"/>
    <xf numFmtId="44" fontId="6" fillId="0" borderId="0" applyFont="0" applyFill="0" applyBorder="0" applyAlignment="0" applyProtection="0"/>
    <xf numFmtId="0" fontId="59" fillId="0" borderId="0"/>
    <xf numFmtId="0" fontId="6" fillId="0" borderId="0"/>
    <xf numFmtId="0" fontId="59" fillId="0" borderId="0"/>
    <xf numFmtId="43" fontId="59" fillId="0" borderId="0" applyFont="0" applyFill="0" applyBorder="0" applyAlignment="0" applyProtection="0"/>
    <xf numFmtId="0" fontId="6" fillId="0" borderId="0"/>
    <xf numFmtId="9" fontId="59"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34" applyNumberFormat="0" applyFill="0" applyAlignment="0" applyProtection="0"/>
    <xf numFmtId="0" fontId="2" fillId="0" borderId="0"/>
    <xf numFmtId="0" fontId="2" fillId="0" borderId="0"/>
    <xf numFmtId="0" fontId="2" fillId="0" borderId="0"/>
    <xf numFmtId="0" fontId="54" fillId="0" borderId="0"/>
    <xf numFmtId="0" fontId="54" fillId="0" borderId="0">
      <alignment vertical="top"/>
    </xf>
    <xf numFmtId="0" fontId="6" fillId="0" borderId="0"/>
    <xf numFmtId="0" fontId="54" fillId="0" borderId="0">
      <alignment vertical="top"/>
    </xf>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54" fillId="0" borderId="0"/>
    <xf numFmtId="0" fontId="2" fillId="0" borderId="0"/>
    <xf numFmtId="0" fontId="6" fillId="0" borderId="0"/>
    <xf numFmtId="43" fontId="6" fillId="0" borderId="0" applyFont="0" applyFill="0" applyBorder="0" applyAlignment="0" applyProtection="0"/>
    <xf numFmtId="0" fontId="2" fillId="18" borderId="40" applyNumberFormat="0" applyFont="0" applyAlignment="0" applyProtection="0"/>
    <xf numFmtId="0" fontId="2" fillId="0" borderId="0"/>
    <xf numFmtId="0" fontId="6" fillId="0" borderId="0"/>
    <xf numFmtId="0" fontId="2" fillId="0" borderId="0"/>
    <xf numFmtId="0" fontId="6" fillId="0" borderId="0"/>
    <xf numFmtId="0" fontId="2" fillId="0" borderId="0"/>
    <xf numFmtId="0" fontId="6" fillId="0" borderId="0"/>
    <xf numFmtId="43" fontId="6" fillId="0" borderId="0" applyFont="0" applyFill="0" applyBorder="0" applyAlignment="0" applyProtection="0"/>
    <xf numFmtId="0" fontId="59" fillId="0" borderId="0"/>
    <xf numFmtId="0" fontId="2" fillId="0" borderId="0">
      <alignment vertical="top"/>
    </xf>
    <xf numFmtId="0" fontId="6" fillId="0" borderId="0"/>
    <xf numFmtId="9" fontId="6" fillId="0" borderId="0" applyFont="0" applyFill="0" applyBorder="0" applyAlignment="0" applyProtection="0"/>
    <xf numFmtId="0" fontId="6" fillId="0" borderId="0"/>
    <xf numFmtId="0" fontId="59" fillId="0" borderId="0"/>
    <xf numFmtId="0" fontId="6" fillId="0" borderId="0"/>
    <xf numFmtId="0" fontId="59" fillId="0" borderId="0"/>
    <xf numFmtId="0" fontId="59" fillId="0" borderId="0"/>
    <xf numFmtId="171" fontId="73" fillId="0" borderId="0" applyFill="0" applyBorder="0" applyProtection="0">
      <alignment horizontal="right" vertical="center"/>
    </xf>
    <xf numFmtId="0" fontId="59" fillId="0" borderId="0"/>
    <xf numFmtId="0" fontId="59" fillId="0" borderId="0"/>
    <xf numFmtId="0" fontId="34" fillId="0" borderId="33" applyNumberFormat="0" applyFill="0" applyAlignment="0" applyProtection="0"/>
    <xf numFmtId="0" fontId="54" fillId="0" borderId="0">
      <alignment vertical="top"/>
    </xf>
    <xf numFmtId="0" fontId="2" fillId="0" borderId="0" applyNumberFormat="0" applyFill="0" applyBorder="0" applyAlignment="0" applyProtection="0">
      <alignment vertical="top"/>
    </xf>
    <xf numFmtId="0" fontId="6" fillId="0" borderId="0"/>
    <xf numFmtId="169" fontId="60"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43" fontId="6" fillId="0" borderId="0" applyFont="0" applyFill="0" applyBorder="0" applyAlignment="0" applyProtection="0"/>
    <xf numFmtId="0" fontId="2" fillId="0" borderId="0"/>
    <xf numFmtId="9"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2" fontId="2" fillId="0" borderId="0" applyFont="0" applyFill="0" applyBorder="0" applyAlignment="0" applyProtection="0">
      <alignment vertical="top"/>
    </xf>
    <xf numFmtId="9" fontId="59" fillId="0" borderId="0" applyFont="0" applyFill="0" applyBorder="0" applyAlignment="0" applyProtection="0"/>
    <xf numFmtId="0" fontId="5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54" fillId="0" borderId="0" applyFont="0" applyFill="0" applyBorder="0" applyAlignment="0" applyProtection="0"/>
    <xf numFmtId="9" fontId="5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59" fillId="0" borderId="0"/>
    <xf numFmtId="0" fontId="59" fillId="0" borderId="0"/>
    <xf numFmtId="0" fontId="59" fillId="0" borderId="0"/>
    <xf numFmtId="0" fontId="2" fillId="51" borderId="0" applyNumberFormat="0" applyBorder="0" applyAlignment="0" applyProtection="0"/>
    <xf numFmtId="43" fontId="59" fillId="0" borderId="0" applyFont="0" applyFill="0" applyBorder="0" applyAlignment="0" applyProtection="0"/>
    <xf numFmtId="9" fontId="59" fillId="0" borderId="0" applyFont="0" applyFill="0" applyBorder="0" applyAlignment="0" applyProtection="0"/>
    <xf numFmtId="0" fontId="6" fillId="0" borderId="0"/>
    <xf numFmtId="0" fontId="2" fillId="44" borderId="0" applyNumberFormat="0" applyBorder="0" applyAlignment="0" applyProtection="0"/>
    <xf numFmtId="0" fontId="2" fillId="48" borderId="0" applyNumberFormat="0" applyBorder="0" applyAlignment="0" applyProtection="0"/>
    <xf numFmtId="0" fontId="2" fillId="50" borderId="0" applyNumberFormat="0" applyBorder="0" applyAlignment="0" applyProtection="0"/>
    <xf numFmtId="0" fontId="2" fillId="48" borderId="0" applyNumberFormat="0" applyBorder="0" applyAlignment="0" applyProtection="0"/>
    <xf numFmtId="0" fontId="2" fillId="45"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6" borderId="0" applyNumberFormat="0" applyBorder="0" applyAlignment="0" applyProtection="0"/>
    <xf numFmtId="0" fontId="47" fillId="52"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9" borderId="0" applyNumberFormat="0" applyBorder="0" applyAlignment="0" applyProtection="0"/>
    <xf numFmtId="0" fontId="38" fillId="44" borderId="0" applyNumberFormat="0" applyBorder="0" applyAlignment="0" applyProtection="0"/>
    <xf numFmtId="0" fontId="82" fillId="47" borderId="36" applyNumberFormat="0" applyAlignment="0" applyProtection="0"/>
    <xf numFmtId="0" fontId="44" fillId="60" borderId="45" applyNumberFormat="0" applyAlignment="0" applyProtection="0"/>
    <xf numFmtId="43" fontId="22" fillId="0" borderId="0" applyFont="0" applyFill="0" applyBorder="0" applyAlignment="0" applyProtection="0"/>
    <xf numFmtId="43" fontId="54" fillId="0" borderId="0" applyFont="0" applyFill="0" applyBorder="0" applyAlignment="0" applyProtection="0">
      <alignment vertical="top"/>
    </xf>
    <xf numFmtId="44" fontId="54" fillId="0" borderId="0" applyFont="0" applyFill="0" applyBorder="0" applyAlignment="0" applyProtection="0">
      <alignment vertical="top"/>
    </xf>
    <xf numFmtId="0" fontId="37" fillId="45" borderId="0" applyNumberFormat="0" applyBorder="0" applyAlignment="0" applyProtection="0"/>
    <xf numFmtId="0" fontId="77" fillId="0" borderId="48" applyNumberFormat="0" applyFill="0" applyAlignment="0" applyProtection="0"/>
    <xf numFmtId="0" fontId="77" fillId="0" borderId="0" applyNumberFormat="0" applyFill="0" applyBorder="0" applyAlignment="0" applyProtection="0"/>
    <xf numFmtId="0" fontId="83" fillId="47" borderId="36" applyNumberFormat="0" applyAlignment="0" applyProtection="0"/>
    <xf numFmtId="0" fontId="78" fillId="0" borderId="49" applyNumberFormat="0" applyFill="0" applyAlignment="0" applyProtection="0"/>
    <xf numFmtId="0" fontId="84" fillId="14" borderId="0" applyNumberFormat="0" applyBorder="0" applyAlignment="0" applyProtection="0"/>
    <xf numFmtId="0" fontId="6" fillId="0" borderId="0"/>
    <xf numFmtId="0" fontId="54" fillId="0" borderId="0">
      <alignment vertical="top"/>
    </xf>
    <xf numFmtId="0" fontId="22" fillId="18" borderId="40" applyNumberFormat="0" applyFont="0" applyAlignment="0" applyProtection="0"/>
    <xf numFmtId="0" fontId="85" fillId="47" borderId="50" applyNumberFormat="0" applyAlignment="0" applyProtection="0"/>
    <xf numFmtId="9" fontId="6" fillId="0" borderId="0" applyFont="0" applyFill="0" applyBorder="0" applyAlignment="0" applyProtection="0"/>
    <xf numFmtId="9" fontId="22" fillId="0" borderId="0" applyFont="0" applyFill="0" applyBorder="0" applyAlignment="0" applyProtection="0"/>
    <xf numFmtId="0" fontId="59" fillId="0" borderId="0"/>
    <xf numFmtId="43" fontId="59" fillId="0" borderId="0" applyFont="0" applyFill="0" applyBorder="0" applyAlignment="0" applyProtection="0"/>
    <xf numFmtId="0" fontId="59" fillId="0" borderId="0"/>
    <xf numFmtId="43" fontId="59" fillId="0" borderId="0" applyFont="0" applyFill="0" applyBorder="0" applyAlignment="0" applyProtection="0"/>
    <xf numFmtId="0" fontId="59" fillId="0" borderId="0"/>
    <xf numFmtId="0" fontId="6" fillId="0" borderId="0"/>
    <xf numFmtId="0" fontId="6" fillId="0" borderId="0"/>
    <xf numFmtId="9" fontId="6" fillId="0" borderId="0" applyFont="0" applyFill="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39" fillId="14" borderId="0" applyNumberFormat="0" applyBorder="0" applyAlignment="0" applyProtection="0"/>
    <xf numFmtId="0" fontId="2" fillId="0" borderId="0" applyFont="0" applyFill="0" applyBorder="0" applyAlignment="0" applyProtection="0">
      <alignment vertical="top"/>
    </xf>
    <xf numFmtId="0" fontId="6" fillId="0" borderId="0"/>
    <xf numFmtId="0" fontId="6" fillId="0" borderId="0"/>
    <xf numFmtId="0" fontId="6" fillId="0" borderId="0"/>
    <xf numFmtId="43" fontId="54"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59" fillId="0" borderId="0"/>
    <xf numFmtId="0" fontId="2" fillId="0" borderId="0" applyNumberFormat="0" applyFill="0" applyBorder="0" applyAlignment="0" applyProtection="0">
      <alignment vertical="top"/>
    </xf>
    <xf numFmtId="0" fontId="6" fillId="0" borderId="0"/>
    <xf numFmtId="0" fontId="73" fillId="0" borderId="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alignment vertical="top"/>
    </xf>
    <xf numFmtId="0" fontId="6" fillId="0" borderId="0"/>
    <xf numFmtId="43" fontId="6" fillId="0" borderId="0" applyFont="0" applyFill="0" applyBorder="0" applyAlignment="0" applyProtection="0"/>
    <xf numFmtId="9" fontId="6" fillId="0" borderId="0" applyFont="0" applyFill="0" applyBorder="0" applyAlignment="0" applyProtection="0"/>
    <xf numFmtId="0" fontId="59" fillId="0" borderId="0"/>
    <xf numFmtId="43" fontId="59" fillId="0" borderId="0" applyFont="0" applyFill="0" applyBorder="0" applyAlignment="0" applyProtection="0"/>
    <xf numFmtId="0" fontId="59" fillId="0" borderId="0"/>
    <xf numFmtId="9" fontId="59"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54" fillId="0" borderId="0">
      <alignment vertical="top"/>
    </xf>
    <xf numFmtId="0" fontId="54" fillId="0" borderId="0"/>
    <xf numFmtId="0" fontId="54" fillId="0" borderId="0">
      <alignment vertical="top"/>
    </xf>
    <xf numFmtId="0" fontId="6" fillId="0" borderId="0"/>
    <xf numFmtId="43" fontId="6" fillId="0" borderId="0" applyFont="0" applyFill="0" applyBorder="0" applyAlignment="0" applyProtection="0"/>
    <xf numFmtId="9" fontId="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9" fontId="86" fillId="0" borderId="0" applyFont="0" applyFill="0" applyBorder="0" applyAlignment="0" applyProtection="0"/>
    <xf numFmtId="44" fontId="6"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54" fillId="0" borderId="0"/>
    <xf numFmtId="43" fontId="6" fillId="0" borderId="0" applyFont="0" applyFill="0" applyBorder="0" applyAlignment="0" applyProtection="0"/>
    <xf numFmtId="0" fontId="6" fillId="0" borderId="0"/>
    <xf numFmtId="0" fontId="6" fillId="0" borderId="0"/>
    <xf numFmtId="0" fontId="59" fillId="0" borderId="0"/>
    <xf numFmtId="43" fontId="5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44" applyNumberFormat="0" applyFont="0" applyFill="0" applyAlignment="0" applyProtection="0">
      <alignment vertical="top"/>
    </xf>
    <xf numFmtId="0" fontId="31" fillId="0" borderId="41" applyNumberFormat="0" applyFill="0" applyAlignment="0" applyProtection="0"/>
    <xf numFmtId="0" fontId="2" fillId="0" borderId="0">
      <alignment vertical="top"/>
    </xf>
    <xf numFmtId="0" fontId="47" fillId="52"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84" fillId="14" borderId="0" applyNumberFormat="0" applyBorder="0" applyAlignment="0" applyProtection="0"/>
    <xf numFmtId="0" fontId="79" fillId="0" borderId="0" applyNumberFormat="0" applyFill="0" applyBorder="0" applyAlignment="0" applyProtection="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43" fontId="6" fillId="0" borderId="0" applyFont="0" applyFill="0" applyBorder="0" applyAlignment="0" applyProtection="0"/>
    <xf numFmtId="0" fontId="6" fillId="0" borderId="0"/>
    <xf numFmtId="0" fontId="51" fillId="0" borderId="0"/>
    <xf numFmtId="9" fontId="5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9" fillId="0" borderId="0"/>
    <xf numFmtId="43" fontId="6" fillId="0" borderId="0" applyFont="0" applyFill="0" applyBorder="0" applyAlignment="0" applyProtection="0"/>
    <xf numFmtId="43" fontId="6" fillId="0" borderId="0" applyFont="0" applyFill="0" applyBorder="0" applyAlignment="0" applyProtection="0"/>
    <xf numFmtId="0" fontId="54" fillId="0" borderId="0">
      <alignment vertical="top"/>
    </xf>
    <xf numFmtId="0" fontId="54" fillId="0" borderId="0">
      <alignment vertical="top"/>
    </xf>
    <xf numFmtId="0" fontId="6" fillId="0" borderId="0"/>
    <xf numFmtId="43" fontId="6" fillId="0" borderId="0" applyFont="0" applyFill="0" applyBorder="0" applyAlignment="0" applyProtection="0"/>
    <xf numFmtId="9" fontId="6" fillId="0" borderId="0" applyFont="0" applyFill="0" applyBorder="0" applyAlignment="0" applyProtection="0"/>
    <xf numFmtId="0" fontId="59" fillId="0" borderId="0"/>
    <xf numFmtId="43" fontId="59" fillId="0" borderId="0" applyFont="0" applyFill="0" applyBorder="0" applyAlignment="0" applyProtection="0"/>
    <xf numFmtId="0" fontId="59" fillId="0" borderId="0"/>
    <xf numFmtId="9" fontId="59" fillId="0" borderId="0" applyFont="0" applyFill="0" applyBorder="0" applyAlignment="0" applyProtection="0"/>
    <xf numFmtId="44" fontId="6"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6" fillId="0" borderId="0" applyNumberFormat="0" applyFill="0" applyBorder="0" applyAlignment="0" applyProtection="0"/>
    <xf numFmtId="0" fontId="54" fillId="0" borderId="0">
      <alignment vertical="top"/>
    </xf>
    <xf numFmtId="43" fontId="51" fillId="0" borderId="0" applyFont="0" applyFill="0" applyBorder="0" applyAlignment="0" applyProtection="0"/>
    <xf numFmtId="0" fontId="51" fillId="0" borderId="0"/>
    <xf numFmtId="9" fontId="51" fillId="0" borderId="0" applyFont="0" applyFill="0" applyBorder="0" applyAlignment="0" applyProtection="0"/>
    <xf numFmtId="0" fontId="5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9" fontId="51" fillId="0" borderId="0" applyFont="0" applyFill="0" applyBorder="0" applyAlignment="0" applyProtection="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8" fillId="0" borderId="0"/>
    <xf numFmtId="0" fontId="57" fillId="0" borderId="0"/>
    <xf numFmtId="0" fontId="51" fillId="0" borderId="0" applyBorder="0"/>
    <xf numFmtId="43" fontId="49" fillId="0" borderId="0" applyFont="0" applyFill="0" applyBorder="0" applyAlignment="0" applyProtection="0"/>
    <xf numFmtId="0" fontId="51" fillId="0" borderId="0" applyBorder="0"/>
    <xf numFmtId="0" fontId="51" fillId="0" borderId="0" applyBorder="0"/>
    <xf numFmtId="0" fontId="51" fillId="0" borderId="0" applyBorder="0"/>
    <xf numFmtId="0" fontId="53" fillId="14" borderId="0" applyNumberFormat="0" applyBorder="0" applyAlignment="0" applyProtection="0"/>
    <xf numFmtId="0" fontId="47" fillId="22" borderId="0" applyNumberFormat="0" applyBorder="0" applyAlignment="0" applyProtection="0"/>
    <xf numFmtId="0" fontId="47" fillId="26" borderId="0" applyNumberFormat="0" applyBorder="0" applyAlignment="0" applyProtection="0"/>
    <xf numFmtId="0" fontId="47" fillId="30" borderId="0" applyNumberFormat="0" applyBorder="0" applyAlignment="0" applyProtection="0"/>
    <xf numFmtId="0" fontId="47" fillId="34"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43" fontId="51" fillId="0" borderId="0" applyFont="0" applyFill="0" applyBorder="0" applyAlignment="0" applyProtection="0"/>
    <xf numFmtId="0" fontId="39" fillId="14"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8" fillId="0" borderId="0"/>
    <xf numFmtId="0" fontId="8" fillId="0" borderId="0"/>
    <xf numFmtId="0" fontId="53" fillId="14" borderId="0" applyNumberFormat="0" applyBorder="0" applyAlignment="0" applyProtection="0"/>
    <xf numFmtId="0" fontId="47" fillId="22" borderId="0" applyNumberFormat="0" applyBorder="0" applyAlignment="0" applyProtection="0"/>
    <xf numFmtId="0" fontId="47" fillId="26" borderId="0" applyNumberFormat="0" applyBorder="0" applyAlignment="0" applyProtection="0"/>
    <xf numFmtId="0" fontId="47" fillId="30" borderId="0" applyNumberFormat="0" applyBorder="0" applyAlignment="0" applyProtection="0"/>
    <xf numFmtId="0" fontId="47" fillId="34"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51" fillId="0" borderId="0" applyBorder="0"/>
    <xf numFmtId="0" fontId="91" fillId="0" borderId="0" applyFill="0" applyAlignment="0" applyProtection="0"/>
    <xf numFmtId="0" fontId="92" fillId="0" borderId="0" applyFill="0" applyBorder="0" applyAlignment="0" applyProtection="0"/>
    <xf numFmtId="14" fontId="48" fillId="6" borderId="42">
      <alignment horizontal="center" vertical="center" wrapText="1"/>
    </xf>
    <xf numFmtId="0" fontId="6" fillId="0" borderId="0"/>
    <xf numFmtId="9" fontId="6" fillId="0" borderId="0" applyFont="0" applyFill="0" applyBorder="0" applyAlignment="0" applyProtection="0"/>
    <xf numFmtId="0" fontId="91" fillId="0" borderId="12" applyFill="0" applyAlignment="0" applyProtection="0"/>
    <xf numFmtId="0" fontId="93" fillId="0" borderId="0" applyFill="0" applyBorder="0" applyProtection="0">
      <alignment horizontal="left" vertical="top"/>
    </xf>
    <xf numFmtId="0" fontId="91" fillId="0" borderId="0" applyFill="0" applyBorder="0" applyProtection="0">
      <alignment horizontal="center" vertical="center"/>
    </xf>
    <xf numFmtId="0" fontId="91" fillId="0" borderId="0" applyFill="0" applyAlignment="0" applyProtection="0"/>
    <xf numFmtId="0" fontId="2" fillId="0" borderId="0"/>
    <xf numFmtId="0" fontId="56" fillId="0" borderId="0" applyNumberFormat="0" applyFill="0" applyBorder="0" applyAlignment="0" applyProtection="0"/>
    <xf numFmtId="0" fontId="91" fillId="0" borderId="0" applyFill="0" applyBorder="0" applyProtection="0">
      <alignment horizontal="center" vertical="center"/>
    </xf>
    <xf numFmtId="0" fontId="92" fillId="0" borderId="0" applyFill="0" applyBorder="0" applyAlignment="0" applyProtection="0"/>
    <xf numFmtId="0" fontId="91" fillId="0" borderId="12" applyFill="0" applyAlignment="0" applyProtection="0"/>
    <xf numFmtId="172" fontId="6" fillId="0" borderId="0" applyFont="0" applyFill="0" applyBorder="0" applyAlignment="0" applyProtection="0"/>
    <xf numFmtId="0" fontId="92" fillId="0" borderId="0" applyFill="0" applyBorder="0" applyAlignment="0" applyProtection="0"/>
    <xf numFmtId="0" fontId="91" fillId="0" borderId="0" applyFill="0" applyAlignment="0" applyProtection="0"/>
    <xf numFmtId="0" fontId="91" fillId="0" borderId="12" applyFill="0" applyAlignment="0" applyProtection="0"/>
    <xf numFmtId="172" fontId="6" fillId="0" borderId="0" applyFont="0" applyFill="0" applyBorder="0" applyAlignment="0" applyProtection="0"/>
    <xf numFmtId="172" fontId="6" fillId="0" borderId="0" applyFont="0" applyFill="0" applyBorder="0" applyAlignment="0" applyProtection="0"/>
    <xf numFmtId="0" fontId="63" fillId="0" borderId="0" applyFill="0" applyBorder="0" applyAlignment="0" applyProtection="0"/>
    <xf numFmtId="0" fontId="91" fillId="0" borderId="0" applyFill="0" applyBorder="0" applyProtection="0">
      <alignment horizontal="center" vertical="center"/>
    </xf>
    <xf numFmtId="43" fontId="2" fillId="0" borderId="0" applyFont="0" applyFill="0" applyBorder="0" applyAlignment="0" applyProtection="0"/>
    <xf numFmtId="9" fontId="2" fillId="0" borderId="0" applyFont="0" applyFill="0" applyBorder="0" applyAlignment="0" applyProtection="0"/>
    <xf numFmtId="0" fontId="56" fillId="0" borderId="0" applyNumberFormat="0" applyFill="0" applyBorder="0" applyAlignment="0" applyProtection="0"/>
    <xf numFmtId="43" fontId="6" fillId="0" borderId="0" applyFont="0" applyFill="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43" fontId="2" fillId="0" borderId="0" applyFont="0" applyFill="0" applyBorder="0" applyAlignment="0" applyProtection="0"/>
    <xf numFmtId="43" fontId="22" fillId="0" borderId="0" applyFont="0" applyFill="0" applyBorder="0" applyAlignment="0" applyProtection="0"/>
    <xf numFmtId="0" fontId="96" fillId="0" borderId="34" applyNumberFormat="0" applyFill="0" applyAlignment="0" applyProtection="0"/>
    <xf numFmtId="0" fontId="6" fillId="0" borderId="0"/>
    <xf numFmtId="0" fontId="6" fillId="0" borderId="0"/>
    <xf numFmtId="0" fontId="6" fillId="0" borderId="0"/>
    <xf numFmtId="0" fontId="6" fillId="0" borderId="0"/>
    <xf numFmtId="0" fontId="6" fillId="0" borderId="0"/>
    <xf numFmtId="0" fontId="97" fillId="0" borderId="0" applyNumberFormat="0" applyFill="0" applyBorder="0" applyAlignment="0" applyProtection="0"/>
    <xf numFmtId="43" fontId="6" fillId="0" borderId="0" applyFont="0" applyFill="0" applyBorder="0" applyAlignment="0" applyProtection="0"/>
    <xf numFmtId="0" fontId="31" fillId="0" borderId="54" applyNumberFormat="0" applyFill="0" applyAlignment="0" applyProtection="0"/>
    <xf numFmtId="0" fontId="41" fillId="61" borderId="37" applyNumberFormat="0" applyAlignment="0" applyProtection="0"/>
    <xf numFmtId="0" fontId="2" fillId="47" borderId="0" applyNumberFormat="0" applyBorder="0" applyAlignment="0" applyProtection="0"/>
    <xf numFmtId="43" fontId="22" fillId="0" borderId="0" applyFont="0" applyFill="0" applyBorder="0" applyAlignment="0" applyProtection="0"/>
    <xf numFmtId="0" fontId="2" fillId="47" borderId="0" applyNumberFormat="0" applyBorder="0" applyAlignment="0" applyProtection="0"/>
    <xf numFmtId="0" fontId="42" fillId="61" borderId="36" applyNumberFormat="0" applyAlignment="0" applyProtection="0"/>
    <xf numFmtId="0" fontId="22" fillId="18" borderId="40" applyNumberFormat="0" applyFont="0" applyAlignment="0" applyProtection="0"/>
    <xf numFmtId="0" fontId="97" fillId="0" borderId="53" applyNumberFormat="0" applyFill="0" applyAlignment="0" applyProtection="0"/>
    <xf numFmtId="0" fontId="95" fillId="0" borderId="52" applyNumberFormat="0" applyFill="0" applyAlignment="0" applyProtection="0"/>
    <xf numFmtId="0" fontId="94" fillId="0" borderId="0"/>
    <xf numFmtId="0" fontId="2" fillId="62" borderId="0" applyNumberFormat="0" applyBorder="0" applyAlignment="0" applyProtection="0"/>
    <xf numFmtId="0" fontId="47" fillId="54" borderId="0" applyNumberFormat="0" applyBorder="0" applyAlignment="0" applyProtection="0"/>
    <xf numFmtId="0" fontId="98" fillId="0" borderId="0" applyNumberFormat="0" applyFill="0" applyBorder="0" applyAlignment="0" applyProtection="0"/>
    <xf numFmtId="0" fontId="6" fillId="0" borderId="0"/>
    <xf numFmtId="0" fontId="47" fillId="54" borderId="0" applyNumberFormat="0" applyBorder="0" applyAlignment="0" applyProtection="0"/>
    <xf numFmtId="0" fontId="47" fillId="63"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33" fillId="0" borderId="0" applyNumberForma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 fillId="0" borderId="0"/>
    <xf numFmtId="44" fontId="2" fillId="0" borderId="0" applyFont="0" applyFill="0" applyBorder="0" applyAlignment="0" applyProtection="0"/>
    <xf numFmtId="0" fontId="2" fillId="18" borderId="40" applyNumberFormat="0" applyFont="0" applyAlignment="0" applyProtection="0"/>
    <xf numFmtId="0" fontId="94" fillId="0" borderId="0"/>
    <xf numFmtId="9" fontId="2" fillId="0" borderId="0" applyFont="0" applyFill="0" applyBorder="0" applyAlignment="0" applyProtection="0"/>
    <xf numFmtId="0" fontId="6" fillId="0" borderId="0"/>
    <xf numFmtId="0" fontId="54" fillId="0" borderId="0"/>
    <xf numFmtId="43" fontId="88" fillId="0" borderId="0" applyFont="0" applyFill="0" applyBorder="0" applyAlignment="0" applyProtection="0"/>
    <xf numFmtId="43" fontId="2" fillId="0" borderId="0" applyFont="0" applyFill="0" applyBorder="0" applyAlignment="0" applyProtection="0"/>
    <xf numFmtId="0" fontId="6" fillId="0" borderId="0"/>
    <xf numFmtId="0" fontId="2" fillId="0" borderId="0"/>
    <xf numFmtId="9" fontId="6" fillId="0" borderId="0" applyFont="0" applyFill="0" applyBorder="0" applyAlignment="0" applyProtection="0"/>
    <xf numFmtId="0" fontId="92" fillId="0" borderId="0" applyFill="0" applyBorder="0" applyAlignment="0" applyProtection="0"/>
    <xf numFmtId="0" fontId="91" fillId="0" borderId="12" applyFill="0" applyAlignment="0" applyProtection="0"/>
    <xf numFmtId="0" fontId="91" fillId="0" borderId="0" applyFill="0" applyBorder="0" applyProtection="0">
      <alignment horizontal="center" vertical="center"/>
    </xf>
    <xf numFmtId="0" fontId="91" fillId="0" borderId="0" applyFill="0" applyAlignment="0" applyProtection="0"/>
    <xf numFmtId="172"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91" fillId="0" borderId="0" applyFill="0" applyAlignment="0" applyProtection="0"/>
    <xf numFmtId="0" fontId="92" fillId="0" borderId="0" applyFill="0" applyBorder="0" applyAlignment="0" applyProtection="0"/>
    <xf numFmtId="0" fontId="91" fillId="0" borderId="12" applyFill="0" applyAlignment="0" applyProtection="0"/>
    <xf numFmtId="0" fontId="91" fillId="0" borderId="0" applyFill="0" applyBorder="0" applyProtection="0">
      <alignment horizontal="center" vertical="center"/>
    </xf>
    <xf numFmtId="0" fontId="91" fillId="0" borderId="0" applyFill="0" applyAlignment="0" applyProtection="0"/>
    <xf numFmtId="0" fontId="6" fillId="0" borderId="0"/>
    <xf numFmtId="0" fontId="91" fillId="0" borderId="0" applyFill="0" applyBorder="0" applyProtection="0">
      <alignment horizontal="center" vertical="center"/>
    </xf>
    <xf numFmtId="0" fontId="92" fillId="0" borderId="0" applyFill="0" applyBorder="0" applyAlignment="0" applyProtection="0"/>
    <xf numFmtId="0" fontId="91" fillId="0" borderId="12" applyFill="0" applyAlignment="0" applyProtection="0"/>
    <xf numFmtId="172"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14"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47" fillId="22" borderId="0" applyNumberFormat="0" applyBorder="0" applyAlignment="0" applyProtection="0"/>
    <xf numFmtId="43" fontId="51" fillId="0" borderId="0" applyFont="0" applyFill="0" applyBorder="0" applyAlignment="0" applyProtection="0"/>
    <xf numFmtId="0" fontId="47" fillId="26" borderId="0" applyNumberFormat="0" applyBorder="0" applyAlignment="0" applyProtection="0"/>
    <xf numFmtId="0" fontId="8" fillId="0" borderId="0"/>
    <xf numFmtId="0" fontId="47" fillId="38" borderId="0" applyNumberFormat="0" applyBorder="0" applyAlignment="0" applyProtection="0"/>
    <xf numFmtId="0" fontId="8" fillId="0" borderId="0"/>
    <xf numFmtId="0" fontId="47" fillId="42" borderId="0" applyNumberFormat="0" applyBorder="0" applyAlignment="0" applyProtection="0"/>
    <xf numFmtId="43" fontId="8" fillId="0" borderId="0" applyFont="0" applyFill="0" applyBorder="0" applyAlignment="0" applyProtection="0"/>
    <xf numFmtId="0" fontId="6" fillId="0" borderId="0"/>
    <xf numFmtId="0" fontId="47" fillId="22" borderId="0" applyNumberFormat="0" applyBorder="0" applyAlignment="0" applyProtection="0"/>
    <xf numFmtId="0" fontId="47" fillId="30" borderId="0" applyNumberFormat="0" applyBorder="0" applyAlignment="0" applyProtection="0"/>
    <xf numFmtId="0" fontId="8" fillId="0" borderId="0"/>
    <xf numFmtId="0" fontId="8" fillId="0" borderId="0"/>
    <xf numFmtId="44" fontId="8" fillId="0" borderId="0" applyFont="0" applyFill="0" applyBorder="0" applyAlignment="0" applyProtection="0"/>
    <xf numFmtId="0" fontId="53" fillId="14" borderId="0" applyNumberFormat="0" applyBorder="0" applyAlignment="0" applyProtection="0"/>
    <xf numFmtId="0" fontId="47" fillId="34" borderId="0" applyNumberFormat="0" applyBorder="0" applyAlignment="0" applyProtection="0"/>
    <xf numFmtId="0" fontId="8" fillId="0" borderId="0"/>
    <xf numFmtId="44" fontId="8" fillId="0" borderId="0" applyFont="0" applyFill="0" applyBorder="0" applyAlignment="0" applyProtection="0"/>
    <xf numFmtId="0" fontId="53" fillId="14" borderId="0" applyNumberFormat="0" applyBorder="0" applyAlignment="0" applyProtection="0"/>
    <xf numFmtId="0" fontId="47" fillId="22" borderId="0" applyNumberFormat="0" applyBorder="0" applyAlignment="0" applyProtection="0"/>
    <xf numFmtId="0" fontId="47" fillId="26" borderId="0" applyNumberFormat="0" applyBorder="0" applyAlignment="0" applyProtection="0"/>
    <xf numFmtId="0" fontId="47" fillId="30" borderId="0" applyNumberFormat="0" applyBorder="0" applyAlignment="0" applyProtection="0"/>
    <xf numFmtId="0" fontId="47" fillId="34"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5" fontId="6" fillId="0" borderId="0" applyFont="0" applyFill="0" applyBorder="0" applyAlignment="0" applyProtection="0"/>
    <xf numFmtId="5" fontId="6" fillId="0" borderId="0" applyFont="0" applyFill="0" applyBorder="0" applyAlignment="0" applyProtection="0">
      <alignment vertical="top"/>
    </xf>
    <xf numFmtId="0" fontId="62" fillId="0" borderId="0" applyNumberFormat="0" applyFill="0" applyBorder="0" applyAlignment="0" applyProtection="0">
      <alignment vertical="top"/>
    </xf>
    <xf numFmtId="0" fontId="27" fillId="0" borderId="0" applyNumberFormat="0" applyFill="0" applyBorder="0" applyAlignment="0" applyProtection="0">
      <alignment vertical="top"/>
    </xf>
    <xf numFmtId="0" fontId="27" fillId="0" borderId="0" applyNumberFormat="0" applyFill="0" applyBorder="0" applyAlignment="0" applyProtection="0">
      <alignment vertical="top"/>
    </xf>
    <xf numFmtId="0" fontId="6" fillId="0" borderId="44" applyNumberFormat="0" applyFont="0" applyFill="0" applyAlignment="0" applyProtection="0">
      <alignment vertical="top"/>
    </xf>
    <xf numFmtId="3" fontId="6" fillId="0" borderId="0" applyFont="0" applyFill="0" applyBorder="0" applyAlignment="0" applyProtection="0">
      <alignment vertical="top"/>
    </xf>
    <xf numFmtId="0" fontId="6" fillId="0" borderId="44" applyNumberFormat="0" applyFont="0" applyFill="0" applyAlignment="0" applyProtection="0">
      <alignment vertical="top"/>
    </xf>
    <xf numFmtId="0" fontId="2" fillId="0" borderId="0"/>
    <xf numFmtId="0" fontId="2" fillId="0" borderId="0"/>
    <xf numFmtId="0" fontId="2" fillId="0" borderId="0" applyFont="0" applyFill="0" applyBorder="0" applyAlignment="0" applyProtection="0">
      <alignment vertical="top"/>
    </xf>
    <xf numFmtId="0" fontId="57" fillId="0" borderId="0"/>
    <xf numFmtId="43" fontId="54" fillId="0" borderId="0" applyFont="0" applyFill="0" applyBorder="0" applyAlignment="0" applyProtection="0">
      <alignment vertical="top"/>
    </xf>
    <xf numFmtId="0" fontId="61" fillId="0" borderId="0" applyNumberFormat="0" applyFill="0" applyBorder="0" applyAlignment="0" applyProtection="0">
      <alignment vertical="top"/>
      <protection locked="0"/>
    </xf>
    <xf numFmtId="2" fontId="2" fillId="0" borderId="0" applyFont="0" applyFill="0" applyBorder="0" applyAlignment="0" applyProtection="0">
      <alignment vertical="top"/>
    </xf>
    <xf numFmtId="5" fontId="6" fillId="0" borderId="0" applyFont="0" applyFill="0" applyBorder="0" applyAlignment="0" applyProtection="0"/>
    <xf numFmtId="0" fontId="55" fillId="0" borderId="0" applyNumberFormat="0" applyFill="0" applyBorder="0" applyAlignment="0" applyProtection="0"/>
    <xf numFmtId="2" fontId="6" fillId="0" borderId="0" applyFont="0" applyFill="0" applyBorder="0" applyAlignment="0" applyProtection="0"/>
    <xf numFmtId="43" fontId="6" fillId="0" borderId="0" applyFont="0" applyFill="0" applyBorder="0" applyAlignment="0" applyProtection="0"/>
    <xf numFmtId="0" fontId="54" fillId="0" borderId="0">
      <alignment vertical="top"/>
    </xf>
    <xf numFmtId="0" fontId="55" fillId="0" borderId="0" applyNumberFormat="0" applyFill="0" applyBorder="0" applyAlignment="0" applyProtection="0"/>
    <xf numFmtId="43" fontId="9" fillId="0" borderId="0" applyFont="0" applyFill="0" applyBorder="0" applyAlignment="0" applyProtection="0"/>
    <xf numFmtId="0" fontId="6" fillId="0" borderId="0" applyFont="0" applyFill="0" applyBorder="0" applyAlignment="0" applyProtection="0"/>
    <xf numFmtId="0" fontId="27" fillId="0" borderId="0" applyNumberFormat="0" applyFill="0" applyBorder="0" applyAlignment="0" applyProtection="0">
      <alignment vertical="top"/>
    </xf>
    <xf numFmtId="0" fontId="6" fillId="0" borderId="43" applyNumberFormat="0" applyFont="0" applyFill="0" applyAlignment="0" applyProtection="0"/>
    <xf numFmtId="0" fontId="6" fillId="0" borderId="43" applyNumberFormat="0" applyFont="0" applyFill="0" applyAlignment="0" applyProtection="0"/>
    <xf numFmtId="2" fontId="6" fillId="0" borderId="0" applyFont="0" applyFill="0" applyBorder="0" applyAlignment="0" applyProtection="0"/>
    <xf numFmtId="3" fontId="6" fillId="0" borderId="0" applyFont="0" applyFill="0" applyBorder="0" applyAlignment="0" applyProtection="0"/>
    <xf numFmtId="0" fontId="58" fillId="0" borderId="0" applyNumberFormat="0" applyFill="0" applyBorder="0" applyAlignment="0" applyProtection="0"/>
    <xf numFmtId="0" fontId="6" fillId="0" borderId="0" applyFont="0" applyFill="0" applyBorder="0" applyAlignment="0" applyProtection="0"/>
    <xf numFmtId="0" fontId="6" fillId="0" borderId="43" applyNumberFormat="0" applyFont="0" applyFill="0" applyAlignment="0" applyProtection="0"/>
    <xf numFmtId="0" fontId="58" fillId="0" borderId="0" applyNumberFormat="0" applyFill="0" applyBorder="0" applyAlignment="0" applyProtection="0"/>
    <xf numFmtId="3" fontId="6" fillId="0" borderId="0" applyFont="0" applyFill="0" applyBorder="0" applyAlignment="0" applyProtection="0"/>
    <xf numFmtId="0" fontId="59" fillId="0" borderId="0"/>
    <xf numFmtId="43" fontId="2" fillId="0" borderId="0" applyFont="0" applyFill="0" applyBorder="0" applyAlignment="0" applyProtection="0"/>
    <xf numFmtId="2" fontId="6" fillId="0" borderId="0" applyFont="0" applyFill="0" applyBorder="0" applyAlignment="0" applyProtection="0">
      <alignment vertical="top"/>
    </xf>
    <xf numFmtId="43" fontId="6" fillId="0" borderId="0" applyFont="0" applyFill="0" applyBorder="0" applyAlignment="0" applyProtection="0"/>
    <xf numFmtId="0" fontId="62" fillId="0" borderId="0" applyNumberFormat="0" applyFill="0" applyBorder="0" applyAlignment="0" applyProtection="0">
      <alignment vertical="top"/>
    </xf>
    <xf numFmtId="0" fontId="51" fillId="0" borderId="0" applyBorder="0"/>
    <xf numFmtId="43" fontId="59" fillId="0" borderId="0" applyFont="0" applyFill="0" applyBorder="0" applyAlignment="0" applyProtection="0"/>
    <xf numFmtId="0" fontId="6" fillId="0" borderId="0" applyFont="0" applyFill="0" applyBorder="0" applyAlignment="0" applyProtection="0">
      <alignment vertical="top"/>
    </xf>
    <xf numFmtId="0" fontId="6" fillId="0" borderId="0"/>
    <xf numFmtId="0" fontId="62" fillId="0" borderId="0" applyNumberFormat="0" applyFill="0" applyBorder="0" applyAlignment="0" applyProtection="0">
      <alignment vertical="top"/>
    </xf>
    <xf numFmtId="5" fontId="2" fillId="0" borderId="0" applyFont="0" applyFill="0" applyBorder="0" applyAlignment="0" applyProtection="0">
      <alignment vertical="top"/>
    </xf>
    <xf numFmtId="3" fontId="2" fillId="0" borderId="0" applyFont="0" applyFill="0" applyBorder="0" applyAlignment="0" applyProtection="0">
      <alignment vertical="top"/>
    </xf>
    <xf numFmtId="0" fontId="8" fillId="0" borderId="0"/>
    <xf numFmtId="0" fontId="31" fillId="0" borderId="51" applyNumberFormat="0" applyFill="0" applyAlignment="0" applyProtection="0"/>
    <xf numFmtId="0" fontId="8" fillId="0" borderId="0"/>
    <xf numFmtId="0" fontId="51" fillId="0" borderId="0" applyBorder="0"/>
    <xf numFmtId="0" fontId="8" fillId="0" borderId="0"/>
    <xf numFmtId="0" fontId="8" fillId="0" borderId="0"/>
    <xf numFmtId="42" fontId="6" fillId="0" borderId="0" applyFont="0" applyFill="0" applyBorder="0" applyAlignment="0" applyProtection="0"/>
    <xf numFmtId="41" fontId="6" fillId="0" borderId="0" applyFont="0" applyFill="0" applyBorder="0" applyAlignment="0" applyProtection="0"/>
    <xf numFmtId="0" fontId="100" fillId="0" borderId="0">
      <alignment vertical="top"/>
    </xf>
    <xf numFmtId="44" fontId="6" fillId="0" borderId="0" applyFont="0" applyFill="0" applyBorder="0" applyAlignment="0" applyProtection="0"/>
    <xf numFmtId="0" fontId="100" fillId="0" borderId="0">
      <alignment vertical="top"/>
    </xf>
    <xf numFmtId="43" fontId="8" fillId="0" borderId="0" applyFont="0" applyFill="0" applyBorder="0" applyAlignment="0" applyProtection="0"/>
    <xf numFmtId="9" fontId="6" fillId="0" borderId="0" applyFont="0" applyFill="0" applyBorder="0" applyAlignment="0" applyProtection="0"/>
    <xf numFmtId="0" fontId="103" fillId="0" borderId="0"/>
    <xf numFmtId="0" fontId="101" fillId="0" borderId="0"/>
    <xf numFmtId="173" fontId="102" fillId="0" borderId="0"/>
    <xf numFmtId="0" fontId="6" fillId="0" borderId="0"/>
    <xf numFmtId="9" fontId="6" fillId="0" borderId="0" applyFont="0" applyFill="0" applyBorder="0" applyAlignment="0" applyProtection="0"/>
    <xf numFmtId="0" fontId="39" fillId="66" borderId="0" applyNumberFormat="0" applyBorder="0" applyAlignment="0" applyProtection="0"/>
    <xf numFmtId="0" fontId="2" fillId="67"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65" borderId="0" applyNumberFormat="0" applyBorder="0" applyAlignment="0" applyProtection="0"/>
    <xf numFmtId="0" fontId="2" fillId="70" borderId="0" applyNumberFormat="0" applyBorder="0" applyAlignment="0" applyProtection="0"/>
    <xf numFmtId="0" fontId="56" fillId="0" borderId="0" applyNumberFormat="0" applyFill="0" applyBorder="0" applyAlignment="0" applyProtection="0"/>
    <xf numFmtId="0" fontId="53" fillId="66" borderId="0" applyNumberFormat="0" applyBorder="0" applyAlignment="0" applyProtection="0"/>
    <xf numFmtId="0" fontId="47" fillId="67" borderId="0" applyNumberFormat="0" applyBorder="0" applyAlignment="0" applyProtection="0"/>
    <xf numFmtId="0" fontId="47" fillId="64" borderId="0" applyNumberFormat="0" applyBorder="0" applyAlignment="0" applyProtection="0"/>
    <xf numFmtId="0" fontId="47" fillId="68" borderId="0" applyNumberFormat="0" applyBorder="0" applyAlignment="0" applyProtection="0"/>
    <xf numFmtId="0" fontId="47" fillId="69" borderId="0" applyNumberFormat="0" applyBorder="0" applyAlignment="0" applyProtection="0"/>
    <xf numFmtId="0" fontId="47" fillId="65" borderId="0" applyNumberFormat="0" applyBorder="0" applyAlignment="0" applyProtection="0"/>
    <xf numFmtId="0" fontId="47" fillId="70" borderId="0" applyNumberFormat="0" applyBorder="0" applyAlignment="0" applyProtection="0"/>
    <xf numFmtId="0" fontId="39" fillId="66" borderId="0" applyNumberFormat="0" applyBorder="0" applyAlignment="0" applyProtection="0"/>
    <xf numFmtId="0" fontId="2" fillId="67"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65" borderId="0" applyNumberFormat="0" applyBorder="0" applyAlignment="0" applyProtection="0"/>
    <xf numFmtId="0" fontId="2" fillId="70" borderId="0" applyNumberFormat="0" applyBorder="0" applyAlignment="0" applyProtection="0"/>
    <xf numFmtId="0" fontId="8" fillId="0" borderId="0"/>
    <xf numFmtId="9" fontId="2" fillId="0" borderId="0" applyFont="0" applyFill="0" applyBorder="0" applyAlignment="0" applyProtection="0"/>
    <xf numFmtId="0" fontId="8" fillId="0" borderId="0"/>
    <xf numFmtId="0" fontId="2" fillId="10" borderId="40" applyNumberFormat="0" applyFont="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0" borderId="0"/>
    <xf numFmtId="0" fontId="2" fillId="67"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65" borderId="0" applyNumberFormat="0" applyBorder="0" applyAlignment="0" applyProtection="0"/>
    <xf numFmtId="0" fontId="2" fillId="70" borderId="0" applyNumberFormat="0" applyBorder="0" applyAlignment="0" applyProtection="0"/>
    <xf numFmtId="0" fontId="2" fillId="67"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65" borderId="0" applyNumberFormat="0" applyBorder="0" applyAlignment="0" applyProtection="0"/>
    <xf numFmtId="0" fontId="2" fillId="70" borderId="0" applyNumberFormat="0" applyBorder="0" applyAlignment="0" applyProtection="0"/>
    <xf numFmtId="0" fontId="2" fillId="10" borderId="40" applyNumberFormat="0" applyFont="0" applyAlignment="0" applyProtection="0"/>
    <xf numFmtId="0" fontId="50" fillId="0" borderId="0"/>
    <xf numFmtId="0" fontId="105" fillId="0" borderId="33" applyNumberFormat="0" applyFill="0" applyAlignment="0" applyProtection="0"/>
    <xf numFmtId="0" fontId="106" fillId="0" borderId="34" applyNumberFormat="0" applyFill="0" applyAlignment="0" applyProtection="0"/>
    <xf numFmtId="0" fontId="107" fillId="0" borderId="35" applyNumberFormat="0" applyFill="0" applyAlignment="0" applyProtection="0"/>
    <xf numFmtId="0" fontId="107" fillId="0" borderId="0" applyNumberFormat="0" applyFill="0" applyBorder="0" applyAlignment="0" applyProtection="0"/>
    <xf numFmtId="0" fontId="108" fillId="12" borderId="0" applyNumberFormat="0" applyBorder="0" applyAlignment="0" applyProtection="0"/>
    <xf numFmtId="0" fontId="109" fillId="13" borderId="0" applyNumberFormat="0" applyBorder="0" applyAlignment="0" applyProtection="0"/>
    <xf numFmtId="0" fontId="110" fillId="14" borderId="0" applyNumberFormat="0" applyBorder="0" applyAlignment="0" applyProtection="0"/>
    <xf numFmtId="0" fontId="111" fillId="15" borderId="36" applyNumberFormat="0" applyAlignment="0" applyProtection="0"/>
    <xf numFmtId="0" fontId="112" fillId="16" borderId="37" applyNumberFormat="0" applyAlignment="0" applyProtection="0"/>
    <xf numFmtId="0" fontId="113" fillId="16" borderId="36" applyNumberFormat="0" applyAlignment="0" applyProtection="0"/>
    <xf numFmtId="0" fontId="114" fillId="0" borderId="38" applyNumberFormat="0" applyFill="0" applyAlignment="0" applyProtection="0"/>
    <xf numFmtId="0" fontId="115" fillId="17" borderId="39" applyNumberFormat="0" applyAlignment="0" applyProtection="0"/>
    <xf numFmtId="0" fontId="116" fillId="0" borderId="0" applyNumberFormat="0" applyFill="0" applyBorder="0" applyAlignment="0" applyProtection="0"/>
    <xf numFmtId="0" fontId="50" fillId="18" borderId="40" applyNumberFormat="0" applyFont="0" applyAlignment="0" applyProtection="0"/>
    <xf numFmtId="0" fontId="117" fillId="0" borderId="0" applyNumberFormat="0" applyFill="0" applyBorder="0" applyAlignment="0" applyProtection="0"/>
    <xf numFmtId="0" fontId="118" fillId="0" borderId="41" applyNumberFormat="0" applyFill="0" applyAlignment="0" applyProtection="0"/>
    <xf numFmtId="0" fontId="119"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119"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119"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119"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119"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119"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43" fontId="50" fillId="0" borderId="0" applyFont="0" applyFill="0" applyBorder="0" applyAlignment="0" applyProtection="0"/>
    <xf numFmtId="9" fontId="50" fillId="0" borderId="0" applyFont="0" applyFill="0" applyBorder="0" applyAlignment="0" applyProtection="0"/>
    <xf numFmtId="0" fontId="2" fillId="0" borderId="0"/>
    <xf numFmtId="0" fontId="34" fillId="0" borderId="33" applyNumberFormat="0" applyFill="0" applyAlignment="0" applyProtection="0"/>
    <xf numFmtId="0" fontId="35" fillId="0" borderId="34" applyNumberFormat="0" applyFill="0" applyAlignment="0" applyProtection="0"/>
    <xf numFmtId="0" fontId="36" fillId="0" borderId="35" applyNumberFormat="0" applyFill="0" applyAlignment="0" applyProtection="0"/>
    <xf numFmtId="0" fontId="36" fillId="0" borderId="0" applyNumberFormat="0" applyFill="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40" fillId="15" borderId="36" applyNumberFormat="0" applyAlignment="0" applyProtection="0"/>
    <xf numFmtId="0" fontId="41" fillId="16" borderId="37" applyNumberFormat="0" applyAlignment="0" applyProtection="0"/>
    <xf numFmtId="0" fontId="42" fillId="16" borderId="36" applyNumberFormat="0" applyAlignment="0" applyProtection="0"/>
    <xf numFmtId="0" fontId="43" fillId="0" borderId="38" applyNumberFormat="0" applyFill="0" applyAlignment="0" applyProtection="0"/>
    <xf numFmtId="0" fontId="44" fillId="17" borderId="39" applyNumberFormat="0" applyAlignment="0" applyProtection="0"/>
    <xf numFmtId="0" fontId="45" fillId="0" borderId="0" applyNumberFormat="0" applyFill="0" applyBorder="0" applyAlignment="0" applyProtection="0"/>
    <xf numFmtId="0" fontId="2" fillId="18" borderId="40" applyNumberFormat="0" applyFont="0" applyAlignment="0" applyProtection="0"/>
    <xf numFmtId="0" fontId="46" fillId="0" borderId="0" applyNumberFormat="0" applyFill="0" applyBorder="0" applyAlignment="0" applyProtection="0"/>
    <xf numFmtId="0" fontId="31" fillId="0" borderId="41" applyNumberFormat="0" applyFill="0" applyAlignment="0" applyProtection="0"/>
    <xf numFmtId="0" fontId="47"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7"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7"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47"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47"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6" fillId="0" borderId="0" applyNumberFormat="0" applyFill="0" applyBorder="0" applyAlignment="0" applyProtection="0"/>
    <xf numFmtId="0" fontId="47" fillId="22" borderId="0" applyNumberFormat="0" applyBorder="0" applyAlignment="0" applyProtection="0"/>
    <xf numFmtId="0" fontId="47" fillId="26" borderId="0" applyNumberFormat="0" applyBorder="0" applyAlignment="0" applyProtection="0"/>
    <xf numFmtId="0" fontId="47" fillId="30" borderId="0" applyNumberFormat="0" applyBorder="0" applyAlignment="0" applyProtection="0"/>
    <xf numFmtId="0" fontId="47" fillId="34"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9" fillId="0" borderId="0"/>
    <xf numFmtId="0" fontId="6" fillId="0" borderId="0"/>
    <xf numFmtId="43" fontId="9" fillId="0" borderId="0" applyFont="0" applyFill="0" applyBorder="0" applyAlignment="0" applyProtection="0"/>
    <xf numFmtId="44" fontId="9" fillId="0" borderId="0" applyFont="0" applyFill="0" applyBorder="0" applyAlignment="0" applyProtection="0"/>
    <xf numFmtId="4" fontId="2" fillId="0" borderId="0" applyFont="0" applyFill="0" applyBorder="0" applyAlignment="0" applyProtection="0">
      <alignment vertical="top"/>
    </xf>
    <xf numFmtId="169" fontId="60"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54" fillId="0" borderId="0" applyFont="0" applyFill="0" applyBorder="0" applyAlignment="0" applyProtection="0"/>
    <xf numFmtId="0" fontId="54" fillId="0" borderId="0"/>
    <xf numFmtId="0" fontId="54" fillId="0" borderId="0"/>
    <xf numFmtId="0" fontId="2" fillId="18" borderId="40" applyNumberFormat="0" applyFont="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71" borderId="0" applyNumberFormat="0" applyBorder="0" applyAlignment="0" applyProtection="0"/>
    <xf numFmtId="0" fontId="22" fillId="62"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6" borderId="0" applyNumberFormat="0" applyBorder="0" applyAlignment="0" applyProtection="0"/>
    <xf numFmtId="0" fontId="22" fillId="48" borderId="0" applyNumberFormat="0" applyBorder="0" applyAlignment="0" applyProtection="0"/>
    <xf numFmtId="0" fontId="22" fillId="51" borderId="0" applyNumberFormat="0" applyBorder="0" applyAlignment="0" applyProtection="0"/>
    <xf numFmtId="0" fontId="120" fillId="52" borderId="0" applyNumberFormat="0" applyBorder="0" applyAlignment="0" applyProtection="0"/>
    <xf numFmtId="0" fontId="120" fillId="49" borderId="0" applyNumberFormat="0" applyBorder="0" applyAlignment="0" applyProtection="0"/>
    <xf numFmtId="0" fontId="120" fillId="50" borderId="0" applyNumberFormat="0" applyBorder="0" applyAlignment="0" applyProtection="0"/>
    <xf numFmtId="0" fontId="120" fillId="53" borderId="0" applyNumberFormat="0" applyBorder="0" applyAlignment="0" applyProtection="0"/>
    <xf numFmtId="0" fontId="120" fillId="54" borderId="0" applyNumberFormat="0" applyBorder="0" applyAlignment="0" applyProtection="0"/>
    <xf numFmtId="0" fontId="120" fillId="55" borderId="0" applyNumberFormat="0" applyBorder="0" applyAlignment="0" applyProtection="0"/>
    <xf numFmtId="0" fontId="120" fillId="56" borderId="0" applyNumberFormat="0" applyBorder="0" applyAlignment="0" applyProtection="0"/>
    <xf numFmtId="0" fontId="120" fillId="57" borderId="0" applyNumberFormat="0" applyBorder="0" applyAlignment="0" applyProtection="0"/>
    <xf numFmtId="0" fontId="120" fillId="58" borderId="0" applyNumberFormat="0" applyBorder="0" applyAlignment="0" applyProtection="0"/>
    <xf numFmtId="0" fontId="120" fillId="53" borderId="0" applyNumberFormat="0" applyBorder="0" applyAlignment="0" applyProtection="0"/>
    <xf numFmtId="0" fontId="120" fillId="54" borderId="0" applyNumberFormat="0" applyBorder="0" applyAlignment="0" applyProtection="0"/>
    <xf numFmtId="0" fontId="120" fillId="59" borderId="0" applyNumberFormat="0" applyBorder="0" applyAlignment="0" applyProtection="0"/>
    <xf numFmtId="0" fontId="121" fillId="44" borderId="0" applyNumberFormat="0" applyBorder="0" applyAlignment="0" applyProtection="0"/>
    <xf numFmtId="0" fontId="122" fillId="47" borderId="55" applyNumberFormat="0" applyAlignment="0" applyProtection="0"/>
    <xf numFmtId="0" fontId="123" fillId="60" borderId="45" applyNumberFormat="0" applyAlignment="0" applyProtection="0"/>
    <xf numFmtId="3" fontId="6"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0" fontId="124" fillId="0" borderId="0" applyNumberFormat="0" applyFill="0" applyBorder="0" applyAlignment="0" applyProtection="0"/>
    <xf numFmtId="2" fontId="6" fillId="0" borderId="0" applyFont="0" applyFill="0" applyBorder="0" applyAlignment="0" applyProtection="0"/>
    <xf numFmtId="0" fontId="125" fillId="45" borderId="0" applyNumberFormat="0" applyBorder="0" applyAlignment="0" applyProtection="0"/>
    <xf numFmtId="0" fontId="126" fillId="62" borderId="55" applyNumberFormat="0" applyAlignment="0" applyProtection="0"/>
    <xf numFmtId="0" fontId="127" fillId="72" borderId="0" applyNumberFormat="0" applyBorder="0" applyAlignment="0" applyProtection="0"/>
    <xf numFmtId="0" fontId="22" fillId="73" borderId="56" applyNumberFormat="0" applyFont="0" applyAlignment="0" applyProtection="0"/>
    <xf numFmtId="0" fontId="128" fillId="47" borderId="50" applyNumberFormat="0" applyAlignment="0" applyProtection="0"/>
    <xf numFmtId="9" fontId="6" fillId="0" borderId="0" applyFont="0" applyFill="0" applyBorder="0" applyAlignment="0" applyProtection="0"/>
    <xf numFmtId="0" fontId="79" fillId="0" borderId="0" applyNumberFormat="0" applyFill="0" applyBorder="0" applyAlignment="0" applyProtection="0"/>
    <xf numFmtId="0" fontId="129" fillId="0" borderId="51" applyNumberFormat="0" applyFill="0" applyAlignment="0" applyProtection="0"/>
    <xf numFmtId="0" fontId="130" fillId="0" borderId="0" applyNumberFormat="0" applyFill="0" applyBorder="0" applyAlignment="0" applyProtection="0"/>
    <xf numFmtId="0" fontId="6" fillId="0" borderId="0"/>
    <xf numFmtId="43" fontId="6"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2"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0" fontId="131" fillId="0" borderId="0"/>
    <xf numFmtId="0" fontId="132" fillId="12" borderId="0" applyNumberFormat="0" applyBorder="0" applyAlignment="0" applyProtection="0"/>
    <xf numFmtId="0" fontId="133" fillId="13" borderId="0" applyNumberFormat="0" applyBorder="0" applyAlignment="0" applyProtection="0"/>
    <xf numFmtId="0" fontId="134" fillId="14" borderId="0" applyNumberFormat="0" applyBorder="0" applyAlignment="0" applyProtection="0"/>
    <xf numFmtId="0" fontId="135" fillId="15" borderId="36" applyNumberFormat="0" applyAlignment="0" applyProtection="0"/>
    <xf numFmtId="0" fontId="136" fillId="16" borderId="37" applyNumberFormat="0" applyAlignment="0" applyProtection="0"/>
    <xf numFmtId="0" fontId="137" fillId="16" borderId="36" applyNumberFormat="0" applyAlignment="0" applyProtection="0"/>
    <xf numFmtId="0" fontId="138" fillId="0" borderId="38" applyNumberFormat="0" applyFill="0" applyAlignment="0" applyProtection="0"/>
    <xf numFmtId="0" fontId="139" fillId="17" borderId="39" applyNumberFormat="0" applyAlignment="0" applyProtection="0"/>
    <xf numFmtId="0" fontId="140" fillId="0" borderId="0" applyNumberFormat="0" applyFill="0" applyBorder="0" applyAlignment="0" applyProtection="0"/>
    <xf numFmtId="0" fontId="131" fillId="18" borderId="40" applyNumberFormat="0" applyFont="0" applyAlignment="0" applyProtection="0"/>
    <xf numFmtId="0" fontId="141" fillId="0" borderId="0" applyNumberFormat="0" applyFill="0" applyBorder="0" applyAlignment="0" applyProtection="0"/>
    <xf numFmtId="0" fontId="142" fillId="0" borderId="41" applyNumberFormat="0" applyFill="0" applyAlignment="0" applyProtection="0"/>
    <xf numFmtId="0" fontId="143" fillId="19" borderId="0" applyNumberFormat="0" applyBorder="0" applyAlignment="0" applyProtection="0"/>
    <xf numFmtId="0" fontId="131" fillId="20" borderId="0" applyNumberFormat="0" applyBorder="0" applyAlignment="0" applyProtection="0"/>
    <xf numFmtId="0" fontId="131" fillId="21" borderId="0" applyNumberFormat="0" applyBorder="0" applyAlignment="0" applyProtection="0"/>
    <xf numFmtId="0" fontId="143" fillId="22" borderId="0" applyNumberFormat="0" applyBorder="0" applyAlignment="0" applyProtection="0"/>
    <xf numFmtId="0" fontId="143" fillId="23" borderId="0" applyNumberFormat="0" applyBorder="0" applyAlignment="0" applyProtection="0"/>
    <xf numFmtId="0" fontId="131" fillId="24" borderId="0" applyNumberFormat="0" applyBorder="0" applyAlignment="0" applyProtection="0"/>
    <xf numFmtId="0" fontId="131" fillId="25" borderId="0" applyNumberFormat="0" applyBorder="0" applyAlignment="0" applyProtection="0"/>
    <xf numFmtId="0" fontId="143" fillId="26" borderId="0" applyNumberFormat="0" applyBorder="0" applyAlignment="0" applyProtection="0"/>
    <xf numFmtId="0" fontId="143" fillId="27" borderId="0" applyNumberFormat="0" applyBorder="0" applyAlignment="0" applyProtection="0"/>
    <xf numFmtId="0" fontId="131" fillId="28" borderId="0" applyNumberFormat="0" applyBorder="0" applyAlignment="0" applyProtection="0"/>
    <xf numFmtId="0" fontId="131" fillId="29" borderId="0" applyNumberFormat="0" applyBorder="0" applyAlignment="0" applyProtection="0"/>
    <xf numFmtId="0" fontId="143" fillId="30" borderId="0" applyNumberFormat="0" applyBorder="0" applyAlignment="0" applyProtection="0"/>
    <xf numFmtId="0" fontId="143" fillId="31" borderId="0" applyNumberFormat="0" applyBorder="0" applyAlignment="0" applyProtection="0"/>
    <xf numFmtId="0" fontId="131" fillId="32" borderId="0" applyNumberFormat="0" applyBorder="0" applyAlignment="0" applyProtection="0"/>
    <xf numFmtId="0" fontId="131" fillId="33" borderId="0" applyNumberFormat="0" applyBorder="0" applyAlignment="0" applyProtection="0"/>
    <xf numFmtId="0" fontId="143" fillId="34" borderId="0" applyNumberFormat="0" applyBorder="0" applyAlignment="0" applyProtection="0"/>
    <xf numFmtId="0" fontId="143" fillId="35" borderId="0" applyNumberFormat="0" applyBorder="0" applyAlignment="0" applyProtection="0"/>
    <xf numFmtId="0" fontId="131" fillId="36" borderId="0" applyNumberFormat="0" applyBorder="0" applyAlignment="0" applyProtection="0"/>
    <xf numFmtId="0" fontId="131" fillId="37" borderId="0" applyNumberFormat="0" applyBorder="0" applyAlignment="0" applyProtection="0"/>
    <xf numFmtId="0" fontId="143" fillId="38" borderId="0" applyNumberFormat="0" applyBorder="0" applyAlignment="0" applyProtection="0"/>
    <xf numFmtId="0" fontId="143" fillId="39" borderId="0" applyNumberFormat="0" applyBorder="0" applyAlignment="0" applyProtection="0"/>
    <xf numFmtId="0" fontId="131" fillId="40" borderId="0" applyNumberFormat="0" applyBorder="0" applyAlignment="0" applyProtection="0"/>
    <xf numFmtId="0" fontId="131" fillId="41" borderId="0" applyNumberFormat="0" applyBorder="0" applyAlignment="0" applyProtection="0"/>
    <xf numFmtId="0" fontId="143" fillId="42"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53" fillId="14" borderId="0" applyNumberFormat="0" applyBorder="0" applyAlignment="0" applyProtection="0"/>
    <xf numFmtId="0" fontId="40" fillId="15" borderId="36" applyNumberFormat="0" applyAlignment="0" applyProtection="0"/>
    <xf numFmtId="0" fontId="41" fillId="16" borderId="37" applyNumberFormat="0" applyAlignment="0" applyProtection="0"/>
    <xf numFmtId="0" fontId="42" fillId="16" borderId="36" applyNumberFormat="0" applyAlignment="0" applyProtection="0"/>
    <xf numFmtId="0" fontId="43" fillId="0" borderId="38" applyNumberFormat="0" applyFill="0" applyAlignment="0" applyProtection="0"/>
    <xf numFmtId="0" fontId="44" fillId="17" borderId="39"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1" fillId="0" borderId="41" applyNumberFormat="0" applyFill="0" applyAlignment="0" applyProtection="0"/>
    <xf numFmtId="0" fontId="47" fillId="19"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2" borderId="0" applyNumberFormat="0" applyBorder="0" applyAlignment="0" applyProtection="0"/>
    <xf numFmtId="43" fontId="2" fillId="0" borderId="0" applyFont="0" applyFill="0" applyBorder="0" applyAlignment="0" applyProtection="0"/>
    <xf numFmtId="0" fontId="6" fillId="0" borderId="0"/>
    <xf numFmtId="9" fontId="6" fillId="0" borderId="0" applyFont="0" applyFill="0" applyBorder="0" applyAlignment="0" applyProtection="0"/>
    <xf numFmtId="43" fontId="131" fillId="0" borderId="0" applyFont="0" applyFill="0" applyBorder="0" applyAlignment="0" applyProtection="0"/>
    <xf numFmtId="0" fontId="54" fillId="0" borderId="0">
      <alignment vertical="top"/>
    </xf>
    <xf numFmtId="0" fontId="132" fillId="12" borderId="0" applyNumberFormat="0" applyBorder="0" applyAlignment="0" applyProtection="0"/>
    <xf numFmtId="0" fontId="133" fillId="13" borderId="0" applyNumberFormat="0" applyBorder="0" applyAlignment="0" applyProtection="0"/>
    <xf numFmtId="0" fontId="134" fillId="14" borderId="0" applyNumberFormat="0" applyBorder="0" applyAlignment="0" applyProtection="0"/>
    <xf numFmtId="0" fontId="135" fillId="15" borderId="36" applyNumberFormat="0" applyAlignment="0" applyProtection="0"/>
    <xf numFmtId="0" fontId="136" fillId="16" borderId="37" applyNumberFormat="0" applyAlignment="0" applyProtection="0"/>
    <xf numFmtId="0" fontId="137" fillId="16" borderId="36" applyNumberFormat="0" applyAlignment="0" applyProtection="0"/>
    <xf numFmtId="0" fontId="138" fillId="0" borderId="38" applyNumberFormat="0" applyFill="0" applyAlignment="0" applyProtection="0"/>
    <xf numFmtId="0" fontId="139" fillId="17" borderId="39" applyNumberFormat="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2" fillId="0" borderId="41" applyNumberFormat="0" applyFill="0" applyAlignment="0" applyProtection="0"/>
    <xf numFmtId="0" fontId="143" fillId="19" borderId="0" applyNumberFormat="0" applyBorder="0" applyAlignment="0" applyProtection="0"/>
    <xf numFmtId="0" fontId="131" fillId="20" borderId="0" applyNumberFormat="0" applyBorder="0" applyAlignment="0" applyProtection="0"/>
    <xf numFmtId="0" fontId="131" fillId="21" borderId="0" applyNumberFormat="0" applyBorder="0" applyAlignment="0" applyProtection="0"/>
    <xf numFmtId="0" fontId="143" fillId="22" borderId="0" applyNumberFormat="0" applyBorder="0" applyAlignment="0" applyProtection="0"/>
    <xf numFmtId="0" fontId="143" fillId="23" borderId="0" applyNumberFormat="0" applyBorder="0" applyAlignment="0" applyProtection="0"/>
    <xf numFmtId="0" fontId="131" fillId="24" borderId="0" applyNumberFormat="0" applyBorder="0" applyAlignment="0" applyProtection="0"/>
    <xf numFmtId="0" fontId="131" fillId="25" borderId="0" applyNumberFormat="0" applyBorder="0" applyAlignment="0" applyProtection="0"/>
    <xf numFmtId="0" fontId="143" fillId="26" borderId="0" applyNumberFormat="0" applyBorder="0" applyAlignment="0" applyProtection="0"/>
    <xf numFmtId="0" fontId="143" fillId="27" borderId="0" applyNumberFormat="0" applyBorder="0" applyAlignment="0" applyProtection="0"/>
    <xf numFmtId="0" fontId="131" fillId="28" borderId="0" applyNumberFormat="0" applyBorder="0" applyAlignment="0" applyProtection="0"/>
    <xf numFmtId="0" fontId="131" fillId="29" borderId="0" applyNumberFormat="0" applyBorder="0" applyAlignment="0" applyProtection="0"/>
    <xf numFmtId="0" fontId="143" fillId="30" borderId="0" applyNumberFormat="0" applyBorder="0" applyAlignment="0" applyProtection="0"/>
    <xf numFmtId="0" fontId="143" fillId="31" borderId="0" applyNumberFormat="0" applyBorder="0" applyAlignment="0" applyProtection="0"/>
    <xf numFmtId="0" fontId="131" fillId="32" borderId="0" applyNumberFormat="0" applyBorder="0" applyAlignment="0" applyProtection="0"/>
    <xf numFmtId="0" fontId="131" fillId="33" borderId="0" applyNumberFormat="0" applyBorder="0" applyAlignment="0" applyProtection="0"/>
    <xf numFmtId="0" fontId="143" fillId="34" borderId="0" applyNumberFormat="0" applyBorder="0" applyAlignment="0" applyProtection="0"/>
    <xf numFmtId="0" fontId="143" fillId="35" borderId="0" applyNumberFormat="0" applyBorder="0" applyAlignment="0" applyProtection="0"/>
    <xf numFmtId="0" fontId="131" fillId="36" borderId="0" applyNumberFormat="0" applyBorder="0" applyAlignment="0" applyProtection="0"/>
    <xf numFmtId="0" fontId="131" fillId="37" borderId="0" applyNumberFormat="0" applyBorder="0" applyAlignment="0" applyProtection="0"/>
    <xf numFmtId="0" fontId="143" fillId="38" borderId="0" applyNumberFormat="0" applyBorder="0" applyAlignment="0" applyProtection="0"/>
    <xf numFmtId="0" fontId="143" fillId="39" borderId="0" applyNumberFormat="0" applyBorder="0" applyAlignment="0" applyProtection="0"/>
    <xf numFmtId="0" fontId="131" fillId="40" borderId="0" applyNumberFormat="0" applyBorder="0" applyAlignment="0" applyProtection="0"/>
    <xf numFmtId="0" fontId="131" fillId="41" borderId="0" applyNumberFormat="0" applyBorder="0" applyAlignment="0" applyProtection="0"/>
    <xf numFmtId="0" fontId="143" fillId="42" borderId="0" applyNumberFormat="0" applyBorder="0" applyAlignment="0" applyProtection="0"/>
    <xf numFmtId="0" fontId="131" fillId="0" borderId="0"/>
    <xf numFmtId="0" fontId="144" fillId="0" borderId="0">
      <alignment vertical="top"/>
    </xf>
    <xf numFmtId="0" fontId="131" fillId="18" borderId="40" applyNumberFormat="0" applyFont="0" applyAlignment="0" applyProtection="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6" fillId="0" borderId="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9" fontId="6" fillId="0" borderId="0" applyFont="0" applyFill="0" applyBorder="0" applyAlignment="0" applyProtection="0"/>
    <xf numFmtId="0" fontId="54" fillId="0" borderId="0">
      <alignment vertical="top"/>
    </xf>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6" fillId="0" borderId="0"/>
    <xf numFmtId="9" fontId="2" fillId="0" borderId="0" applyFont="0" applyFill="0" applyBorder="0" applyAlignment="0" applyProtection="0"/>
    <xf numFmtId="9" fontId="131" fillId="0" borderId="0" applyFont="0" applyFill="0" applyBorder="0" applyAlignment="0" applyProtection="0"/>
    <xf numFmtId="0" fontId="2" fillId="0" borderId="0"/>
    <xf numFmtId="0" fontId="2" fillId="18" borderId="40" applyNumberFormat="0" applyFont="0" applyAlignment="0" applyProtection="0"/>
    <xf numFmtId="0" fontId="2" fillId="18" borderId="40"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131" fillId="0" borderId="0" applyFont="0" applyFill="0" applyBorder="0" applyAlignment="0" applyProtection="0"/>
    <xf numFmtId="44" fontId="131" fillId="0" borderId="0" applyFont="0" applyFill="0" applyBorder="0" applyAlignment="0" applyProtection="0"/>
    <xf numFmtId="0" fontId="131" fillId="0" borderId="0"/>
    <xf numFmtId="9" fontId="131" fillId="0" borderId="0" applyFont="0" applyFill="0" applyBorder="0" applyAlignment="0" applyProtection="0"/>
    <xf numFmtId="0" fontId="131" fillId="0" borderId="0"/>
    <xf numFmtId="9" fontId="131" fillId="0" borderId="0" applyFont="0" applyFill="0" applyBorder="0" applyAlignment="0" applyProtection="0"/>
    <xf numFmtId="0" fontId="131" fillId="0" borderId="0"/>
    <xf numFmtId="9" fontId="131" fillId="0" borderId="0" applyFont="0" applyFill="0" applyBorder="0" applyAlignment="0" applyProtection="0"/>
    <xf numFmtId="0" fontId="131" fillId="0" borderId="0"/>
    <xf numFmtId="9" fontId="131" fillId="0" borderId="0" applyFont="0" applyFill="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0" borderId="0" applyNumberFormat="0" applyBorder="0" applyAlignment="0" applyProtection="0"/>
    <xf numFmtId="0" fontId="2" fillId="46"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47" fillId="52"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9" borderId="0" applyNumberFormat="0" applyBorder="0" applyAlignment="0" applyProtection="0"/>
    <xf numFmtId="0" fontId="38" fillId="44" borderId="0" applyNumberFormat="0" applyBorder="0" applyAlignment="0" applyProtection="0"/>
    <xf numFmtId="0" fontId="82" fillId="47" borderId="36" applyNumberFormat="0" applyAlignment="0" applyProtection="0"/>
    <xf numFmtId="0" fontId="44" fillId="60" borderId="45" applyNumberFormat="0" applyAlignment="0" applyProtection="0"/>
    <xf numFmtId="43" fontId="54" fillId="0" borderId="0" applyFont="0" applyFill="0" applyBorder="0" applyAlignment="0" applyProtection="0">
      <alignment vertical="top"/>
    </xf>
    <xf numFmtId="44" fontId="54" fillId="0" borderId="0" applyFont="0" applyFill="0" applyBorder="0" applyAlignment="0" applyProtection="0">
      <alignment vertical="top"/>
    </xf>
    <xf numFmtId="0" fontId="37" fillId="45" borderId="0" applyNumberFormat="0" applyBorder="0" applyAlignment="0" applyProtection="0"/>
    <xf numFmtId="0" fontId="83" fillId="47" borderId="36" applyNumberFormat="0" applyAlignment="0" applyProtection="0"/>
    <xf numFmtId="0" fontId="84" fillId="14" borderId="0" applyNumberFormat="0" applyBorder="0" applyAlignment="0" applyProtection="0"/>
    <xf numFmtId="0" fontId="54" fillId="0" borderId="0">
      <alignment vertical="top"/>
    </xf>
    <xf numFmtId="0" fontId="22" fillId="18" borderId="40" applyNumberFormat="0" applyFont="0" applyAlignment="0" applyProtection="0"/>
    <xf numFmtId="0" fontId="85" fillId="47" borderId="50" applyNumberFormat="0" applyAlignment="0" applyProtection="0"/>
    <xf numFmtId="9" fontId="22" fillId="0" borderId="0" applyFont="0" applyFill="0" applyBorder="0" applyAlignment="0" applyProtection="0"/>
    <xf numFmtId="0" fontId="31" fillId="0" borderId="51" applyNumberFormat="0" applyFill="0" applyAlignment="0" applyProtection="0"/>
    <xf numFmtId="0" fontId="34" fillId="0" borderId="33" applyNumberFormat="0" applyFill="0" applyAlignment="0" applyProtection="0"/>
    <xf numFmtId="0" fontId="35" fillId="0" borderId="34" applyNumberFormat="0" applyFill="0" applyAlignment="0" applyProtection="0"/>
    <xf numFmtId="0" fontId="36" fillId="0" borderId="35" applyNumberFormat="0" applyFill="0" applyAlignment="0" applyProtection="0"/>
    <xf numFmtId="0" fontId="36" fillId="0" borderId="0" applyNumberFormat="0" applyFill="0" applyBorder="0" applyAlignment="0" applyProtection="0"/>
    <xf numFmtId="0" fontId="54" fillId="0" borderId="0">
      <alignment vertical="top"/>
    </xf>
    <xf numFmtId="43" fontId="6" fillId="0" borderId="0" applyFont="0" applyFill="0" applyBorder="0" applyAlignment="0" applyProtection="0"/>
    <xf numFmtId="0" fontId="62" fillId="0" borderId="0" applyNumberFormat="0" applyFill="0" applyBorder="0" applyAlignment="0" applyProtection="0">
      <alignment vertical="top"/>
    </xf>
    <xf numFmtId="0" fontId="27" fillId="0" borderId="0" applyNumberFormat="0" applyFill="0" applyBorder="0" applyAlignment="0" applyProtection="0">
      <alignment vertical="top"/>
    </xf>
    <xf numFmtId="0" fontId="6" fillId="0" borderId="44" applyNumberFormat="0" applyFont="0" applyFill="0" applyAlignment="0" applyProtection="0">
      <alignment vertical="top"/>
    </xf>
    <xf numFmtId="0" fontId="54" fillId="0" borderId="0">
      <alignment vertical="top"/>
    </xf>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62" borderId="0" applyNumberFormat="0" applyBorder="0" applyAlignment="0" applyProtection="0"/>
    <xf numFmtId="0" fontId="22" fillId="48" borderId="0" applyNumberFormat="0" applyBorder="0" applyAlignment="0" applyProtection="0"/>
    <xf numFmtId="0" fontId="22" fillId="50" borderId="0" applyNumberFormat="0" applyBorder="0" applyAlignment="0" applyProtection="0"/>
    <xf numFmtId="0" fontId="22" fillId="46" borderId="0" applyNumberFormat="0" applyBorder="0" applyAlignment="0" applyProtection="0"/>
    <xf numFmtId="0" fontId="22" fillId="48" borderId="0" applyNumberFormat="0" applyBorder="0" applyAlignment="0" applyProtection="0"/>
    <xf numFmtId="0" fontId="22" fillId="51" borderId="0" applyNumberFormat="0" applyBorder="0" applyAlignment="0" applyProtection="0"/>
    <xf numFmtId="0" fontId="120" fillId="52" borderId="0" applyNumberFormat="0" applyBorder="0" applyAlignment="0" applyProtection="0"/>
    <xf numFmtId="0" fontId="120" fillId="49" borderId="0" applyNumberFormat="0" applyBorder="0" applyAlignment="0" applyProtection="0"/>
    <xf numFmtId="0" fontId="120" fillId="50" borderId="0" applyNumberFormat="0" applyBorder="0" applyAlignment="0" applyProtection="0"/>
    <xf numFmtId="0" fontId="120" fillId="53" borderId="0" applyNumberFormat="0" applyBorder="0" applyAlignment="0" applyProtection="0"/>
    <xf numFmtId="0" fontId="120" fillId="54" borderId="0" applyNumberFormat="0" applyBorder="0" applyAlignment="0" applyProtection="0"/>
    <xf numFmtId="0" fontId="120" fillId="55" borderId="0" applyNumberFormat="0" applyBorder="0" applyAlignment="0" applyProtection="0"/>
    <xf numFmtId="0" fontId="120" fillId="56" borderId="0" applyNumberFormat="0" applyBorder="0" applyAlignment="0" applyProtection="0"/>
    <xf numFmtId="0" fontId="120" fillId="57" borderId="0" applyNumberFormat="0" applyBorder="0" applyAlignment="0" applyProtection="0"/>
    <xf numFmtId="0" fontId="120" fillId="58" borderId="0" applyNumberFormat="0" applyBorder="0" applyAlignment="0" applyProtection="0"/>
    <xf numFmtId="0" fontId="120" fillId="53" borderId="0" applyNumberFormat="0" applyBorder="0" applyAlignment="0" applyProtection="0"/>
    <xf numFmtId="0" fontId="120" fillId="54" borderId="0" applyNumberFormat="0" applyBorder="0" applyAlignment="0" applyProtection="0"/>
    <xf numFmtId="0" fontId="120" fillId="59" borderId="0" applyNumberFormat="0" applyBorder="0" applyAlignment="0" applyProtection="0"/>
    <xf numFmtId="0" fontId="121" fillId="44" borderId="0" applyNumberFormat="0" applyBorder="0" applyAlignment="0" applyProtection="0"/>
    <xf numFmtId="0" fontId="122" fillId="47" borderId="55" applyNumberFormat="0" applyAlignment="0" applyProtection="0"/>
    <xf numFmtId="0" fontId="123" fillId="60" borderId="45" applyNumberFormat="0" applyAlignment="0" applyProtection="0"/>
    <xf numFmtId="43" fontId="54" fillId="0" borderId="0" applyFont="0" applyFill="0" applyBorder="0" applyAlignment="0" applyProtection="0">
      <alignment vertical="top"/>
    </xf>
    <xf numFmtId="0" fontId="125" fillId="45" borderId="0" applyNumberFormat="0" applyBorder="0" applyAlignment="0" applyProtection="0"/>
    <xf numFmtId="0" fontId="80" fillId="0" borderId="46" applyNumberFormat="0" applyFill="0" applyAlignment="0" applyProtection="0"/>
    <xf numFmtId="0" fontId="81" fillId="0" borderId="47" applyNumberFormat="0" applyFill="0" applyAlignment="0" applyProtection="0"/>
    <xf numFmtId="0" fontId="126" fillId="62" borderId="55" applyNumberFormat="0" applyAlignment="0" applyProtection="0"/>
    <xf numFmtId="0" fontId="127" fillId="72" borderId="0" applyNumberFormat="0" applyBorder="0" applyAlignment="0" applyProtection="0"/>
    <xf numFmtId="0" fontId="22" fillId="73" borderId="56" applyNumberFormat="0" applyFont="0" applyAlignment="0" applyProtection="0"/>
    <xf numFmtId="0" fontId="128" fillId="47" borderId="50" applyNumberFormat="0" applyAlignment="0" applyProtection="0"/>
    <xf numFmtId="0" fontId="129" fillId="0" borderId="51" applyNumberFormat="0" applyFill="0" applyAlignment="0" applyProtection="0"/>
    <xf numFmtId="0" fontId="54" fillId="0" borderId="0">
      <alignment vertical="top"/>
    </xf>
    <xf numFmtId="9" fontId="2" fillId="0" borderId="0" applyFont="0" applyFill="0" applyBorder="0" applyAlignment="0" applyProtection="0"/>
    <xf numFmtId="0" fontId="54" fillId="0" borderId="0">
      <alignment vertical="top"/>
    </xf>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18" borderId="40" applyNumberFormat="0" applyFont="0" applyAlignment="0" applyProtection="0"/>
    <xf numFmtId="0" fontId="27" fillId="0" borderId="0"/>
    <xf numFmtId="43" fontId="145" fillId="0" borderId="0" applyFont="0" applyFill="0" applyBorder="0" applyAlignment="0" applyProtection="0"/>
    <xf numFmtId="43" fontId="2" fillId="0" borderId="0" applyFont="0" applyFill="0" applyBorder="0" applyAlignment="0" applyProtection="0"/>
    <xf numFmtId="43"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0" fontId="27" fillId="0" borderId="0"/>
    <xf numFmtId="0" fontId="2" fillId="0" borderId="0"/>
    <xf numFmtId="0" fontId="27" fillId="0" borderId="0"/>
    <xf numFmtId="0" fontId="2" fillId="18" borderId="40" applyNumberFormat="0" applyFont="0" applyAlignment="0" applyProtection="0"/>
    <xf numFmtId="9" fontId="27" fillId="0" borderId="0" applyFon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54" fillId="0" borderId="0">
      <alignment vertical="top"/>
    </xf>
    <xf numFmtId="0" fontId="54" fillId="0" borderId="0">
      <alignment vertical="top"/>
    </xf>
    <xf numFmtId="0" fontId="146" fillId="0" borderId="0" applyNumberFormat="0" applyFill="0" applyBorder="0" applyAlignment="0" applyProtection="0">
      <alignment vertical="top"/>
      <protection locked="0"/>
    </xf>
    <xf numFmtId="43" fontId="54" fillId="0" borderId="0" applyFont="0" applyFill="0" applyBorder="0" applyAlignment="0" applyProtection="0">
      <alignment vertical="top"/>
    </xf>
    <xf numFmtId="0" fontId="27" fillId="0" borderId="0"/>
    <xf numFmtId="0" fontId="33" fillId="0" borderId="0" applyNumberFormat="0" applyFill="0" applyBorder="0" applyAlignment="0" applyProtection="0"/>
    <xf numFmtId="0" fontId="9" fillId="0" borderId="0"/>
    <xf numFmtId="43" fontId="9" fillId="0" borderId="0" applyFont="0" applyFill="0" applyBorder="0" applyAlignment="0" applyProtection="0"/>
    <xf numFmtId="0" fontId="6" fillId="0" borderId="0"/>
    <xf numFmtId="44" fontId="9"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6" fillId="0" borderId="0"/>
    <xf numFmtId="0" fontId="6" fillId="0" borderId="0"/>
    <xf numFmtId="43" fontId="54" fillId="0" borderId="0" applyFont="0" applyFill="0" applyBorder="0" applyAlignment="0" applyProtection="0">
      <alignment vertical="top"/>
    </xf>
    <xf numFmtId="0" fontId="54" fillId="0" borderId="0">
      <alignment vertical="top"/>
    </xf>
    <xf numFmtId="0" fontId="54" fillId="0" borderId="0">
      <alignment vertical="top"/>
    </xf>
    <xf numFmtId="0" fontId="6" fillId="0" borderId="0"/>
    <xf numFmtId="3" fontId="6" fillId="0" borderId="0" applyFont="0" applyFill="0" applyBorder="0" applyAlignment="0" applyProtection="0">
      <alignment vertical="top"/>
    </xf>
    <xf numFmtId="5" fontId="6" fillId="0" borderId="0" applyFont="0" applyFill="0" applyBorder="0" applyAlignment="0" applyProtection="0">
      <alignment vertical="top"/>
    </xf>
    <xf numFmtId="0" fontId="6" fillId="0" borderId="0" applyFont="0" applyFill="0" applyBorder="0" applyAlignment="0" applyProtection="0">
      <alignment vertical="top"/>
    </xf>
    <xf numFmtId="2" fontId="6" fillId="0" borderId="0" applyFont="0" applyFill="0" applyBorder="0" applyAlignment="0" applyProtection="0">
      <alignment vertical="top"/>
    </xf>
    <xf numFmtId="0" fontId="54" fillId="0" borderId="0">
      <alignment vertical="top"/>
    </xf>
    <xf numFmtId="9" fontId="6" fillId="0" borderId="0" applyFont="0" applyFill="0" applyBorder="0" applyAlignment="0" applyProtection="0"/>
    <xf numFmtId="9" fontId="6" fillId="0" borderId="0" applyFont="0" applyFill="0" applyBorder="0" applyAlignment="0" applyProtection="0"/>
    <xf numFmtId="0" fontId="51" fillId="0" borderId="0" applyBorder="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6" fillId="0" borderId="0"/>
    <xf numFmtId="0" fontId="6" fillId="0" borderId="0"/>
    <xf numFmtId="0" fontId="47" fillId="22" borderId="0" applyNumberFormat="0" applyBorder="0" applyAlignment="0" applyProtection="0"/>
    <xf numFmtId="0" fontId="47" fillId="26" borderId="0" applyNumberFormat="0" applyBorder="0" applyAlignment="0" applyProtection="0"/>
    <xf numFmtId="0" fontId="47" fillId="30" borderId="0" applyNumberFormat="0" applyBorder="0" applyAlignment="0" applyProtection="0"/>
    <xf numFmtId="0" fontId="47" fillId="34"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3" fillId="14" borderId="0" applyNumberFormat="0" applyBorder="0" applyAlignment="0" applyProtection="0"/>
    <xf numFmtId="0" fontId="2" fillId="0" borderId="0"/>
    <xf numFmtId="0" fontId="2" fillId="0" borderId="0"/>
    <xf numFmtId="0" fontId="6" fillId="0" borderId="0"/>
    <xf numFmtId="0" fontId="2" fillId="0" borderId="0">
      <alignment vertical="top"/>
    </xf>
    <xf numFmtId="0" fontId="2" fillId="0" borderId="0"/>
    <xf numFmtId="0" fontId="49" fillId="0" borderId="0"/>
    <xf numFmtId="0" fontId="2" fillId="18" borderId="4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alignment vertical="top"/>
    </xf>
    <xf numFmtId="0" fontId="2" fillId="0" borderId="0" applyNumberFormat="0" applyFill="0" applyBorder="0" applyAlignment="0" applyProtection="0">
      <alignment vertical="top"/>
    </xf>
    <xf numFmtId="4" fontId="2" fillId="0" borderId="0" applyFont="0" applyFill="0" applyBorder="0" applyAlignment="0" applyProtection="0">
      <alignment vertical="top"/>
    </xf>
    <xf numFmtId="0" fontId="2" fillId="0" borderId="0" applyNumberFormat="0" applyFill="0" applyBorder="0" applyAlignment="0" applyProtection="0">
      <alignment vertical="top"/>
    </xf>
    <xf numFmtId="0" fontId="6" fillId="0" borderId="0"/>
    <xf numFmtId="169"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44" applyNumberFormat="0" applyFont="0" applyFill="0" applyAlignment="0" applyProtection="0">
      <alignment vertical="top"/>
    </xf>
    <xf numFmtId="0" fontId="2" fillId="0" borderId="0">
      <alignment vertical="top"/>
    </xf>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9" fontId="60"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50" fillId="0" borderId="0"/>
    <xf numFmtId="0" fontId="2" fillId="18" borderId="40" applyNumberFormat="0" applyFont="0" applyAlignment="0" applyProtection="0"/>
    <xf numFmtId="0" fontId="33" fillId="0" borderId="0" applyNumberFormat="0" applyFill="0" applyBorder="0" applyAlignment="0" applyProtection="0"/>
    <xf numFmtId="0" fontId="2" fillId="0" borderId="0"/>
    <xf numFmtId="44" fontId="6" fillId="0" borderId="0" applyFont="0" applyFill="0" applyBorder="0" applyAlignment="0" applyProtection="0"/>
    <xf numFmtId="0" fontId="51" fillId="0" borderId="0" applyBorder="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2" fillId="0" borderId="0" applyNumberFormat="0" applyFill="0" applyBorder="0" applyAlignment="0" applyProtection="0"/>
    <xf numFmtId="0" fontId="51" fillId="0" borderId="0" applyBorder="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2" fillId="0" borderId="0" applyFont="0" applyFill="0" applyBorder="0" applyAlignment="0" applyProtection="0"/>
    <xf numFmtId="43" fontId="2" fillId="0" borderId="0" applyFont="0" applyFill="0" applyBorder="0" applyAlignment="0" applyProtection="0"/>
    <xf numFmtId="0" fontId="6" fillId="0" borderId="0"/>
    <xf numFmtId="0" fontId="2" fillId="0" borderId="0"/>
    <xf numFmtId="0" fontId="2" fillId="0" borderId="0">
      <alignment vertical="top"/>
    </xf>
    <xf numFmtId="9" fontId="2" fillId="0" borderId="0" applyFont="0" applyFill="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applyFont="0" applyFill="0" applyBorder="0" applyAlignment="0" applyProtection="0">
      <alignment vertical="top"/>
    </xf>
    <xf numFmtId="4" fontId="2" fillId="0" borderId="0" applyFont="0" applyFill="0" applyBorder="0" applyAlignment="0" applyProtection="0">
      <alignment vertical="top"/>
    </xf>
    <xf numFmtId="5" fontId="2" fillId="0" borderId="0" applyFont="0" applyFill="0" applyBorder="0" applyAlignment="0" applyProtection="0">
      <alignment vertical="top"/>
    </xf>
    <xf numFmtId="3" fontId="2" fillId="0" borderId="0" applyFont="0" applyFill="0" applyBorder="0" applyAlignment="0" applyProtection="0">
      <alignment vertical="top"/>
    </xf>
    <xf numFmtId="2" fontId="2" fillId="0" borderId="0" applyFont="0" applyFill="0" applyBorder="0" applyAlignment="0" applyProtection="0">
      <alignment vertical="top"/>
    </xf>
    <xf numFmtId="0" fontId="6" fillId="0" borderId="0"/>
    <xf numFmtId="169" fontId="60" fillId="0" borderId="0"/>
    <xf numFmtId="0" fontId="2" fillId="0" borderId="0"/>
    <xf numFmtId="0" fontId="2" fillId="0" borderId="0"/>
    <xf numFmtId="0" fontId="2" fillId="0" borderId="0"/>
    <xf numFmtId="0" fontId="6" fillId="0" borderId="0"/>
    <xf numFmtId="43" fontId="2" fillId="0" borderId="0" applyFont="0" applyFill="0" applyBorder="0" applyAlignment="0" applyProtection="0"/>
    <xf numFmtId="9" fontId="2" fillId="0" borderId="0" applyFont="0" applyFill="0" applyBorder="0" applyAlignment="0" applyProtection="0"/>
    <xf numFmtId="0" fontId="54" fillId="0" borderId="0">
      <alignment vertical="top"/>
    </xf>
    <xf numFmtId="43" fontId="54" fillId="0" borderId="0" applyFont="0" applyFill="0" applyBorder="0" applyAlignment="0" applyProtection="0">
      <alignment vertical="top"/>
    </xf>
    <xf numFmtId="44" fontId="54" fillId="0" borderId="0" applyFont="0" applyFill="0" applyBorder="0" applyAlignment="0" applyProtection="0">
      <alignment vertical="top"/>
    </xf>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0" fontId="6"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0" fontId="2" fillId="18" borderId="40"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alignment vertical="top"/>
    </xf>
    <xf numFmtId="0" fontId="2" fillId="18" borderId="40"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49"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6" fillId="0" borderId="0"/>
    <xf numFmtId="43" fontId="6" fillId="0" borderId="0" applyFont="0" applyFill="0" applyBorder="0" applyAlignment="0" applyProtection="0"/>
    <xf numFmtId="0" fontId="2" fillId="0" borderId="0"/>
    <xf numFmtId="9" fontId="2" fillId="0" borderId="0" applyFont="0" applyFill="0" applyBorder="0" applyAlignment="0" applyProtection="0"/>
    <xf numFmtId="0" fontId="6" fillId="0" borderId="0"/>
    <xf numFmtId="0" fontId="2" fillId="0" borderId="0"/>
    <xf numFmtId="0" fontId="2" fillId="0" borderId="0">
      <alignment vertical="top"/>
    </xf>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6" fillId="0" borderId="0" applyFont="0" applyFill="0" applyBorder="0" applyAlignment="0" applyProtection="0"/>
    <xf numFmtId="0" fontId="6" fillId="0" borderId="0"/>
    <xf numFmtId="0" fontId="2" fillId="0" borderId="0"/>
    <xf numFmtId="9" fontId="2" fillId="0" borderId="0" applyFont="0" applyFill="0" applyBorder="0" applyAlignment="0" applyProtection="0"/>
    <xf numFmtId="0" fontId="2" fillId="0" borderId="0"/>
    <xf numFmtId="0" fontId="2" fillId="0" borderId="0">
      <alignment vertical="top"/>
    </xf>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3" fontId="6" fillId="0" borderId="0" applyFont="0" applyFill="0" applyBorder="0" applyAlignment="0" applyProtection="0">
      <alignment vertical="top"/>
    </xf>
    <xf numFmtId="5" fontId="6" fillId="0" borderId="0" applyFont="0" applyFill="0" applyBorder="0" applyAlignment="0" applyProtection="0">
      <alignment vertical="top"/>
    </xf>
    <xf numFmtId="0" fontId="6" fillId="0" borderId="0" applyFont="0" applyFill="0" applyBorder="0" applyAlignment="0" applyProtection="0">
      <alignment vertical="top"/>
    </xf>
    <xf numFmtId="2" fontId="6" fillId="0" borderId="0" applyFont="0" applyFill="0" applyBorder="0" applyAlignment="0" applyProtection="0">
      <alignment vertical="top"/>
    </xf>
    <xf numFmtId="0" fontId="2" fillId="0" borderId="0"/>
    <xf numFmtId="44" fontId="2" fillId="0" borderId="0" applyFont="0" applyFill="0" applyBorder="0" applyAlignment="0" applyProtection="0"/>
    <xf numFmtId="43" fontId="2"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0" borderId="0">
      <alignment vertical="top"/>
    </xf>
    <xf numFmtId="0" fontId="2" fillId="0" borderId="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alignment vertical="top"/>
    </xf>
    <xf numFmtId="0" fontId="2" fillId="0" borderId="0" applyNumberFormat="0" applyFill="0" applyBorder="0" applyAlignment="0" applyProtection="0">
      <alignment vertical="top"/>
    </xf>
    <xf numFmtId="0" fontId="2" fillId="0" borderId="0" applyFont="0" applyFill="0" applyBorder="0" applyAlignment="0" applyProtection="0">
      <alignment vertical="top"/>
    </xf>
    <xf numFmtId="4" fontId="2" fillId="0" borderId="0" applyFont="0" applyFill="0" applyBorder="0" applyAlignment="0" applyProtection="0">
      <alignment vertical="top"/>
    </xf>
    <xf numFmtId="5" fontId="2" fillId="0" borderId="0" applyFont="0" applyFill="0" applyBorder="0" applyAlignment="0" applyProtection="0">
      <alignment vertical="top"/>
    </xf>
    <xf numFmtId="0" fontId="2" fillId="0" borderId="0" applyNumberFormat="0" applyFill="0" applyBorder="0" applyAlignment="0" applyProtection="0">
      <alignment vertical="top"/>
    </xf>
    <xf numFmtId="3" fontId="2" fillId="0" borderId="0" applyFont="0" applyFill="0" applyBorder="0" applyAlignment="0" applyProtection="0">
      <alignment vertical="top"/>
    </xf>
    <xf numFmtId="2" fontId="2" fillId="0" borderId="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44" applyNumberFormat="0" applyFont="0" applyFill="0" applyAlignment="0" applyProtection="0">
      <alignment vertical="top"/>
    </xf>
    <xf numFmtId="0" fontId="2" fillId="0" borderId="0">
      <alignment vertical="top"/>
    </xf>
    <xf numFmtId="9" fontId="2" fillId="0" borderId="0" applyFont="0" applyFill="0" applyBorder="0" applyAlignment="0" applyProtection="0"/>
    <xf numFmtId="43" fontId="54" fillId="0" borderId="0" applyFont="0" applyFill="0" applyBorder="0" applyAlignment="0" applyProtection="0">
      <alignment vertical="top"/>
    </xf>
    <xf numFmtId="44"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alignment vertical="top"/>
    </xf>
    <xf numFmtId="0" fontId="2" fillId="18" borderId="40"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alignment vertical="top"/>
    </xf>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alignment vertical="top"/>
    </xf>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alignment vertical="top"/>
    </xf>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0" fontId="2" fillId="0" borderId="0"/>
    <xf numFmtId="0" fontId="2" fillId="0" borderId="0">
      <alignment vertical="top"/>
    </xf>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6" fillId="0" borderId="0"/>
    <xf numFmtId="43" fontId="6" fillId="0" borderId="0" applyFont="0" applyFill="0" applyBorder="0" applyAlignment="0" applyProtection="0"/>
    <xf numFmtId="0" fontId="2" fillId="0" borderId="0"/>
    <xf numFmtId="0" fontId="2" fillId="0" borderId="0">
      <alignment vertical="top"/>
    </xf>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alignment vertical="top"/>
    </xf>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alignment vertical="top"/>
    </xf>
    <xf numFmtId="0" fontId="2" fillId="0" borderId="0" applyNumberFormat="0" applyFill="0" applyBorder="0" applyAlignment="0" applyProtection="0">
      <alignment vertical="top"/>
    </xf>
    <xf numFmtId="0" fontId="2" fillId="0" borderId="0" applyFont="0" applyFill="0" applyBorder="0" applyAlignment="0" applyProtection="0">
      <alignment vertical="top"/>
    </xf>
    <xf numFmtId="4" fontId="2" fillId="0" borderId="0" applyFont="0" applyFill="0" applyBorder="0" applyAlignment="0" applyProtection="0">
      <alignment vertical="top"/>
    </xf>
    <xf numFmtId="5" fontId="2" fillId="0" borderId="0" applyFont="0" applyFill="0" applyBorder="0" applyAlignment="0" applyProtection="0">
      <alignment vertical="top"/>
    </xf>
    <xf numFmtId="0" fontId="2" fillId="0" borderId="0" applyNumberFormat="0" applyFill="0" applyBorder="0" applyAlignment="0" applyProtection="0">
      <alignment vertical="top"/>
    </xf>
    <xf numFmtId="3" fontId="2" fillId="0" borderId="0" applyFont="0" applyFill="0" applyBorder="0" applyAlignment="0" applyProtection="0">
      <alignment vertical="top"/>
    </xf>
    <xf numFmtId="2" fontId="2" fillId="0" borderId="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44" applyNumberFormat="0" applyFont="0" applyFill="0" applyAlignment="0" applyProtection="0">
      <alignment vertical="top"/>
    </xf>
    <xf numFmtId="0" fontId="2" fillId="0" borderId="0">
      <alignment vertical="top"/>
    </xf>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alignment vertical="top"/>
    </xf>
    <xf numFmtId="0" fontId="2" fillId="18" borderId="40" applyNumberFormat="0" applyFont="0" applyAlignment="0" applyProtection="0"/>
    <xf numFmtId="0" fontId="2" fillId="0" borderId="0"/>
    <xf numFmtId="0" fontId="2" fillId="0" borderId="0">
      <alignment vertical="top"/>
    </xf>
    <xf numFmtId="9" fontId="2" fillId="0" borderId="0" applyFont="0" applyFill="0" applyBorder="0" applyAlignment="0" applyProtection="0"/>
    <xf numFmtId="0" fontId="2" fillId="0" borderId="0"/>
    <xf numFmtId="0" fontId="2" fillId="0" borderId="0">
      <alignment vertical="top"/>
    </xf>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alignment vertical="top"/>
    </xf>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lignment vertical="top"/>
    </xf>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6" fillId="0" borderId="44" applyNumberFormat="0" applyFont="0" applyFill="0" applyAlignment="0" applyProtection="0">
      <alignment vertical="top"/>
    </xf>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alignment vertical="top"/>
    </xf>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alignment vertical="top"/>
    </xf>
    <xf numFmtId="0" fontId="2" fillId="0" borderId="0" applyFont="0" applyFill="0" applyBorder="0" applyAlignment="0" applyProtection="0">
      <alignment vertical="top"/>
    </xf>
    <xf numFmtId="4" fontId="2" fillId="0" borderId="0" applyFont="0" applyFill="0" applyBorder="0" applyAlignment="0" applyProtection="0">
      <alignment vertical="top"/>
    </xf>
    <xf numFmtId="5" fontId="2" fillId="0" borderId="0" applyFont="0" applyFill="0" applyBorder="0" applyAlignment="0" applyProtection="0">
      <alignment vertical="top"/>
    </xf>
    <xf numFmtId="3" fontId="2" fillId="0" borderId="0" applyFont="0" applyFill="0" applyBorder="0" applyAlignment="0" applyProtection="0">
      <alignment vertical="top"/>
    </xf>
    <xf numFmtId="2" fontId="2" fillId="0" borderId="0" applyFont="0" applyFill="0" applyBorder="0" applyAlignment="0" applyProtection="0">
      <alignment vertical="top"/>
    </xf>
    <xf numFmtId="0" fontId="62" fillId="0" borderId="0" applyNumberForma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7" fillId="0" borderId="0" applyNumberForma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lignment vertical="top"/>
    </xf>
    <xf numFmtId="0" fontId="2" fillId="18" borderId="40" applyNumberFormat="0" applyFont="0" applyAlignment="0" applyProtection="0"/>
    <xf numFmtId="0" fontId="2" fillId="0" borderId="0"/>
    <xf numFmtId="0" fontId="2" fillId="0" borderId="0">
      <alignment vertical="top"/>
    </xf>
    <xf numFmtId="43" fontId="2" fillId="0" borderId="0" applyFont="0" applyFill="0" applyBorder="0" applyAlignment="0" applyProtection="0"/>
    <xf numFmtId="0" fontId="2" fillId="0" borderId="0"/>
    <xf numFmtId="0" fontId="2" fillId="0" borderId="0"/>
    <xf numFmtId="0" fontId="2" fillId="0" borderId="0">
      <alignment vertical="top"/>
    </xf>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0" fontId="2" fillId="0" borderId="0"/>
    <xf numFmtId="0" fontId="2" fillId="0" borderId="0">
      <alignment vertical="top"/>
    </xf>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alignment vertical="top"/>
    </xf>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alignment vertical="top"/>
    </xf>
    <xf numFmtId="0" fontId="2" fillId="0" borderId="0" applyNumberFormat="0" applyFill="0" applyBorder="0" applyAlignment="0" applyProtection="0">
      <alignment vertical="top"/>
    </xf>
    <xf numFmtId="0" fontId="2" fillId="0" borderId="0" applyFont="0" applyFill="0" applyBorder="0" applyAlignment="0" applyProtection="0">
      <alignment vertical="top"/>
    </xf>
    <xf numFmtId="4" fontId="2" fillId="0" borderId="0" applyFont="0" applyFill="0" applyBorder="0" applyAlignment="0" applyProtection="0">
      <alignment vertical="top"/>
    </xf>
    <xf numFmtId="5" fontId="2" fillId="0" borderId="0" applyFont="0" applyFill="0" applyBorder="0" applyAlignment="0" applyProtection="0">
      <alignment vertical="top"/>
    </xf>
    <xf numFmtId="0" fontId="2" fillId="0" borderId="0" applyNumberFormat="0" applyFill="0" applyBorder="0" applyAlignment="0" applyProtection="0">
      <alignment vertical="top"/>
    </xf>
    <xf numFmtId="3" fontId="2" fillId="0" borderId="0" applyFont="0" applyFill="0" applyBorder="0" applyAlignment="0" applyProtection="0">
      <alignment vertical="top"/>
    </xf>
    <xf numFmtId="2" fontId="2" fillId="0" borderId="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44" applyNumberFormat="0" applyFont="0" applyFill="0" applyAlignment="0" applyProtection="0">
      <alignment vertical="top"/>
    </xf>
    <xf numFmtId="0" fontId="2" fillId="0" borderId="0">
      <alignment vertical="top"/>
    </xf>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alignment vertical="top"/>
    </xf>
    <xf numFmtId="0" fontId="2" fillId="18" borderId="40" applyNumberFormat="0" applyFont="0" applyAlignment="0" applyProtection="0"/>
    <xf numFmtId="0" fontId="2" fillId="0" borderId="0"/>
    <xf numFmtId="0" fontId="2" fillId="0" borderId="0">
      <alignment vertical="top"/>
    </xf>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alignment vertical="top"/>
    </xf>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alignment vertical="top"/>
    </xf>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lignment vertical="top"/>
    </xf>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alignment vertical="top"/>
    </xf>
    <xf numFmtId="0" fontId="2" fillId="0" borderId="0"/>
    <xf numFmtId="0" fontId="2" fillId="0" borderId="0">
      <alignment vertical="top"/>
    </xf>
    <xf numFmtId="0" fontId="2" fillId="0" borderId="0" applyNumberFormat="0" applyFill="0" applyBorder="0" applyAlignment="0" applyProtection="0">
      <alignment vertical="top"/>
    </xf>
    <xf numFmtId="0" fontId="2" fillId="0" borderId="0" applyFont="0" applyFill="0" applyBorder="0" applyAlignment="0" applyProtection="0">
      <alignment vertical="top"/>
    </xf>
    <xf numFmtId="4" fontId="2" fillId="0" borderId="0" applyFont="0" applyFill="0" applyBorder="0" applyAlignment="0" applyProtection="0">
      <alignment vertical="top"/>
    </xf>
    <xf numFmtId="5" fontId="2" fillId="0" borderId="0" applyFont="0" applyFill="0" applyBorder="0" applyAlignment="0" applyProtection="0">
      <alignment vertical="top"/>
    </xf>
    <xf numFmtId="0" fontId="2" fillId="0" borderId="0" applyNumberFormat="0" applyFill="0" applyBorder="0" applyAlignment="0" applyProtection="0">
      <alignment vertical="top"/>
    </xf>
    <xf numFmtId="3" fontId="2" fillId="0" borderId="0" applyFont="0" applyFill="0" applyBorder="0" applyAlignment="0" applyProtection="0">
      <alignment vertical="top"/>
    </xf>
    <xf numFmtId="2" fontId="2" fillId="0" borderId="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44" applyNumberFormat="0" applyFont="0" applyFill="0" applyAlignment="0" applyProtection="0">
      <alignment vertical="top"/>
    </xf>
    <xf numFmtId="0" fontId="2" fillId="0" borderId="0">
      <alignment vertical="top"/>
    </xf>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alignment vertical="top"/>
    </xf>
    <xf numFmtId="0" fontId="2" fillId="18" borderId="40" applyNumberFormat="0" applyFont="0" applyAlignment="0" applyProtection="0"/>
    <xf numFmtId="0" fontId="2" fillId="0" borderId="0"/>
    <xf numFmtId="0" fontId="2" fillId="0" borderId="0">
      <alignment vertical="top"/>
    </xf>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alignment vertical="top"/>
    </xf>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alignment vertical="top"/>
    </xf>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lignment vertical="top"/>
    </xf>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0" fontId="2" fillId="18" borderId="40"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6" fillId="0" borderId="0"/>
    <xf numFmtId="0" fontId="54" fillId="0" borderId="0">
      <alignment vertical="top"/>
    </xf>
    <xf numFmtId="43" fontId="54" fillId="0" borderId="0" applyFont="0" applyFill="0" applyBorder="0" applyAlignment="0" applyProtection="0">
      <alignment vertical="top"/>
    </xf>
    <xf numFmtId="44" fontId="54" fillId="0" borderId="0" applyFont="0" applyFill="0" applyBorder="0" applyAlignment="0" applyProtection="0">
      <alignment vertical="top"/>
    </xf>
    <xf numFmtId="9" fontId="54" fillId="0" borderId="0" applyFont="0" applyFill="0" applyBorder="0" applyAlignment="0" applyProtection="0"/>
    <xf numFmtId="3" fontId="6" fillId="0" borderId="0" applyFont="0" applyFill="0" applyBorder="0" applyAlignment="0" applyProtection="0">
      <alignment vertical="top"/>
    </xf>
    <xf numFmtId="5" fontId="6" fillId="0" borderId="0" applyFont="0" applyFill="0" applyBorder="0" applyAlignment="0" applyProtection="0">
      <alignment vertical="top"/>
    </xf>
    <xf numFmtId="0" fontId="6" fillId="0" borderId="0" applyFont="0" applyFill="0" applyBorder="0" applyAlignment="0" applyProtection="0">
      <alignment vertical="top"/>
    </xf>
    <xf numFmtId="2" fontId="6" fillId="0" borderId="0" applyFont="0" applyFill="0" applyBorder="0" applyAlignment="0" applyProtection="0">
      <alignment vertical="top"/>
    </xf>
    <xf numFmtId="0" fontId="6" fillId="0" borderId="0"/>
    <xf numFmtId="0" fontId="6" fillId="0" borderId="0"/>
    <xf numFmtId="43" fontId="54" fillId="0" borderId="0" applyFont="0" applyFill="0" applyBorder="0" applyAlignment="0" applyProtection="0">
      <alignment vertical="top"/>
    </xf>
    <xf numFmtId="9" fontId="54"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54" fillId="0" borderId="0" applyFont="0" applyFill="0" applyBorder="0" applyAlignment="0" applyProtection="0">
      <alignment vertical="top"/>
    </xf>
    <xf numFmtId="9" fontId="6" fillId="0" borderId="0" applyFont="0" applyFill="0" applyBorder="0" applyAlignment="0" applyProtection="0"/>
    <xf numFmtId="0" fontId="6" fillId="0" borderId="0"/>
    <xf numFmtId="0" fontId="6" fillId="0" borderId="0"/>
    <xf numFmtId="0" fontId="6" fillId="0" borderId="0"/>
    <xf numFmtId="0" fontId="2" fillId="0" borderId="0"/>
    <xf numFmtId="0" fontId="2" fillId="0" borderId="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8" borderId="40" applyNumberFormat="0" applyFont="0" applyAlignment="0" applyProtection="0"/>
    <xf numFmtId="0" fontId="2" fillId="0" borderId="0"/>
    <xf numFmtId="9" fontId="2" fillId="0" borderId="0" applyFont="0" applyFill="0" applyBorder="0" applyAlignment="0" applyProtection="0"/>
    <xf numFmtId="0" fontId="6" fillId="0" borderId="0"/>
    <xf numFmtId="0" fontId="2" fillId="20" borderId="0" applyNumberFormat="0" applyBorder="0" applyAlignment="0" applyProtection="0"/>
    <xf numFmtId="0" fontId="158" fillId="43" borderId="0" applyNumberFormat="0" applyBorder="0" applyAlignment="0" applyProtection="0"/>
    <xf numFmtId="0" fontId="2" fillId="24" borderId="0" applyNumberFormat="0" applyBorder="0" applyAlignment="0" applyProtection="0"/>
    <xf numFmtId="0" fontId="158" fillId="44" borderId="0" applyNumberFormat="0" applyBorder="0" applyAlignment="0" applyProtection="0"/>
    <xf numFmtId="0" fontId="2" fillId="28" borderId="0" applyNumberFormat="0" applyBorder="0" applyAlignment="0" applyProtection="0"/>
    <xf numFmtId="0" fontId="158" fillId="45" borderId="0" applyNumberFormat="0" applyBorder="0" applyAlignment="0" applyProtection="0"/>
    <xf numFmtId="0" fontId="2" fillId="32" borderId="0" applyNumberFormat="0" applyBorder="0" applyAlignment="0" applyProtection="0"/>
    <xf numFmtId="0" fontId="158" fillId="46" borderId="0" applyNumberFormat="0" applyBorder="0" applyAlignment="0" applyProtection="0"/>
    <xf numFmtId="0" fontId="2" fillId="36" borderId="0" applyNumberFormat="0" applyBorder="0" applyAlignment="0" applyProtection="0"/>
    <xf numFmtId="0" fontId="158" fillId="36" borderId="0" applyNumberFormat="0" applyBorder="0" applyAlignment="0" applyProtection="0"/>
    <xf numFmtId="0" fontId="2" fillId="40" borderId="0" applyNumberFormat="0" applyBorder="0" applyAlignment="0" applyProtection="0"/>
    <xf numFmtId="0" fontId="158" fillId="62" borderId="0" applyNumberFormat="0" applyBorder="0" applyAlignment="0" applyProtection="0"/>
    <xf numFmtId="0" fontId="2" fillId="21" borderId="0" applyNumberFormat="0" applyBorder="0" applyAlignment="0" applyProtection="0"/>
    <xf numFmtId="0" fontId="158" fillId="48" borderId="0" applyNumberFormat="0" applyBorder="0" applyAlignment="0" applyProtection="0"/>
    <xf numFmtId="0" fontId="2" fillId="25" borderId="0" applyNumberFormat="0" applyBorder="0" applyAlignment="0" applyProtection="0"/>
    <xf numFmtId="0" fontId="158" fillId="25" borderId="0" applyNumberFormat="0" applyBorder="0" applyAlignment="0" applyProtection="0"/>
    <xf numFmtId="0" fontId="2" fillId="29" borderId="0" applyNumberFormat="0" applyBorder="0" applyAlignment="0" applyProtection="0"/>
    <xf numFmtId="0" fontId="158" fillId="50" borderId="0" applyNumberFormat="0" applyBorder="0" applyAlignment="0" applyProtection="0"/>
    <xf numFmtId="0" fontId="2" fillId="33" borderId="0" applyNumberFormat="0" applyBorder="0" applyAlignment="0" applyProtection="0"/>
    <xf numFmtId="0" fontId="158" fillId="46" borderId="0" applyNumberFormat="0" applyBorder="0" applyAlignment="0" applyProtection="0"/>
    <xf numFmtId="0" fontId="2" fillId="37" borderId="0" applyNumberFormat="0" applyBorder="0" applyAlignment="0" applyProtection="0"/>
    <xf numFmtId="0" fontId="158" fillId="37" borderId="0" applyNumberFormat="0" applyBorder="0" applyAlignment="0" applyProtection="0"/>
    <xf numFmtId="0" fontId="2" fillId="41" borderId="0" applyNumberFormat="0" applyBorder="0" applyAlignment="0" applyProtection="0"/>
    <xf numFmtId="0" fontId="158" fillId="51" borderId="0" applyNumberFormat="0" applyBorder="0" applyAlignment="0" applyProtection="0"/>
    <xf numFmtId="0" fontId="159" fillId="52" borderId="0" applyNumberFormat="0" applyBorder="0" applyAlignment="0" applyProtection="0"/>
    <xf numFmtId="0" fontId="159" fillId="26" borderId="0" applyNumberFormat="0" applyBorder="0" applyAlignment="0" applyProtection="0"/>
    <xf numFmtId="0" fontId="159" fillId="50" borderId="0" applyNumberFormat="0" applyBorder="0" applyAlignment="0" applyProtection="0"/>
    <xf numFmtId="0" fontId="159" fillId="53" borderId="0" applyNumberFormat="0" applyBorder="0" applyAlignment="0" applyProtection="0"/>
    <xf numFmtId="0" fontId="159" fillId="54" borderId="0" applyNumberFormat="0" applyBorder="0" applyAlignment="0" applyProtection="0"/>
    <xf numFmtId="0" fontId="159" fillId="55" borderId="0" applyNumberFormat="0" applyBorder="0" applyAlignment="0" applyProtection="0"/>
    <xf numFmtId="0" fontId="159" fillId="56" borderId="0" applyNumberFormat="0" applyBorder="0" applyAlignment="0" applyProtection="0"/>
    <xf numFmtId="0" fontId="159" fillId="23" borderId="0" applyNumberFormat="0" applyBorder="0" applyAlignment="0" applyProtection="0"/>
    <xf numFmtId="0" fontId="159" fillId="58" borderId="0" applyNumberFormat="0" applyBorder="0" applyAlignment="0" applyProtection="0"/>
    <xf numFmtId="0" fontId="159" fillId="53" borderId="0" applyNumberFormat="0" applyBorder="0" applyAlignment="0" applyProtection="0"/>
    <xf numFmtId="0" fontId="159" fillId="54" borderId="0" applyNumberFormat="0" applyBorder="0" applyAlignment="0" applyProtection="0"/>
    <xf numFmtId="0" fontId="159" fillId="59" borderId="0" applyNumberFormat="0" applyBorder="0" applyAlignment="0" applyProtection="0"/>
    <xf numFmtId="0" fontId="160" fillId="13" borderId="0" applyNumberFormat="0" applyBorder="0" applyAlignment="0" applyProtection="0"/>
    <xf numFmtId="0" fontId="149" fillId="47" borderId="36" applyNumberFormat="0" applyAlignment="0" applyProtection="0"/>
    <xf numFmtId="0" fontId="161" fillId="60" borderId="4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147" fillId="0" borderId="0" applyFont="0" applyFill="0" applyBorder="0" applyAlignment="0" applyProtection="0"/>
    <xf numFmtId="43" fontId="2" fillId="0" borderId="0" applyFont="0" applyFill="0" applyBorder="0" applyAlignment="0" applyProtection="0"/>
    <xf numFmtId="0" fontId="162" fillId="0" borderId="0" applyNumberFormat="0" applyFill="0" applyBorder="0" applyAlignment="0" applyProtection="0"/>
    <xf numFmtId="0" fontId="163" fillId="12" borderId="0" applyNumberFormat="0" applyBorder="0" applyAlignment="0" applyProtection="0"/>
    <xf numFmtId="0" fontId="150" fillId="0" borderId="46" applyNumberFormat="0" applyFill="0" applyAlignment="0" applyProtection="0"/>
    <xf numFmtId="0" fontId="151" fillId="0" borderId="34" applyNumberFormat="0" applyFill="0" applyAlignment="0" applyProtection="0"/>
    <xf numFmtId="0" fontId="152" fillId="0" borderId="48" applyNumberFormat="0" applyFill="0" applyAlignment="0" applyProtection="0"/>
    <xf numFmtId="0" fontId="152" fillId="0" borderId="0" applyNumberFormat="0" applyFill="0" applyBorder="0" applyAlignment="0" applyProtection="0"/>
    <xf numFmtId="0" fontId="14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3" fillId="62" borderId="36" applyNumberFormat="0" applyAlignment="0" applyProtection="0"/>
    <xf numFmtId="0" fontId="154" fillId="0" borderId="49" applyNumberFormat="0" applyFill="0" applyAlignment="0" applyProtection="0"/>
    <xf numFmtId="0" fontId="155" fillId="14" borderId="0" applyNumberFormat="0" applyBorder="0" applyAlignment="0" applyProtection="0"/>
    <xf numFmtId="0" fontId="6" fillId="0" borderId="0"/>
    <xf numFmtId="0" fontId="2" fillId="0" borderId="0"/>
    <xf numFmtId="0" fontId="2" fillId="0" borderId="0"/>
    <xf numFmtId="0" fontId="147" fillId="0" borderId="0"/>
    <xf numFmtId="0" fontId="148" fillId="18" borderId="40" applyNumberFormat="0" applyFont="0" applyAlignment="0" applyProtection="0"/>
    <xf numFmtId="0" fontId="2" fillId="18" borderId="40" applyNumberFormat="0" applyFont="0" applyAlignment="0" applyProtection="0"/>
    <xf numFmtId="0" fontId="156" fillId="47" borderId="50" applyNumberFormat="0" applyAlignment="0" applyProtection="0"/>
    <xf numFmtId="9" fontId="6" fillId="0" borderId="0" applyFont="0" applyFill="0" applyBorder="0" applyAlignment="0" applyProtection="0"/>
    <xf numFmtId="9" fontId="14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4" fillId="0" borderId="0" applyNumberFormat="0" applyFill="0" applyBorder="0" applyAlignment="0" applyProtection="0"/>
    <xf numFmtId="0" fontId="165" fillId="0" borderId="51" applyNumberFormat="0" applyFill="0" applyAlignment="0" applyProtection="0"/>
    <xf numFmtId="0" fontId="166" fillId="0" borderId="0" applyNumberForma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alignment vertical="top"/>
    </xf>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8" fillId="43"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8" fillId="43"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58" fillId="4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58" fillId="4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158" fillId="45"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158" fillId="45"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58" fillId="4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58" fillId="4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04"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 fillId="0" borderId="0"/>
    <xf numFmtId="43" fontId="6" fillId="0" borderId="0" applyFont="0" applyFill="0" applyBorder="0" applyAlignment="0" applyProtection="0"/>
    <xf numFmtId="0" fontId="6" fillId="0" borderId="0"/>
    <xf numFmtId="0" fontId="2" fillId="0" borderId="0"/>
    <xf numFmtId="0" fontId="2" fillId="0" borderId="0"/>
    <xf numFmtId="43" fontId="2" fillId="0" borderId="0" applyFont="0" applyFill="0" applyBorder="0" applyAlignment="0" applyProtection="0"/>
    <xf numFmtId="0" fontId="6" fillId="0" borderId="0"/>
    <xf numFmtId="0" fontId="6" fillId="0" borderId="0"/>
    <xf numFmtId="0" fontId="6" fillId="0" borderId="0"/>
    <xf numFmtId="0" fontId="6" fillId="0" borderId="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47" fillId="22" borderId="0" applyNumberFormat="0" applyBorder="0" applyAlignment="0" applyProtection="0"/>
    <xf numFmtId="0" fontId="47" fillId="26" borderId="0" applyNumberFormat="0" applyBorder="0" applyAlignment="0" applyProtection="0"/>
    <xf numFmtId="0" fontId="47" fillId="30" borderId="0" applyNumberFormat="0" applyBorder="0" applyAlignment="0" applyProtection="0"/>
    <xf numFmtId="0" fontId="47" fillId="34"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19" borderId="0" applyNumberFormat="0" applyBorder="0" applyAlignment="0" applyProtection="0"/>
    <xf numFmtId="0" fontId="47" fillId="23" borderId="0" applyNumberFormat="0" applyBorder="0" applyAlignment="0" applyProtection="0"/>
    <xf numFmtId="0" fontId="47" fillId="27" borderId="0" applyNumberFormat="0" applyBorder="0" applyAlignment="0" applyProtection="0"/>
    <xf numFmtId="0" fontId="47" fillId="31" borderId="0" applyNumberFormat="0" applyBorder="0" applyAlignment="0" applyProtection="0"/>
    <xf numFmtId="0" fontId="47" fillId="35" borderId="0" applyNumberFormat="0" applyBorder="0" applyAlignment="0" applyProtection="0"/>
    <xf numFmtId="0" fontId="47" fillId="39" borderId="0" applyNumberFormat="0" applyBorder="0" applyAlignment="0" applyProtection="0"/>
    <xf numFmtId="0" fontId="38" fillId="13" borderId="0" applyNumberFormat="0" applyBorder="0" applyAlignment="0" applyProtection="0"/>
    <xf numFmtId="0" fontId="42" fillId="16" borderId="36" applyNumberFormat="0" applyAlignment="0" applyProtection="0"/>
    <xf numFmtId="0" fontId="44" fillId="17" borderId="39" applyNumberFormat="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46" fillId="0" borderId="0" applyNumberFormat="0" applyFill="0" applyBorder="0" applyAlignment="0" applyProtection="0"/>
    <xf numFmtId="0" fontId="37" fillId="12" borderId="0" applyNumberFormat="0" applyBorder="0" applyAlignment="0" applyProtection="0"/>
    <xf numFmtId="0" fontId="34" fillId="0" borderId="33" applyNumberFormat="0" applyFill="0" applyAlignment="0" applyProtection="0"/>
    <xf numFmtId="0" fontId="35" fillId="0" borderId="34" applyNumberFormat="0" applyFill="0" applyAlignment="0" applyProtection="0"/>
    <xf numFmtId="0" fontId="40" fillId="15" borderId="36" applyNumberFormat="0" applyAlignment="0" applyProtection="0"/>
    <xf numFmtId="0" fontId="53" fillId="14" borderId="0" applyNumberFormat="0" applyBorder="0" applyAlignment="0" applyProtection="0"/>
    <xf numFmtId="0" fontId="6" fillId="0" borderId="0"/>
    <xf numFmtId="0" fontId="2" fillId="0" borderId="0"/>
    <xf numFmtId="0" fontId="6" fillId="0" borderId="0"/>
    <xf numFmtId="0" fontId="2" fillId="0" borderId="0"/>
    <xf numFmtId="0" fontId="2" fillId="0" borderId="0"/>
    <xf numFmtId="0" fontId="2" fillId="18" borderId="40" applyNumberFormat="0" applyFont="0" applyAlignment="0" applyProtection="0"/>
    <xf numFmtId="0" fontId="2" fillId="18" borderId="40" applyNumberFormat="0" applyFont="0" applyAlignment="0" applyProtection="0"/>
    <xf numFmtId="0" fontId="41" fillId="16" borderId="3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6" fillId="0" borderId="0" applyNumberFormat="0" applyFill="0" applyBorder="0" applyAlignment="0" applyProtection="0"/>
    <xf numFmtId="0" fontId="31" fillId="0" borderId="41" applyNumberFormat="0" applyFill="0" applyAlignment="0" applyProtection="0"/>
    <xf numFmtId="0" fontId="45" fillId="0" borderId="0" applyNumberFormat="0" applyFill="0" applyBorder="0" applyAlignment="0" applyProtection="0"/>
    <xf numFmtId="0" fontId="167"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0" borderId="0"/>
    <xf numFmtId="0" fontId="6" fillId="0" borderId="0"/>
    <xf numFmtId="0" fontId="6" fillId="0" borderId="0"/>
    <xf numFmtId="0" fontId="2"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54" fillId="0" borderId="0">
      <alignment vertical="top"/>
    </xf>
    <xf numFmtId="43" fontId="54" fillId="0" borderId="0" applyFont="0" applyFill="0" applyBorder="0" applyAlignment="0" applyProtection="0">
      <alignment vertical="top"/>
    </xf>
    <xf numFmtId="9" fontId="54" fillId="0" borderId="0" applyFont="0" applyFill="0" applyBorder="0" applyAlignment="0" applyProtection="0">
      <alignment vertical="top"/>
    </xf>
    <xf numFmtId="0" fontId="54" fillId="0" borderId="0">
      <alignment vertical="top"/>
    </xf>
    <xf numFmtId="43" fontId="2" fillId="0" borderId="0" applyFont="0" applyFill="0" applyBorder="0" applyAlignment="0" applyProtection="0"/>
    <xf numFmtId="0" fontId="2" fillId="0" borderId="0"/>
    <xf numFmtId="9" fontId="2" fillId="0" borderId="0" applyFont="0" applyFill="0" applyBorder="0" applyAlignment="0" applyProtection="0"/>
    <xf numFmtId="0" fontId="6" fillId="0" borderId="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6" fillId="0" borderId="0"/>
    <xf numFmtId="0" fontId="2" fillId="0" borderId="0"/>
    <xf numFmtId="0" fontId="2" fillId="0" borderId="0"/>
    <xf numFmtId="0" fontId="6" fillId="0" borderId="0"/>
    <xf numFmtId="0" fontId="2" fillId="0" borderId="0"/>
    <xf numFmtId="0" fontId="2" fillId="0" borderId="0"/>
    <xf numFmtId="0" fontId="2" fillId="18" borderId="40" applyNumberFormat="0" applyFont="0" applyAlignment="0" applyProtection="0"/>
    <xf numFmtId="0" fontId="2" fillId="18" borderId="40"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2" fillId="0" borderId="0" applyNumberFormat="0" applyFill="0" applyBorder="0" applyAlignment="0" applyProtection="0">
      <alignment vertical="top"/>
    </xf>
    <xf numFmtId="0" fontId="2" fillId="0" borderId="0" applyFont="0" applyFill="0" applyBorder="0" applyAlignment="0" applyProtection="0">
      <alignment vertical="top"/>
    </xf>
    <xf numFmtId="4" fontId="2" fillId="0" borderId="0" applyFont="0" applyFill="0" applyBorder="0" applyAlignment="0" applyProtection="0">
      <alignment vertical="top"/>
    </xf>
    <xf numFmtId="5" fontId="2" fillId="0" borderId="0" applyFont="0" applyFill="0" applyBorder="0" applyAlignment="0" applyProtection="0">
      <alignment vertical="top"/>
    </xf>
    <xf numFmtId="0" fontId="2" fillId="0" borderId="0" applyNumberFormat="0" applyFill="0" applyBorder="0" applyAlignment="0" applyProtection="0">
      <alignment vertical="top"/>
    </xf>
    <xf numFmtId="3" fontId="2" fillId="0" borderId="0" applyFont="0" applyFill="0" applyBorder="0" applyAlignment="0" applyProtection="0">
      <alignment vertical="top"/>
    </xf>
    <xf numFmtId="2" fontId="2" fillId="0" borderId="0" applyFont="0" applyFill="0" applyBorder="0" applyAlignment="0" applyProtection="0">
      <alignment vertical="top"/>
    </xf>
    <xf numFmtId="169"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44" applyNumberFormat="0" applyFont="0" applyFill="0" applyAlignment="0" applyProtection="0">
      <alignment vertical="top"/>
    </xf>
    <xf numFmtId="0" fontId="2" fillId="0" borderId="0">
      <alignment vertical="top"/>
    </xf>
    <xf numFmtId="0" fontId="61" fillId="0" borderId="0" applyNumberFormat="0" applyFill="0" applyBorder="0" applyAlignment="0" applyProtection="0">
      <alignment vertical="top"/>
      <protection locked="0"/>
    </xf>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4" fillId="0" borderId="0" applyBorder="0">
      <alignment horizontal="centerContinuous" vertical="center"/>
    </xf>
    <xf numFmtId="0" fontId="65" fillId="0" borderId="0" applyBorder="0">
      <alignment horizontal="centerContinuous" vertical="center"/>
    </xf>
    <xf numFmtId="0" fontId="66" fillId="0" borderId="0" applyBorder="0">
      <alignment horizontal="centerContinuous" vertical="center"/>
    </xf>
    <xf numFmtId="0" fontId="67" fillId="0" borderId="0" applyBorder="0">
      <alignment horizontal="centerContinuous" vertical="center"/>
    </xf>
    <xf numFmtId="37" fontId="69" fillId="0" borderId="0" applyBorder="0">
      <alignment horizontal="right" vertical="center"/>
    </xf>
    <xf numFmtId="37" fontId="70" fillId="0" borderId="0" applyBorder="0">
      <alignment horizontal="right" vertical="center"/>
    </xf>
    <xf numFmtId="37" fontId="71" fillId="0" borderId="0" applyBorder="0">
      <alignment horizontal="right" vertical="center"/>
    </xf>
    <xf numFmtId="37" fontId="72" fillId="0" borderId="0" applyBorder="0">
      <alignment horizontal="right" vertical="center"/>
    </xf>
    <xf numFmtId="0" fontId="62" fillId="0" borderId="0" applyNumberFormat="0" applyFill="0" applyBorder="0" applyAlignment="0" applyProtection="0">
      <alignment vertical="top"/>
    </xf>
    <xf numFmtId="0" fontId="27" fillId="0" borderId="0" applyNumberFormat="0" applyFill="0" applyBorder="0" applyAlignment="0" applyProtection="0">
      <alignment vertical="top"/>
    </xf>
    <xf numFmtId="0" fontId="63" fillId="0" borderId="0" applyBorder="0">
      <alignment vertical="center"/>
    </xf>
    <xf numFmtId="0" fontId="73" fillId="0" borderId="0" applyBorder="0">
      <alignment vertical="center"/>
    </xf>
    <xf numFmtId="0" fontId="74" fillId="0" borderId="0" applyBorder="0">
      <alignment vertical="center"/>
    </xf>
    <xf numFmtId="0" fontId="75" fillId="0" borderId="0" applyBorder="0">
      <alignment vertical="center"/>
    </xf>
    <xf numFmtId="37" fontId="63" fillId="0" borderId="0" applyBorder="0">
      <alignment horizontal="right" vertical="center"/>
    </xf>
    <xf numFmtId="37" fontId="73" fillId="0" borderId="0" applyBorder="0">
      <alignment horizontal="right" vertical="center"/>
    </xf>
    <xf numFmtId="37" fontId="74" fillId="0" borderId="0" applyBorder="0">
      <alignment horizontal="right" vertical="center"/>
    </xf>
    <xf numFmtId="37" fontId="75" fillId="0" borderId="0" applyBorder="0">
      <alignment horizontal="right" vertical="center"/>
    </xf>
    <xf numFmtId="0" fontId="65" fillId="0" borderId="0" applyBorder="0">
      <alignment vertical="center"/>
    </xf>
    <xf numFmtId="170" fontId="63" fillId="0" borderId="0" applyBorder="0">
      <alignment horizontal="right" vertical="center"/>
    </xf>
    <xf numFmtId="39" fontId="63" fillId="0" borderId="0" applyBorder="0">
      <alignment horizontal="right" vertical="center"/>
    </xf>
    <xf numFmtId="171" fontId="73" fillId="0" borderId="0" applyFill="0" applyBorder="0" applyProtection="0">
      <alignment horizontal="right" vertical="center"/>
    </xf>
    <xf numFmtId="39" fontId="73" fillId="0" borderId="0" applyBorder="0">
      <alignment horizontal="right" vertical="center"/>
    </xf>
    <xf numFmtId="170" fontId="74" fillId="0" borderId="0" applyBorder="0">
      <alignment horizontal="right" vertical="center"/>
    </xf>
    <xf numFmtId="10" fontId="74" fillId="0" borderId="0" applyBorder="0">
      <alignment horizontal="right" vertical="center"/>
    </xf>
    <xf numFmtId="170" fontId="75" fillId="0" borderId="0" applyBorder="0">
      <alignment horizontal="right" vertical="center"/>
    </xf>
    <xf numFmtId="10" fontId="75" fillId="0" borderId="0" applyBorder="0">
      <alignment horizontal="right" vertical="center"/>
    </xf>
    <xf numFmtId="0" fontId="76" fillId="0" borderId="0" applyBorder="0">
      <alignment vertical="center"/>
    </xf>
    <xf numFmtId="0" fontId="6" fillId="0" borderId="44" applyNumberFormat="0" applyFont="0" applyFill="0" applyAlignment="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applyNumberFormat="0" applyFill="0" applyBorder="0" applyAlignment="0" applyProtection="0">
      <alignment vertical="top"/>
      <protection locked="0"/>
    </xf>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169" fontId="60" fillId="0" borderId="0"/>
    <xf numFmtId="0" fontId="6" fillId="0" borderId="0"/>
    <xf numFmtId="44" fontId="2" fillId="0" borderId="0" applyFont="0" applyFill="0" applyBorder="0" applyAlignment="0" applyProtection="0"/>
    <xf numFmtId="43" fontId="2" fillId="0" borderId="0" applyFont="0" applyFill="0" applyBorder="0" applyAlignment="0" applyProtection="0"/>
    <xf numFmtId="0" fontId="6" fillId="0" borderId="0"/>
    <xf numFmtId="0" fontId="2" fillId="0" borderId="0"/>
    <xf numFmtId="9" fontId="2" fillId="0" borderId="0" applyFont="0" applyFill="0" applyBorder="0" applyAlignment="0" applyProtection="0"/>
    <xf numFmtId="0" fontId="2" fillId="0" borderId="0"/>
    <xf numFmtId="0" fontId="2" fillId="0" borderId="0" applyFont="0" applyFill="0" applyBorder="0" applyAlignment="0" applyProtection="0">
      <alignment vertical="top"/>
    </xf>
    <xf numFmtId="4" fontId="2" fillId="0" borderId="0" applyFont="0" applyFill="0" applyBorder="0" applyAlignment="0" applyProtection="0">
      <alignment vertical="top"/>
    </xf>
    <xf numFmtId="5" fontId="2" fillId="0" borderId="0" applyFont="0" applyFill="0" applyBorder="0" applyAlignment="0" applyProtection="0">
      <alignment vertical="top"/>
    </xf>
    <xf numFmtId="3" fontId="2" fillId="0" borderId="0" applyFont="0" applyFill="0" applyBorder="0" applyAlignment="0" applyProtection="0">
      <alignment vertical="top"/>
    </xf>
    <xf numFmtId="2" fontId="2" fillId="0" borderId="0" applyFont="0" applyFill="0" applyBorder="0" applyAlignment="0" applyProtection="0">
      <alignment vertical="top"/>
    </xf>
    <xf numFmtId="0" fontId="6" fillId="0" borderId="0"/>
    <xf numFmtId="169" fontId="60" fillId="0" borderId="0"/>
    <xf numFmtId="0" fontId="2" fillId="0" borderId="0"/>
    <xf numFmtId="0" fontId="2" fillId="0" borderId="0"/>
    <xf numFmtId="0" fontId="6" fillId="0" borderId="0"/>
    <xf numFmtId="43" fontId="2" fillId="0" borderId="0" applyFont="0" applyFill="0" applyBorder="0" applyAlignment="0" applyProtection="0"/>
    <xf numFmtId="9" fontId="2" fillId="0" borderId="0" applyFont="0" applyFill="0" applyBorder="0" applyAlignment="0" applyProtection="0"/>
    <xf numFmtId="44" fontId="54" fillId="0" borderId="0" applyFont="0" applyFill="0" applyBorder="0" applyAlignment="0" applyProtection="0">
      <alignment vertical="top"/>
    </xf>
    <xf numFmtId="43"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40"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0" fontId="49" fillId="0" borderId="0"/>
    <xf numFmtId="0" fontId="2" fillId="0" borderId="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6" fillId="0" borderId="0"/>
    <xf numFmtId="43" fontId="6" fillId="0" borderId="0" applyFont="0" applyFill="0" applyBorder="0" applyAlignment="0" applyProtection="0"/>
    <xf numFmtId="0" fontId="2" fillId="0" borderId="0"/>
    <xf numFmtId="9" fontId="2" fillId="0" borderId="0" applyFont="0" applyFill="0" applyBorder="0" applyAlignment="0" applyProtection="0"/>
    <xf numFmtId="0" fontId="6" fillId="0" borderId="0"/>
    <xf numFmtId="0" fontId="2" fillId="0" borderId="0"/>
    <xf numFmtId="0" fontId="2" fillId="18" borderId="40" applyNumberFormat="0" applyFont="0" applyAlignment="0" applyProtection="0"/>
    <xf numFmtId="0" fontId="2" fillId="0" borderId="0"/>
    <xf numFmtId="9" fontId="2"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0" fontId="2" fillId="18" borderId="40" applyNumberFormat="0" applyFont="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6" fillId="0" borderId="0"/>
    <xf numFmtId="0" fontId="2" fillId="0" borderId="0"/>
    <xf numFmtId="9" fontId="2" fillId="0" borderId="0" applyFont="0" applyFill="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6" fillId="0" borderId="0"/>
    <xf numFmtId="0" fontId="6" fillId="0" borderId="0"/>
    <xf numFmtId="0" fontId="2" fillId="0" borderId="0"/>
    <xf numFmtId="0" fontId="2" fillId="18" borderId="40" applyNumberFormat="0" applyFont="0" applyAlignment="0" applyProtection="0"/>
    <xf numFmtId="0" fontId="2" fillId="0" borderId="0">
      <alignment vertical="top"/>
    </xf>
    <xf numFmtId="0" fontId="2" fillId="0" borderId="0" applyNumberFormat="0" applyFill="0" applyBorder="0" applyAlignment="0" applyProtection="0">
      <alignment vertical="top"/>
    </xf>
    <xf numFmtId="0" fontId="2" fillId="0" borderId="0" applyFont="0" applyFill="0" applyBorder="0" applyAlignment="0" applyProtection="0">
      <alignment vertical="top"/>
    </xf>
    <xf numFmtId="4" fontId="2" fillId="0" borderId="0" applyFont="0" applyFill="0" applyBorder="0" applyAlignment="0" applyProtection="0">
      <alignment vertical="top"/>
    </xf>
    <xf numFmtId="5" fontId="2" fillId="0" borderId="0" applyFont="0" applyFill="0" applyBorder="0" applyAlignment="0" applyProtection="0">
      <alignment vertical="top"/>
    </xf>
    <xf numFmtId="0" fontId="2" fillId="0" borderId="0" applyNumberFormat="0" applyFill="0" applyBorder="0" applyAlignment="0" applyProtection="0">
      <alignment vertical="top"/>
    </xf>
    <xf numFmtId="3" fontId="2" fillId="0" borderId="0" applyFont="0" applyFill="0" applyBorder="0" applyAlignment="0" applyProtection="0">
      <alignment vertical="top"/>
    </xf>
    <xf numFmtId="2" fontId="2" fillId="0" borderId="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44" applyNumberFormat="0" applyFont="0" applyFill="0" applyAlignment="0" applyProtection="0">
      <alignment vertical="top"/>
    </xf>
    <xf numFmtId="0" fontId="2" fillId="0" borderId="0">
      <alignment vertical="top"/>
    </xf>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18" borderId="40"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6" fillId="0" borderId="0"/>
    <xf numFmtId="0" fontId="2" fillId="0" borderId="0"/>
    <xf numFmtId="0" fontId="2" fillId="0" borderId="0">
      <alignment vertical="top"/>
    </xf>
    <xf numFmtId="0" fontId="2" fillId="18" borderId="4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0" fontId="2" fillId="18" borderId="40"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40" applyNumberFormat="0" applyFont="0" applyAlignment="0" applyProtection="0"/>
    <xf numFmtId="0" fontId="2" fillId="0" borderId="0">
      <alignment vertical="top"/>
    </xf>
    <xf numFmtId="0" fontId="2" fillId="0" borderId="0" applyNumberFormat="0" applyFill="0" applyBorder="0" applyAlignment="0" applyProtection="0">
      <alignment vertical="top"/>
    </xf>
    <xf numFmtId="0" fontId="2" fillId="0" borderId="0" applyFont="0" applyFill="0" applyBorder="0" applyAlignment="0" applyProtection="0">
      <alignment vertical="top"/>
    </xf>
    <xf numFmtId="4" fontId="2" fillId="0" borderId="0" applyFont="0" applyFill="0" applyBorder="0" applyAlignment="0" applyProtection="0">
      <alignment vertical="top"/>
    </xf>
    <xf numFmtId="5" fontId="2" fillId="0" borderId="0" applyFont="0" applyFill="0" applyBorder="0" applyAlignment="0" applyProtection="0">
      <alignment vertical="top"/>
    </xf>
    <xf numFmtId="0" fontId="2" fillId="0" borderId="0" applyNumberFormat="0" applyFill="0" applyBorder="0" applyAlignment="0" applyProtection="0">
      <alignment vertical="top"/>
    </xf>
    <xf numFmtId="3" fontId="2" fillId="0" borderId="0" applyFont="0" applyFill="0" applyBorder="0" applyAlignment="0" applyProtection="0">
      <alignment vertical="top"/>
    </xf>
    <xf numFmtId="2" fontId="2" fillId="0" borderId="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44" applyNumberFormat="0" applyFont="0" applyFill="0" applyAlignment="0" applyProtection="0">
      <alignment vertical="top"/>
    </xf>
    <xf numFmtId="0" fontId="2" fillId="0" borderId="0">
      <alignment vertical="top"/>
    </xf>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18" borderId="40"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0" fontId="2" fillId="18" borderId="40"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0" fontId="2" fillId="18" borderId="40"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alignment vertical="top"/>
    </xf>
    <xf numFmtId="0" fontId="2" fillId="0" borderId="0" applyNumberFormat="0" applyFill="0" applyBorder="0" applyAlignment="0" applyProtection="0">
      <alignment vertical="top"/>
    </xf>
    <xf numFmtId="0" fontId="2" fillId="0" borderId="0" applyFont="0" applyFill="0" applyBorder="0" applyAlignment="0" applyProtection="0">
      <alignment vertical="top"/>
    </xf>
    <xf numFmtId="4" fontId="2" fillId="0" borderId="0" applyFont="0" applyFill="0" applyBorder="0" applyAlignment="0" applyProtection="0">
      <alignment vertical="top"/>
    </xf>
    <xf numFmtId="5" fontId="2" fillId="0" borderId="0" applyFont="0" applyFill="0" applyBorder="0" applyAlignment="0" applyProtection="0">
      <alignment vertical="top"/>
    </xf>
    <xf numFmtId="0" fontId="2" fillId="0" borderId="0" applyNumberFormat="0" applyFill="0" applyBorder="0" applyAlignment="0" applyProtection="0">
      <alignment vertical="top"/>
    </xf>
    <xf numFmtId="3" fontId="2" fillId="0" borderId="0" applyFont="0" applyFill="0" applyBorder="0" applyAlignment="0" applyProtection="0">
      <alignment vertical="top"/>
    </xf>
    <xf numFmtId="2" fontId="2" fillId="0" borderId="0" applyFont="0" applyFill="0" applyBorder="0" applyAlignment="0" applyProtection="0">
      <alignment vertical="top"/>
    </xf>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44" applyNumberFormat="0" applyFont="0" applyFill="0" applyAlignment="0" applyProtection="0">
      <alignment vertical="top"/>
    </xf>
    <xf numFmtId="0" fontId="2" fillId="0" borderId="0">
      <alignment vertical="top"/>
    </xf>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8" borderId="40"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40" applyNumberFormat="0" applyFont="0" applyAlignment="0" applyProtection="0"/>
    <xf numFmtId="0" fontId="2" fillId="0" borderId="0">
      <alignment vertical="top"/>
    </xf>
    <xf numFmtId="0" fontId="2" fillId="0" borderId="0" applyNumberFormat="0" applyFill="0" applyBorder="0" applyAlignment="0" applyProtection="0">
      <alignment vertical="top"/>
    </xf>
    <xf numFmtId="0" fontId="2" fillId="0" borderId="0" applyFont="0" applyFill="0" applyBorder="0" applyAlignment="0" applyProtection="0">
      <alignment vertical="top"/>
    </xf>
    <xf numFmtId="4" fontId="2" fillId="0" borderId="0" applyFont="0" applyFill="0" applyBorder="0" applyAlignment="0" applyProtection="0">
      <alignment vertical="top"/>
    </xf>
    <xf numFmtId="5" fontId="2" fillId="0" borderId="0" applyFont="0" applyFill="0" applyBorder="0" applyAlignment="0" applyProtection="0">
      <alignment vertical="top"/>
    </xf>
    <xf numFmtId="0" fontId="2" fillId="0" borderId="0" applyNumberFormat="0" applyFill="0" applyBorder="0" applyAlignment="0" applyProtection="0">
      <alignment vertical="top"/>
    </xf>
    <xf numFmtId="3" fontId="2" fillId="0" borderId="0" applyFont="0" applyFill="0" applyBorder="0" applyAlignment="0" applyProtection="0">
      <alignment vertical="top"/>
    </xf>
    <xf numFmtId="2" fontId="2" fillId="0" borderId="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44" applyNumberFormat="0" applyFont="0" applyFill="0" applyAlignment="0" applyProtection="0">
      <alignment vertical="top"/>
    </xf>
    <xf numFmtId="0" fontId="2" fillId="0" borderId="0">
      <alignment vertical="top"/>
    </xf>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0" fontId="2" fillId="0" borderId="0"/>
    <xf numFmtId="0" fontId="2" fillId="0" borderId="0">
      <alignment vertical="top"/>
    </xf>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0" fontId="2" fillId="18" borderId="40"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alignment vertical="top"/>
    </xf>
    <xf numFmtId="0" fontId="2" fillId="0" borderId="0" applyNumberFormat="0" applyFill="0" applyBorder="0" applyAlignment="0" applyProtection="0">
      <alignment vertical="top"/>
    </xf>
    <xf numFmtId="0" fontId="2" fillId="0" borderId="0" applyFont="0" applyFill="0" applyBorder="0" applyAlignment="0" applyProtection="0">
      <alignment vertical="top"/>
    </xf>
    <xf numFmtId="4" fontId="2" fillId="0" borderId="0" applyFont="0" applyFill="0" applyBorder="0" applyAlignment="0" applyProtection="0">
      <alignment vertical="top"/>
    </xf>
    <xf numFmtId="5" fontId="2" fillId="0" borderId="0" applyFont="0" applyFill="0" applyBorder="0" applyAlignment="0" applyProtection="0">
      <alignment vertical="top"/>
    </xf>
    <xf numFmtId="0" fontId="2" fillId="0" borderId="0" applyNumberFormat="0" applyFill="0" applyBorder="0" applyAlignment="0" applyProtection="0">
      <alignment vertical="top"/>
    </xf>
    <xf numFmtId="3" fontId="2" fillId="0" borderId="0" applyFont="0" applyFill="0" applyBorder="0" applyAlignment="0" applyProtection="0">
      <alignment vertical="top"/>
    </xf>
    <xf numFmtId="2" fontId="2" fillId="0" borderId="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44" applyNumberFormat="0" applyFont="0" applyFill="0" applyAlignment="0" applyProtection="0">
      <alignment vertical="top"/>
    </xf>
    <xf numFmtId="0" fontId="2" fillId="0" borderId="0">
      <alignment vertical="top"/>
    </xf>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18" borderId="40"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0" fontId="2" fillId="18" borderId="40"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0" fontId="2" fillId="18" borderId="40"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alignment vertical="top"/>
    </xf>
    <xf numFmtId="0" fontId="2" fillId="18" borderId="40"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alignment vertical="top"/>
    </xf>
    <xf numFmtId="0" fontId="2" fillId="18" borderId="40"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6" fillId="0" borderId="0"/>
    <xf numFmtId="9" fontId="54"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2"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9" fillId="52" borderId="0" applyNumberFormat="0" applyBorder="0" applyAlignment="0" applyProtection="0"/>
    <xf numFmtId="0" fontId="159" fillId="26" borderId="0" applyNumberFormat="0" applyBorder="0" applyAlignment="0" applyProtection="0"/>
    <xf numFmtId="0" fontId="159" fillId="50" borderId="0" applyNumberFormat="0" applyBorder="0" applyAlignment="0" applyProtection="0"/>
    <xf numFmtId="0" fontId="159" fillId="53" borderId="0" applyNumberFormat="0" applyBorder="0" applyAlignment="0" applyProtection="0"/>
    <xf numFmtId="0" fontId="159" fillId="54" borderId="0" applyNumberFormat="0" applyBorder="0" applyAlignment="0" applyProtection="0"/>
    <xf numFmtId="0" fontId="159" fillId="55" borderId="0" applyNumberFormat="0" applyBorder="0" applyAlignment="0" applyProtection="0"/>
    <xf numFmtId="0" fontId="155" fillId="14"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alignment vertical="top"/>
    </xf>
    <xf numFmtId="43" fontId="54" fillId="0" borderId="0" applyFont="0" applyFill="0" applyBorder="0" applyAlignment="0" applyProtection="0">
      <alignment vertical="top"/>
    </xf>
    <xf numFmtId="9" fontId="54" fillId="0" borderId="0" applyFont="0" applyFill="0" applyBorder="0" applyAlignment="0" applyProtection="0">
      <alignment vertical="top"/>
    </xf>
    <xf numFmtId="0" fontId="6" fillId="0" borderId="0"/>
    <xf numFmtId="0" fontId="6" fillId="0" borderId="0"/>
    <xf numFmtId="0" fontId="61" fillId="0" borderId="0" applyNumberFormat="0" applyFill="0" applyBorder="0" applyAlignment="0" applyProtection="0">
      <alignment vertical="top"/>
      <protection locked="0"/>
    </xf>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9" fontId="54" fillId="0" borderId="0" applyFont="0" applyFill="0" applyBorder="0" applyAlignment="0" applyProtection="0"/>
    <xf numFmtId="44" fontId="54" fillId="0" borderId="0" applyFont="0" applyFill="0" applyBorder="0" applyAlignment="0" applyProtection="0">
      <alignment vertical="top"/>
    </xf>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54" fillId="0" borderId="0">
      <alignment vertical="top"/>
    </xf>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9" fontId="54"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54" fillId="0" borderId="0" applyFont="0" applyFill="0" applyBorder="0" applyAlignment="0" applyProtection="0"/>
    <xf numFmtId="0" fontId="2" fillId="0" borderId="0"/>
    <xf numFmtId="43" fontId="2" fillId="0" borderId="0" applyFon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8" borderId="40" applyNumberFormat="0" applyFont="0" applyAlignment="0" applyProtection="0"/>
    <xf numFmtId="0" fontId="168" fillId="0" borderId="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6" fillId="0" borderId="0"/>
    <xf numFmtId="0" fontId="2" fillId="0" borderId="0"/>
    <xf numFmtId="43" fontId="2" fillId="0" borderId="0" applyFont="0" applyFill="0" applyBorder="0" applyAlignment="0" applyProtection="0"/>
    <xf numFmtId="0" fontId="2" fillId="18" borderId="40" applyNumberFormat="0" applyFont="0" applyAlignment="0" applyProtection="0"/>
    <xf numFmtId="39" fontId="168" fillId="0" borderId="0"/>
    <xf numFmtId="9" fontId="168" fillId="0" borderId="0" applyFont="0" applyFill="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alignment vertical="top"/>
    </xf>
    <xf numFmtId="0" fontId="2" fillId="0" borderId="0" applyNumberFormat="0" applyFill="0" applyBorder="0" applyAlignment="0" applyProtection="0">
      <alignment vertical="top"/>
    </xf>
    <xf numFmtId="0" fontId="2" fillId="0" borderId="0" applyFont="0" applyFill="0" applyBorder="0" applyAlignment="0" applyProtection="0">
      <alignment vertical="top"/>
    </xf>
    <xf numFmtId="4" fontId="2" fillId="0" borderId="0" applyFont="0" applyFill="0" applyBorder="0" applyAlignment="0" applyProtection="0">
      <alignment vertical="top"/>
    </xf>
    <xf numFmtId="5" fontId="2" fillId="0" borderId="0" applyFont="0" applyFill="0" applyBorder="0" applyAlignment="0" applyProtection="0">
      <alignment vertical="top"/>
    </xf>
    <xf numFmtId="0" fontId="2" fillId="0" borderId="0" applyNumberFormat="0" applyFill="0" applyBorder="0" applyAlignment="0" applyProtection="0">
      <alignment vertical="top"/>
    </xf>
    <xf numFmtId="3" fontId="2" fillId="0" borderId="0" applyFont="0" applyFill="0" applyBorder="0" applyAlignment="0" applyProtection="0">
      <alignment vertical="top"/>
    </xf>
    <xf numFmtId="2" fontId="2" fillId="0" borderId="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44" applyNumberFormat="0" applyFont="0" applyFill="0" applyAlignment="0" applyProtection="0">
      <alignment vertical="top"/>
    </xf>
    <xf numFmtId="0" fontId="2" fillId="0" borderId="0">
      <alignment vertical="top"/>
    </xf>
    <xf numFmtId="43" fontId="2" fillId="0" borderId="0" applyFont="0" applyFill="0" applyBorder="0" applyAlignment="0" applyProtection="0"/>
    <xf numFmtId="0" fontId="2" fillId="18" borderId="40"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0" borderId="0" applyNumberFormat="0" applyBorder="0" applyAlignment="0" applyProtection="0"/>
    <xf numFmtId="0" fontId="2" fillId="46"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9" fontId="2" fillId="0" borderId="0" applyFont="0" applyFill="0" applyBorder="0" applyAlignment="0" applyProtection="0"/>
    <xf numFmtId="0" fontId="2" fillId="18" borderId="40" applyNumberFormat="0" applyFont="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40" applyNumberFormat="0" applyFont="0" applyAlignment="0" applyProtection="0"/>
    <xf numFmtId="43" fontId="2" fillId="0" borderId="0" applyFont="0" applyFill="0" applyBorder="0" applyAlignment="0" applyProtection="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40" applyNumberFormat="0" applyFont="0" applyAlignment="0" applyProtection="0"/>
    <xf numFmtId="0" fontId="2" fillId="0" borderId="0"/>
    <xf numFmtId="0" fontId="2" fillId="0" borderId="0"/>
    <xf numFmtId="0" fontId="39" fillId="14"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53" fillId="14" borderId="0" applyNumberFormat="0" applyBorder="0" applyAlignment="0" applyProtection="0"/>
    <xf numFmtId="0" fontId="47" fillId="22" borderId="0" applyNumberFormat="0" applyBorder="0" applyAlignment="0" applyProtection="0"/>
    <xf numFmtId="0" fontId="47" fillId="26" borderId="0" applyNumberFormat="0" applyBorder="0" applyAlignment="0" applyProtection="0"/>
    <xf numFmtId="0" fontId="47" fillId="30" borderId="0" applyNumberFormat="0" applyBorder="0" applyAlignment="0" applyProtection="0"/>
    <xf numFmtId="0" fontId="47" fillId="34"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50" fillId="0" borderId="0"/>
    <xf numFmtId="0" fontId="105" fillId="0" borderId="33" applyNumberFormat="0" applyFill="0" applyAlignment="0" applyProtection="0"/>
    <xf numFmtId="0" fontId="106" fillId="0" borderId="34" applyNumberFormat="0" applyFill="0" applyAlignment="0" applyProtection="0"/>
    <xf numFmtId="0" fontId="107" fillId="0" borderId="35" applyNumberFormat="0" applyFill="0" applyAlignment="0" applyProtection="0"/>
    <xf numFmtId="0" fontId="107" fillId="0" borderId="0" applyNumberFormat="0" applyFill="0" applyBorder="0" applyAlignment="0" applyProtection="0"/>
    <xf numFmtId="0" fontId="108" fillId="12" borderId="0" applyNumberFormat="0" applyBorder="0" applyAlignment="0" applyProtection="0"/>
    <xf numFmtId="0" fontId="109" fillId="13" borderId="0" applyNumberFormat="0" applyBorder="0" applyAlignment="0" applyProtection="0"/>
    <xf numFmtId="0" fontId="110" fillId="14" borderId="0" applyNumberFormat="0" applyBorder="0" applyAlignment="0" applyProtection="0"/>
    <xf numFmtId="0" fontId="111" fillId="15" borderId="36" applyNumberFormat="0" applyAlignment="0" applyProtection="0"/>
    <xf numFmtId="0" fontId="112" fillId="16" borderId="37" applyNumberFormat="0" applyAlignment="0" applyProtection="0"/>
    <xf numFmtId="0" fontId="113" fillId="16" borderId="36" applyNumberFormat="0" applyAlignment="0" applyProtection="0"/>
    <xf numFmtId="0" fontId="114" fillId="0" borderId="38" applyNumberFormat="0" applyFill="0" applyAlignment="0" applyProtection="0"/>
    <xf numFmtId="0" fontId="115" fillId="17" borderId="39" applyNumberFormat="0" applyAlignment="0" applyProtection="0"/>
    <xf numFmtId="0" fontId="116" fillId="0" borderId="0" applyNumberFormat="0" applyFill="0" applyBorder="0" applyAlignment="0" applyProtection="0"/>
    <xf numFmtId="0" fontId="50" fillId="18" borderId="40" applyNumberFormat="0" applyFont="0" applyAlignment="0" applyProtection="0"/>
    <xf numFmtId="0" fontId="117" fillId="0" borderId="0" applyNumberFormat="0" applyFill="0" applyBorder="0" applyAlignment="0" applyProtection="0"/>
    <xf numFmtId="0" fontId="118" fillId="0" borderId="41" applyNumberFormat="0" applyFill="0" applyAlignment="0" applyProtection="0"/>
    <xf numFmtId="0" fontId="119"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119"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119"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119"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119"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119"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43" fontId="50" fillId="0" borderId="0" applyFont="0" applyFill="0" applyBorder="0" applyAlignment="0" applyProtection="0"/>
    <xf numFmtId="9" fontId="50" fillId="0" borderId="0" applyFont="0" applyFill="0" applyBorder="0" applyAlignment="0" applyProtection="0"/>
    <xf numFmtId="0" fontId="2" fillId="0" borderId="0"/>
    <xf numFmtId="0" fontId="2" fillId="18" borderId="4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6" fillId="0" borderId="0" applyFont="0" applyFill="0" applyBorder="0" applyAlignment="0" applyProtection="0"/>
    <xf numFmtId="0" fontId="86" fillId="0" borderId="0"/>
    <xf numFmtId="43" fontId="86" fillId="0" borderId="0" applyFont="0" applyFill="0" applyBorder="0" applyAlignment="0" applyProtection="0"/>
    <xf numFmtId="0" fontId="59" fillId="0" borderId="0"/>
    <xf numFmtId="0" fontId="59" fillId="0" borderId="0"/>
    <xf numFmtId="0" fontId="86" fillId="0" borderId="0"/>
    <xf numFmtId="9" fontId="86" fillId="0" borderId="0" applyFont="0" applyFill="0" applyBorder="0" applyAlignment="0" applyProtection="0"/>
    <xf numFmtId="43" fontId="59" fillId="0" borderId="0" applyFont="0" applyFill="0" applyBorder="0" applyAlignment="0" applyProtection="0"/>
    <xf numFmtId="0" fontId="59" fillId="0" borderId="0"/>
    <xf numFmtId="9" fontId="59" fillId="0" borderId="0" applyFont="0" applyFill="0" applyBorder="0" applyAlignment="0" applyProtection="0"/>
    <xf numFmtId="0" fontId="2" fillId="0" borderId="0"/>
    <xf numFmtId="43" fontId="54" fillId="0" borderId="0" applyFont="0" applyFill="0" applyBorder="0" applyAlignment="0" applyProtection="0">
      <alignment vertical="top"/>
    </xf>
    <xf numFmtId="43" fontId="6" fillId="0" borderId="0" applyFont="0" applyFill="0" applyBorder="0" applyAlignment="0" applyProtection="0"/>
    <xf numFmtId="44" fontId="54" fillId="0" borderId="0" applyFont="0" applyFill="0" applyBorder="0" applyAlignment="0" applyProtection="0">
      <alignment vertical="top"/>
    </xf>
    <xf numFmtId="0" fontId="2" fillId="0" borderId="0"/>
    <xf numFmtId="0" fontId="54" fillId="0" borderId="0">
      <alignment vertical="top"/>
    </xf>
    <xf numFmtId="9" fontId="6" fillId="0" borderId="0" applyFont="0" applyFill="0" applyBorder="0" applyAlignment="0" applyProtection="0"/>
    <xf numFmtId="0" fontId="31" fillId="0" borderId="51" applyNumberFormat="0" applyFill="0" applyAlignment="0" applyProtection="0"/>
    <xf numFmtId="0" fontId="6" fillId="0" borderId="0"/>
    <xf numFmtId="0" fontId="59" fillId="0" borderId="0"/>
    <xf numFmtId="43" fontId="59" fillId="0" borderId="0" applyFont="0" applyFill="0" applyBorder="0" applyAlignment="0" applyProtection="0"/>
    <xf numFmtId="9" fontId="59"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0" fontId="2" fillId="0" borderId="0"/>
    <xf numFmtId="9" fontId="86" fillId="0" borderId="0" applyFont="0" applyFill="0" applyBorder="0" applyAlignment="0" applyProtection="0"/>
    <xf numFmtId="0" fontId="2"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59" fillId="0" borderId="0"/>
    <xf numFmtId="43" fontId="59" fillId="0" borderId="0" applyFont="0" applyFill="0" applyBorder="0" applyAlignment="0" applyProtection="0"/>
    <xf numFmtId="9" fontId="59" fillId="0" borderId="0" applyFont="0" applyFill="0" applyBorder="0" applyAlignment="0" applyProtection="0"/>
    <xf numFmtId="0" fontId="2" fillId="0" borderId="0"/>
    <xf numFmtId="0" fontId="2"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2" fillId="0" borderId="0"/>
    <xf numFmtId="4" fontId="2" fillId="0" borderId="0" applyFont="0" applyFill="0" applyBorder="0" applyAlignment="0" applyProtection="0">
      <alignment vertical="top"/>
    </xf>
    <xf numFmtId="43" fontId="6" fillId="0" borderId="0" applyFont="0" applyFill="0" applyBorder="0" applyAlignment="0" applyProtection="0"/>
    <xf numFmtId="0" fontId="6" fillId="0" borderId="0"/>
    <xf numFmtId="0" fontId="6" fillId="0" borderId="0"/>
    <xf numFmtId="169" fontId="60" fillId="0" borderId="0"/>
    <xf numFmtId="0" fontId="2" fillId="0" borderId="0"/>
    <xf numFmtId="0" fontId="2" fillId="0" borderId="0"/>
    <xf numFmtId="0" fontId="2" fillId="0" borderId="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54" fillId="0" borderId="0" applyFont="0" applyFill="0" applyBorder="0" applyAlignment="0" applyProtection="0"/>
    <xf numFmtId="0" fontId="54" fillId="0" borderId="0"/>
    <xf numFmtId="9" fontId="6" fillId="0" borderId="0" applyFont="0" applyFill="0" applyBorder="0" applyAlignment="0" applyProtection="0"/>
    <xf numFmtId="0" fontId="59" fillId="0" borderId="0"/>
    <xf numFmtId="43" fontId="59" fillId="0" borderId="0" applyFont="0" applyFill="0" applyBorder="0" applyAlignment="0" applyProtection="0"/>
    <xf numFmtId="0" fontId="59" fillId="0" borderId="0"/>
    <xf numFmtId="9" fontId="59" fillId="0" borderId="0" applyFont="0" applyFill="0" applyBorder="0" applyAlignment="0" applyProtection="0"/>
    <xf numFmtId="0" fontId="2" fillId="0" borderId="0"/>
    <xf numFmtId="43" fontId="54" fillId="0" borderId="0" applyFont="0" applyFill="0" applyBorder="0" applyAlignment="0" applyProtection="0">
      <alignment vertical="top"/>
    </xf>
    <xf numFmtId="43" fontId="6" fillId="0" borderId="0" applyFont="0" applyFill="0" applyBorder="0" applyAlignment="0" applyProtection="0"/>
    <xf numFmtId="0" fontId="54" fillId="0" borderId="0">
      <alignment vertical="top"/>
    </xf>
    <xf numFmtId="9" fontId="6" fillId="0" borderId="0" applyFont="0" applyFill="0" applyBorder="0" applyAlignment="0" applyProtection="0"/>
    <xf numFmtId="0" fontId="6" fillId="0" borderId="0"/>
    <xf numFmtId="0" fontId="59" fillId="0" borderId="0"/>
    <xf numFmtId="43" fontId="59" fillId="0" borderId="0" applyFont="0" applyFill="0" applyBorder="0" applyAlignment="0" applyProtection="0"/>
    <xf numFmtId="0" fontId="59" fillId="0" borderId="0"/>
    <xf numFmtId="0" fontId="2" fillId="0" borderId="0"/>
    <xf numFmtId="9" fontId="59"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2" fillId="0" borderId="0"/>
    <xf numFmtId="0" fontId="2"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54" fillId="0" borderId="0">
      <alignment vertical="top"/>
    </xf>
    <xf numFmtId="0" fontId="2" fillId="0" borderId="0"/>
    <xf numFmtId="9" fontId="2" fillId="0" borderId="0" applyFont="0" applyFill="0" applyBorder="0" applyAlignment="0" applyProtection="0"/>
    <xf numFmtId="0" fontId="54" fillId="0" borderId="0">
      <alignment vertical="top"/>
    </xf>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33" fillId="0" borderId="0" applyNumberFormat="0" applyFill="0" applyBorder="0" applyAlignment="0" applyProtection="0"/>
    <xf numFmtId="0" fontId="54" fillId="0" borderId="0">
      <alignment vertical="top"/>
    </xf>
    <xf numFmtId="0" fontId="33" fillId="0" borderId="0" applyNumberFormat="0" applyFill="0" applyBorder="0" applyAlignment="0" applyProtection="0"/>
    <xf numFmtId="0" fontId="59" fillId="0" borderId="0"/>
    <xf numFmtId="43" fontId="6" fillId="0" borderId="0" applyFont="0" applyFill="0" applyBorder="0" applyAlignment="0" applyProtection="0"/>
    <xf numFmtId="9" fontId="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9" fontId="86" fillId="0" borderId="0" applyFont="0" applyFill="0" applyBorder="0" applyAlignment="0" applyProtection="0"/>
    <xf numFmtId="43" fontId="54" fillId="0" borderId="0" applyFont="0" applyFill="0" applyBorder="0" applyAlignment="0" applyProtection="0"/>
    <xf numFmtId="0" fontId="54" fillId="0" borderId="0">
      <alignment vertical="top"/>
    </xf>
    <xf numFmtId="9" fontId="54" fillId="0" borderId="0" applyFont="0" applyFill="0" applyBorder="0" applyAlignment="0" applyProtection="0"/>
    <xf numFmtId="0" fontId="54" fillId="0" borderId="0">
      <alignment vertical="top"/>
    </xf>
    <xf numFmtId="0" fontId="54" fillId="0" borderId="0">
      <alignment vertical="top"/>
    </xf>
    <xf numFmtId="0" fontId="54" fillId="0" borderId="0">
      <alignment vertical="top"/>
    </xf>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6" fillId="0" borderId="0"/>
    <xf numFmtId="0" fontId="6" fillId="0" borderId="0"/>
    <xf numFmtId="0" fontId="6" fillId="0" borderId="0"/>
    <xf numFmtId="0" fontId="6" fillId="0" borderId="0"/>
    <xf numFmtId="0" fontId="54" fillId="0" borderId="0">
      <alignment vertical="top"/>
    </xf>
    <xf numFmtId="0" fontId="2" fillId="0" borderId="0"/>
    <xf numFmtId="0" fontId="2" fillId="0" borderId="0"/>
    <xf numFmtId="0" fontId="54" fillId="0" borderId="0">
      <alignment vertical="top"/>
    </xf>
    <xf numFmtId="0" fontId="54" fillId="0" borderId="0">
      <alignment vertical="top"/>
    </xf>
    <xf numFmtId="9" fontId="2" fillId="0" borderId="0" applyFont="0" applyFill="0" applyBorder="0" applyAlignment="0" applyProtection="0"/>
    <xf numFmtId="0" fontId="54" fillId="0" borderId="0">
      <alignment vertical="top"/>
    </xf>
    <xf numFmtId="44" fontId="2" fillId="0" borderId="0" applyFont="0" applyFill="0" applyBorder="0" applyAlignment="0" applyProtection="0"/>
    <xf numFmtId="0" fontId="54" fillId="0" borderId="0">
      <alignment vertical="top"/>
    </xf>
    <xf numFmtId="9" fontId="59" fillId="0" borderId="0" applyFont="0" applyFill="0" applyBorder="0" applyAlignment="0" applyProtection="0"/>
    <xf numFmtId="0" fontId="79" fillId="0" borderId="0" applyNumberFormat="0" applyFill="0" applyBorder="0" applyAlignment="0" applyProtection="0"/>
    <xf numFmtId="44" fontId="6" fillId="0" borderId="0" applyFont="0" applyFill="0" applyBorder="0" applyAlignment="0" applyProtection="0"/>
    <xf numFmtId="0" fontId="59" fillId="0" borderId="0"/>
    <xf numFmtId="43" fontId="6" fillId="0" borderId="0" applyFont="0" applyFill="0" applyBorder="0" applyAlignment="0" applyProtection="0"/>
    <xf numFmtId="43" fontId="54" fillId="0" borderId="0" applyFont="0" applyFill="0" applyBorder="0" applyAlignment="0" applyProtection="0"/>
    <xf numFmtId="43" fontId="6" fillId="0" borderId="0" applyFont="0" applyFill="0" applyBorder="0" applyAlignment="0" applyProtection="0"/>
    <xf numFmtId="0" fontId="86" fillId="0" borderId="0"/>
    <xf numFmtId="9" fontId="8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54" fillId="0" borderId="0">
      <alignment vertical="top"/>
    </xf>
    <xf numFmtId="0" fontId="54" fillId="0" borderId="0">
      <alignment vertical="top"/>
    </xf>
    <xf numFmtId="9" fontId="54" fillId="0" borderId="0" applyFont="0" applyFill="0" applyBorder="0" applyAlignment="0" applyProtection="0"/>
    <xf numFmtId="0" fontId="6" fillId="0" borderId="0"/>
    <xf numFmtId="0" fontId="54" fillId="0" borderId="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0" fontId="54" fillId="0" borderId="0">
      <alignment vertical="top"/>
    </xf>
    <xf numFmtId="0" fontId="54" fillId="0" borderId="0">
      <alignment vertical="top"/>
    </xf>
    <xf numFmtId="43" fontId="6" fillId="0" borderId="0" applyFont="0" applyFill="0" applyBorder="0" applyAlignment="0" applyProtection="0"/>
    <xf numFmtId="0" fontId="59" fillId="0" borderId="0"/>
    <xf numFmtId="0" fontId="59" fillId="0" borderId="0"/>
    <xf numFmtId="9" fontId="59" fillId="0" borderId="0" applyFont="0" applyFill="0" applyBorder="0" applyAlignment="0" applyProtection="0"/>
    <xf numFmtId="44" fontId="6" fillId="0" borderId="0" applyFont="0" applyFill="0" applyBorder="0" applyAlignment="0" applyProtection="0"/>
    <xf numFmtId="9" fontId="54" fillId="0" borderId="0" applyFont="0" applyFill="0" applyBorder="0" applyAlignment="0" applyProtection="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9" fontId="54" fillId="0" borderId="0" applyFont="0" applyFill="0" applyBorder="0" applyAlignment="0" applyProtection="0"/>
    <xf numFmtId="0" fontId="54" fillId="0" borderId="0">
      <alignment vertical="top"/>
    </xf>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3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25" borderId="0" applyNumberFormat="0" applyBorder="0" applyAlignment="0" applyProtection="0"/>
    <xf numFmtId="0" fontId="2" fillId="50" borderId="0" applyNumberFormat="0" applyBorder="0" applyAlignment="0" applyProtection="0"/>
    <xf numFmtId="0" fontId="2" fillId="46"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 fontId="2" fillId="0" borderId="0" applyFont="0" applyFill="0" applyBorder="0" applyAlignment="0" applyProtection="0">
      <alignment vertical="top"/>
    </xf>
    <xf numFmtId="3" fontId="2" fillId="0" borderId="0" applyFont="0" applyFill="0" applyBorder="0" applyAlignment="0" applyProtection="0">
      <alignment vertical="top"/>
    </xf>
    <xf numFmtId="44" fontId="2" fillId="0" borderId="0" applyFont="0" applyFill="0" applyBorder="0" applyAlignment="0" applyProtection="0"/>
    <xf numFmtId="5" fontId="2" fillId="0" borderId="0" applyFont="0" applyFill="0" applyBorder="0" applyAlignment="0" applyProtection="0">
      <alignment vertical="top"/>
    </xf>
    <xf numFmtId="0" fontId="2" fillId="0" borderId="0" applyFont="0" applyFill="0" applyBorder="0" applyAlignment="0" applyProtection="0">
      <alignment vertical="top"/>
    </xf>
    <xf numFmtId="2" fontId="2" fillId="0" borderId="0" applyFont="0" applyFill="0" applyBorder="0" applyAlignment="0" applyProtection="0">
      <alignment vertical="top"/>
    </xf>
    <xf numFmtId="0" fontId="2" fillId="0" borderId="0" applyNumberFormat="0" applyFill="0" applyBorder="0" applyAlignment="0" applyProtection="0">
      <alignment vertical="top"/>
    </xf>
    <xf numFmtId="0" fontId="2" fillId="0" borderId="0" applyNumberForma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9" fontId="54" fillId="0" borderId="0" applyFont="0" applyFill="0" applyBorder="0" applyAlignment="0" applyProtection="0">
      <alignment vertical="top"/>
    </xf>
    <xf numFmtId="9" fontId="54" fillId="0" borderId="0" applyFont="0" applyFill="0" applyBorder="0" applyAlignment="0" applyProtection="0">
      <alignment vertical="top"/>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4" fillId="0" borderId="0">
      <alignment vertical="top"/>
    </xf>
    <xf numFmtId="0" fontId="2" fillId="0" borderId="44" applyNumberFormat="0" applyFont="0" applyFill="0" applyAlignment="0" applyProtection="0">
      <alignment vertical="top"/>
    </xf>
    <xf numFmtId="9" fontId="54" fillId="0" borderId="0" applyFont="0" applyFill="0" applyBorder="0" applyAlignment="0" applyProtection="0">
      <alignment vertical="top"/>
    </xf>
    <xf numFmtId="0" fontId="54" fillId="0" borderId="0">
      <alignment vertical="top"/>
    </xf>
    <xf numFmtId="9" fontId="54" fillId="0" borderId="0" applyFont="0" applyFill="0" applyBorder="0" applyAlignment="0" applyProtection="0"/>
    <xf numFmtId="0" fontId="54" fillId="0" borderId="0">
      <alignment vertical="top"/>
    </xf>
    <xf numFmtId="9" fontId="54" fillId="0" borderId="0" applyFont="0" applyFill="0" applyBorder="0" applyAlignment="0" applyProtection="0"/>
    <xf numFmtId="0" fontId="54" fillId="0" borderId="0">
      <alignment vertical="top"/>
    </xf>
    <xf numFmtId="9" fontId="54" fillId="0" borderId="0" applyFont="0" applyFill="0" applyBorder="0" applyAlignment="0" applyProtection="0"/>
    <xf numFmtId="0" fontId="54" fillId="0" borderId="0">
      <alignment vertical="top"/>
    </xf>
    <xf numFmtId="9" fontId="54" fillId="0" borderId="0" applyFont="0" applyFill="0" applyBorder="0" applyAlignment="0" applyProtection="0"/>
    <xf numFmtId="9" fontId="54" fillId="0" borderId="0" applyFont="0" applyFill="0" applyBorder="0" applyAlignment="0" applyProtection="0"/>
    <xf numFmtId="0" fontId="54" fillId="0" borderId="0">
      <alignment vertical="top"/>
    </xf>
    <xf numFmtId="0" fontId="54" fillId="0" borderId="0">
      <alignment vertical="top"/>
    </xf>
    <xf numFmtId="9" fontId="54" fillId="0" borderId="0" applyFont="0" applyFill="0" applyBorder="0" applyAlignment="0" applyProtection="0"/>
    <xf numFmtId="0" fontId="51" fillId="0" borderId="0" applyBorder="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1" fillId="0" borderId="0" applyBorder="0"/>
    <xf numFmtId="43" fontId="51" fillId="0" borderId="0" applyFont="0" applyFill="0" applyBorder="0" applyAlignment="0" applyProtection="0"/>
    <xf numFmtId="43" fontId="5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54" fillId="0" borderId="0">
      <alignment vertical="top"/>
    </xf>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0" fontId="54" fillId="0" borderId="0">
      <alignment vertical="top"/>
    </xf>
    <xf numFmtId="43" fontId="2" fillId="0" borderId="0" applyFont="0" applyFill="0" applyBorder="0" applyAlignment="0" applyProtection="0"/>
    <xf numFmtId="0" fontId="59" fillId="0" borderId="0"/>
    <xf numFmtId="43" fontId="59" fillId="0" borderId="0" applyFont="0" applyFill="0" applyBorder="0" applyAlignment="0" applyProtection="0"/>
    <xf numFmtId="0" fontId="2" fillId="0" borderId="0"/>
    <xf numFmtId="9" fontId="59" fillId="0" borderId="0" applyFont="0" applyFill="0" applyBorder="0" applyAlignment="0" applyProtection="0"/>
    <xf numFmtId="43" fontId="59" fillId="0" borderId="0" applyFont="0" applyFill="0" applyBorder="0" applyAlignment="0" applyProtection="0"/>
    <xf numFmtId="9" fontId="59" fillId="0" borderId="0" applyFont="0" applyFill="0" applyBorder="0" applyAlignment="0" applyProtection="0"/>
    <xf numFmtId="0" fontId="2" fillId="0" borderId="0"/>
    <xf numFmtId="0" fontId="2" fillId="0" borderId="0"/>
    <xf numFmtId="43" fontId="59"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54" fillId="0" borderId="0" applyFont="0" applyFill="0" applyBorder="0" applyAlignment="0" applyProtection="0"/>
    <xf numFmtId="44" fontId="2" fillId="0" borderId="0" applyFont="0" applyFill="0" applyBorder="0" applyAlignment="0" applyProtection="0"/>
    <xf numFmtId="9" fontId="54" fillId="0" borderId="0" applyFont="0" applyFill="0" applyBorder="0" applyAlignment="0" applyProtection="0"/>
    <xf numFmtId="0" fontId="54" fillId="0" borderId="0">
      <alignment vertical="top"/>
    </xf>
    <xf numFmtId="44" fontId="54" fillId="0" borderId="0" applyFont="0" applyFill="0" applyBorder="0" applyAlignment="0" applyProtection="0"/>
    <xf numFmtId="0" fontId="54" fillId="0" borderId="0">
      <alignment vertical="top"/>
    </xf>
    <xf numFmtId="0" fontId="51" fillId="0" borderId="0" applyBorder="0"/>
    <xf numFmtId="9" fontId="6" fillId="0" borderId="0" applyFont="0" applyFill="0" applyBorder="0" applyAlignment="0" applyProtection="0"/>
    <xf numFmtId="0" fontId="51" fillId="0" borderId="0" applyBorder="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xf numFmtId="0" fontId="51" fillId="0" borderId="0" applyBorder="0"/>
    <xf numFmtId="43" fontId="51" fillId="0" borderId="0" applyFont="0" applyFill="0" applyBorder="0" applyAlignment="0" applyProtection="0"/>
    <xf numFmtId="43" fontId="51" fillId="0" borderId="0" applyFont="0" applyFill="0" applyBorder="0" applyAlignment="0" applyProtection="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43" fontId="6" fillId="0" borderId="0" applyFont="0" applyFill="0" applyBorder="0" applyAlignment="0" applyProtection="0"/>
    <xf numFmtId="0" fontId="51" fillId="0" borderId="0" applyBorder="0"/>
    <xf numFmtId="43" fontId="54" fillId="0" borderId="0" applyFont="0" applyFill="0" applyBorder="0" applyAlignment="0" applyProtection="0"/>
    <xf numFmtId="0" fontId="54" fillId="0" borderId="0">
      <alignment vertical="top"/>
    </xf>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54" fillId="0" borderId="0">
      <alignment vertical="top"/>
    </xf>
    <xf numFmtId="0" fontId="6" fillId="0" borderId="0"/>
    <xf numFmtId="0" fontId="6" fillId="0" borderId="0"/>
    <xf numFmtId="0" fontId="6" fillId="0" borderId="0"/>
    <xf numFmtId="0" fontId="54" fillId="0" borderId="0">
      <alignment vertical="top"/>
    </xf>
    <xf numFmtId="0" fontId="6" fillId="0" borderId="0"/>
    <xf numFmtId="0" fontId="8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86" fillId="0" borderId="0" applyFont="0" applyFill="0" applyBorder="0" applyAlignment="0" applyProtection="0"/>
    <xf numFmtId="0" fontId="6" fillId="0" borderId="0"/>
    <xf numFmtId="0" fontId="86" fillId="0" borderId="0"/>
    <xf numFmtId="9" fontId="54" fillId="0" borderId="0" applyFont="0" applyFill="0" applyBorder="0" applyAlignment="0" applyProtection="0"/>
    <xf numFmtId="0" fontId="6" fillId="0" borderId="0"/>
    <xf numFmtId="0" fontId="6" fillId="0" borderId="0"/>
    <xf numFmtId="0" fontId="6" fillId="0" borderId="0"/>
    <xf numFmtId="43" fontId="86" fillId="0" borderId="0" applyFont="0" applyFill="0" applyBorder="0" applyAlignment="0" applyProtection="0"/>
    <xf numFmtId="0" fontId="6" fillId="0" borderId="0"/>
    <xf numFmtId="0" fontId="6" fillId="0" borderId="0"/>
    <xf numFmtId="0" fontId="6" fillId="0" borderId="0"/>
    <xf numFmtId="0" fontId="6" fillId="0" borderId="0"/>
    <xf numFmtId="9" fontId="86" fillId="0" borderId="0" applyFont="0" applyFill="0" applyBorder="0" applyAlignment="0" applyProtection="0"/>
    <xf numFmtId="0" fontId="6" fillId="0" borderId="0"/>
    <xf numFmtId="0" fontId="6" fillId="0" borderId="0"/>
    <xf numFmtId="43" fontId="54" fillId="0" borderId="0" applyFont="0" applyFill="0" applyBorder="0" applyAlignment="0" applyProtection="0"/>
    <xf numFmtId="0" fontId="6" fillId="0" borderId="0"/>
    <xf numFmtId="0" fontId="6" fillId="0" borderId="0"/>
    <xf numFmtId="0" fontId="54" fillId="0" borderId="0">
      <alignment vertical="top"/>
    </xf>
    <xf numFmtId="9"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8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alignment vertical="top"/>
    </xf>
    <xf numFmtId="9" fontId="6" fillId="0" borderId="0" applyFont="0" applyFill="0" applyBorder="0" applyAlignment="0" applyProtection="0"/>
    <xf numFmtId="0" fontId="86" fillId="0" borderId="0"/>
    <xf numFmtId="9" fontId="54" fillId="0" borderId="0" applyFont="0" applyFill="0" applyBorder="0" applyAlignment="0" applyProtection="0"/>
    <xf numFmtId="0" fontId="86" fillId="0" borderId="0"/>
    <xf numFmtId="0" fontId="6" fillId="0" borderId="0"/>
    <xf numFmtId="0" fontId="6" fillId="0" borderId="0"/>
    <xf numFmtId="0" fontId="6" fillId="0" borderId="0"/>
    <xf numFmtId="0" fontId="6" fillId="0" borderId="0"/>
    <xf numFmtId="0" fontId="6" fillId="0" borderId="0"/>
    <xf numFmtId="0" fontId="54" fillId="0" borderId="0">
      <alignment vertical="top"/>
    </xf>
    <xf numFmtId="0" fontId="6" fillId="0" borderId="0"/>
    <xf numFmtId="9" fontId="54" fillId="0" borderId="0" applyFont="0" applyFill="0" applyBorder="0" applyAlignment="0" applyProtection="0"/>
    <xf numFmtId="44" fontId="54"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69" fillId="0" borderId="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170" fillId="0" borderId="0" applyFont="0" applyFill="0" applyBorder="0" applyAlignment="0" applyProtection="0"/>
    <xf numFmtId="0" fontId="170" fillId="0" borderId="0"/>
    <xf numFmtId="0" fontId="6" fillId="0" borderId="0"/>
    <xf numFmtId="43" fontId="6" fillId="0" borderId="0" applyFont="0" applyFill="0" applyBorder="0" applyAlignment="0" applyProtection="0"/>
    <xf numFmtId="0" fontId="6" fillId="0" borderId="0"/>
    <xf numFmtId="0" fontId="49" fillId="0" borderId="0"/>
    <xf numFmtId="0" fontId="6" fillId="0" borderId="0"/>
    <xf numFmtId="0" fontId="6" fillId="0" borderId="0"/>
    <xf numFmtId="0" fontId="6" fillId="0" borderId="0"/>
    <xf numFmtId="0" fontId="6" fillId="0" borderId="0"/>
    <xf numFmtId="0" fontId="73" fillId="0" borderId="0" applyBorder="0">
      <alignment vertical="center"/>
    </xf>
    <xf numFmtId="0" fontId="6" fillId="0" borderId="0"/>
    <xf numFmtId="0" fontId="2" fillId="18" borderId="40"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1" fontId="73" fillId="0" borderId="0" applyFill="0" applyBorder="0" applyProtection="0">
      <alignment horizontal="right" vertical="center"/>
    </xf>
    <xf numFmtId="0" fontId="6" fillId="0" borderId="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49" fillId="0" borderId="0"/>
    <xf numFmtId="9" fontId="6" fillId="0" borderId="0" applyFont="0" applyFill="0" applyBorder="0" applyAlignment="0" applyProtection="0"/>
    <xf numFmtId="0" fontId="6" fillId="0" borderId="0"/>
    <xf numFmtId="0" fontId="4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49" fillId="0" borderId="0"/>
    <xf numFmtId="0" fontId="49" fillId="0" borderId="0"/>
    <xf numFmtId="9" fontId="49" fillId="0" borderId="0" applyFont="0" applyFill="0" applyBorder="0" applyAlignment="0" applyProtection="0"/>
    <xf numFmtId="9" fontId="6" fillId="0" borderId="0" applyFont="0" applyFill="0" applyBorder="0" applyAlignment="0" applyProtection="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6" fillId="0" borderId="0" applyNumberFormat="0" applyFill="0" applyBorder="0" applyAlignment="0" applyProtection="0">
      <alignment vertical="top"/>
      <protection locked="0"/>
    </xf>
    <xf numFmtId="44"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6" fillId="0" borderId="0" applyFont="0" applyFill="0" applyBorder="0" applyAlignment="0" applyProtection="0"/>
    <xf numFmtId="0" fontId="6" fillId="0" borderId="0"/>
    <xf numFmtId="0" fontId="6"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49" fillId="0" borderId="0"/>
    <xf numFmtId="0" fontId="49" fillId="0" borderId="0"/>
    <xf numFmtId="0" fontId="171" fillId="0" borderId="33" applyNumberFormat="0" applyFill="0" applyAlignment="0" applyProtection="0"/>
    <xf numFmtId="0" fontId="172" fillId="0" borderId="34" applyNumberFormat="0" applyFill="0" applyAlignment="0" applyProtection="0"/>
    <xf numFmtId="0" fontId="173" fillId="0" borderId="35" applyNumberFormat="0" applyFill="0" applyAlignment="0" applyProtection="0"/>
    <xf numFmtId="0" fontId="173" fillId="0" borderId="0" applyNumberFormat="0" applyFill="0" applyBorder="0" applyAlignment="0" applyProtection="0"/>
    <xf numFmtId="0" fontId="174" fillId="12" borderId="0" applyNumberFormat="0" applyBorder="0" applyAlignment="0" applyProtection="0"/>
    <xf numFmtId="0" fontId="175" fillId="13" borderId="0" applyNumberFormat="0" applyBorder="0" applyAlignment="0" applyProtection="0"/>
    <xf numFmtId="0" fontId="176" fillId="14" borderId="0" applyNumberFormat="0" applyBorder="0" applyAlignment="0" applyProtection="0"/>
    <xf numFmtId="0" fontId="177" fillId="15" borderId="36" applyNumberFormat="0" applyAlignment="0" applyProtection="0"/>
    <xf numFmtId="0" fontId="178" fillId="16" borderId="37" applyNumberFormat="0" applyAlignment="0" applyProtection="0"/>
    <xf numFmtId="0" fontId="179" fillId="16" borderId="36" applyNumberFormat="0" applyAlignment="0" applyProtection="0"/>
    <xf numFmtId="0" fontId="180" fillId="0" borderId="38" applyNumberFormat="0" applyFill="0" applyAlignment="0" applyProtection="0"/>
    <xf numFmtId="0" fontId="99" fillId="17" borderId="39" applyNumberFormat="0" applyAlignment="0" applyProtection="0"/>
    <xf numFmtId="0" fontId="90" fillId="0" borderId="0" applyNumberFormat="0" applyFill="0" applyBorder="0" applyAlignment="0" applyProtection="0"/>
    <xf numFmtId="0" fontId="49" fillId="18" borderId="40" applyNumberFormat="0" applyFont="0" applyAlignment="0" applyProtection="0"/>
    <xf numFmtId="0" fontId="181" fillId="0" borderId="0" applyNumberFormat="0" applyFill="0" applyBorder="0" applyAlignment="0" applyProtection="0"/>
    <xf numFmtId="0" fontId="182" fillId="0" borderId="41" applyNumberFormat="0" applyFill="0" applyAlignment="0" applyProtection="0"/>
    <xf numFmtId="0" fontId="183"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183" fillId="22" borderId="0" applyNumberFormat="0" applyBorder="0" applyAlignment="0" applyProtection="0"/>
    <xf numFmtId="0" fontId="183"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183" fillId="26" borderId="0" applyNumberFormat="0" applyBorder="0" applyAlignment="0" applyProtection="0"/>
    <xf numFmtId="0" fontId="183"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183" fillId="30" borderId="0" applyNumberFormat="0" applyBorder="0" applyAlignment="0" applyProtection="0"/>
    <xf numFmtId="0" fontId="183"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183" fillId="34" borderId="0" applyNumberFormat="0" applyBorder="0" applyAlignment="0" applyProtection="0"/>
    <xf numFmtId="0" fontId="183"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183" fillId="38" borderId="0" applyNumberFormat="0" applyBorder="0" applyAlignment="0" applyProtection="0"/>
    <xf numFmtId="0" fontId="183"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183" fillId="42" borderId="0" applyNumberFormat="0" applyBorder="0" applyAlignment="0" applyProtection="0"/>
    <xf numFmtId="0" fontId="49" fillId="0" borderId="0"/>
    <xf numFmtId="0" fontId="49" fillId="0" borderId="0"/>
    <xf numFmtId="44"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9"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9" fontId="2" fillId="0" borderId="0" applyFont="0" applyFill="0" applyBorder="0" applyAlignment="0" applyProtection="0"/>
    <xf numFmtId="0" fontId="2" fillId="0" borderId="0"/>
    <xf numFmtId="9" fontId="6"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184" fillId="0" borderId="0" applyNumberFormat="0" applyFill="0" applyBorder="0" applyAlignment="0" applyProtection="0">
      <alignment vertical="top"/>
      <protection locked="0"/>
    </xf>
    <xf numFmtId="0" fontId="2" fillId="0" borderId="0"/>
    <xf numFmtId="9" fontId="6" fillId="0" borderId="0" applyFont="0" applyFill="0" applyBorder="0" applyAlignment="0" applyProtection="0"/>
    <xf numFmtId="0" fontId="62" fillId="0" borderId="0" applyNumberFormat="0" applyFill="0" applyBorder="0" applyAlignment="0" applyProtection="0">
      <alignment vertical="top"/>
    </xf>
    <xf numFmtId="0" fontId="27" fillId="0" borderId="0" applyNumberFormat="0" applyFill="0" applyBorder="0" applyAlignment="0" applyProtection="0">
      <alignment vertical="top"/>
    </xf>
    <xf numFmtId="0" fontId="6" fillId="0" borderId="44" applyNumberFormat="0" applyFont="0" applyFill="0" applyAlignment="0" applyProtection="0">
      <alignment vertical="top"/>
    </xf>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71" borderId="0" applyNumberFormat="0" applyBorder="0" applyAlignment="0" applyProtection="0"/>
    <xf numFmtId="0" fontId="22" fillId="62"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6" borderId="0" applyNumberFormat="0" applyBorder="0" applyAlignment="0" applyProtection="0"/>
    <xf numFmtId="0" fontId="22" fillId="48" borderId="0" applyNumberFormat="0" applyBorder="0" applyAlignment="0" applyProtection="0"/>
    <xf numFmtId="0" fontId="22" fillId="51" borderId="0" applyNumberFormat="0" applyBorder="0" applyAlignment="0" applyProtection="0"/>
    <xf numFmtId="0" fontId="120" fillId="52" borderId="0" applyNumberFormat="0" applyBorder="0" applyAlignment="0" applyProtection="0"/>
    <xf numFmtId="0" fontId="120" fillId="49" borderId="0" applyNumberFormat="0" applyBorder="0" applyAlignment="0" applyProtection="0"/>
    <xf numFmtId="0" fontId="120" fillId="50" borderId="0" applyNumberFormat="0" applyBorder="0" applyAlignment="0" applyProtection="0"/>
    <xf numFmtId="0" fontId="120" fillId="53" borderId="0" applyNumberFormat="0" applyBorder="0" applyAlignment="0" applyProtection="0"/>
    <xf numFmtId="0" fontId="120" fillId="54" borderId="0" applyNumberFormat="0" applyBorder="0" applyAlignment="0" applyProtection="0"/>
    <xf numFmtId="0" fontId="120" fillId="55" borderId="0" applyNumberFormat="0" applyBorder="0" applyAlignment="0" applyProtection="0"/>
    <xf numFmtId="0" fontId="120" fillId="56" borderId="0" applyNumberFormat="0" applyBorder="0" applyAlignment="0" applyProtection="0"/>
    <xf numFmtId="0" fontId="120" fillId="57" borderId="0" applyNumberFormat="0" applyBorder="0" applyAlignment="0" applyProtection="0"/>
    <xf numFmtId="0" fontId="120" fillId="58" borderId="0" applyNumberFormat="0" applyBorder="0" applyAlignment="0" applyProtection="0"/>
    <xf numFmtId="0" fontId="120" fillId="53" borderId="0" applyNumberFormat="0" applyBorder="0" applyAlignment="0" applyProtection="0"/>
    <xf numFmtId="0" fontId="120" fillId="54" borderId="0" applyNumberFormat="0" applyBorder="0" applyAlignment="0" applyProtection="0"/>
    <xf numFmtId="0" fontId="120" fillId="59" borderId="0" applyNumberFormat="0" applyBorder="0" applyAlignment="0" applyProtection="0"/>
    <xf numFmtId="0" fontId="121" fillId="44" borderId="0" applyNumberFormat="0" applyBorder="0" applyAlignment="0" applyProtection="0"/>
    <xf numFmtId="0" fontId="122" fillId="47" borderId="55" applyNumberFormat="0" applyAlignment="0" applyProtection="0"/>
    <xf numFmtId="0" fontId="123" fillId="60" borderId="45" applyNumberFormat="0" applyAlignment="0" applyProtection="0"/>
    <xf numFmtId="0" fontId="124" fillId="0" borderId="0" applyNumberFormat="0" applyFill="0" applyBorder="0" applyAlignment="0" applyProtection="0"/>
    <xf numFmtId="0" fontId="125" fillId="45" borderId="0" applyNumberFormat="0" applyBorder="0" applyAlignment="0" applyProtection="0"/>
    <xf numFmtId="0" fontId="80" fillId="0" borderId="46" applyNumberFormat="0" applyFill="0" applyAlignment="0" applyProtection="0"/>
    <xf numFmtId="0" fontId="81" fillId="0" borderId="47" applyNumberFormat="0" applyFill="0" applyAlignment="0" applyProtection="0"/>
    <xf numFmtId="0" fontId="77" fillId="0" borderId="48" applyNumberFormat="0" applyFill="0" applyAlignment="0" applyProtection="0"/>
    <xf numFmtId="0" fontId="77" fillId="0" borderId="0" applyNumberFormat="0" applyFill="0" applyBorder="0" applyAlignment="0" applyProtection="0"/>
    <xf numFmtId="0" fontId="126" fillId="62" borderId="55" applyNumberFormat="0" applyAlignment="0" applyProtection="0"/>
    <xf numFmtId="0" fontId="78" fillId="0" borderId="49" applyNumberFormat="0" applyFill="0" applyAlignment="0" applyProtection="0"/>
    <xf numFmtId="0" fontId="127" fillId="72" borderId="0" applyNumberFormat="0" applyBorder="0" applyAlignment="0" applyProtection="0"/>
    <xf numFmtId="0" fontId="22" fillId="73" borderId="56" applyNumberFormat="0" applyFont="0" applyAlignment="0" applyProtection="0"/>
    <xf numFmtId="0" fontId="128" fillId="47" borderId="50" applyNumberFormat="0" applyAlignment="0" applyProtection="0"/>
    <xf numFmtId="0" fontId="79" fillId="0" borderId="0" applyNumberFormat="0" applyFill="0" applyBorder="0" applyAlignment="0" applyProtection="0"/>
    <xf numFmtId="0" fontId="129" fillId="0" borderId="51" applyNumberFormat="0" applyFill="0" applyAlignment="0" applyProtection="0"/>
    <xf numFmtId="0" fontId="130" fillId="0" borderId="0" applyNumberFormat="0" applyFill="0" applyBorder="0" applyAlignment="0" applyProtection="0"/>
    <xf numFmtId="0" fontId="22" fillId="71" borderId="0" applyNumberFormat="0" applyBorder="0" applyAlignment="0" applyProtection="0"/>
    <xf numFmtId="0" fontId="22" fillId="49" borderId="0" applyNumberFormat="0" applyBorder="0" applyAlignment="0" applyProtection="0"/>
    <xf numFmtId="0" fontId="124" fillId="0" borderId="0" applyNumberFormat="0" applyFill="0" applyBorder="0" applyAlignment="0" applyProtection="0"/>
    <xf numFmtId="0" fontId="77" fillId="0" borderId="48" applyNumberFormat="0" applyFill="0" applyAlignment="0" applyProtection="0"/>
    <xf numFmtId="0" fontId="77" fillId="0" borderId="0" applyNumberFormat="0" applyFill="0" applyBorder="0" applyAlignment="0" applyProtection="0"/>
    <xf numFmtId="0" fontId="184" fillId="0" borderId="0" applyNumberFormat="0" applyFill="0" applyBorder="0" applyAlignment="0" applyProtection="0">
      <alignment vertical="top"/>
      <protection locked="0"/>
    </xf>
    <xf numFmtId="0" fontId="78" fillId="0" borderId="49" applyNumberFormat="0" applyFill="0" applyAlignment="0" applyProtection="0"/>
    <xf numFmtId="0" fontId="22" fillId="73" borderId="56" applyNumberFormat="0" applyFont="0" applyAlignment="0" applyProtection="0"/>
    <xf numFmtId="0" fontId="130" fillId="0" borderId="0" applyNumberFormat="0" applyFill="0" applyBorder="0" applyAlignment="0" applyProtection="0"/>
    <xf numFmtId="0" fontId="73" fillId="0" borderId="0" applyBorder="0">
      <alignment vertical="center"/>
    </xf>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84" fillId="0" borderId="0" applyNumberFormat="0" applyFill="0" applyBorder="0" applyAlignment="0" applyProtection="0">
      <alignment vertical="top"/>
      <protection locked="0"/>
    </xf>
    <xf numFmtId="9" fontId="6" fillId="0" borderId="0" applyFon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2" fillId="0" borderId="0"/>
    <xf numFmtId="9" fontId="6" fillId="0" borderId="0" applyFont="0" applyFill="0" applyBorder="0" applyAlignment="0" applyProtection="0"/>
    <xf numFmtId="0" fontId="6" fillId="0" borderId="44" applyNumberFormat="0" applyFont="0" applyFill="0" applyAlignment="0" applyProtection="0">
      <alignment vertical="top"/>
    </xf>
    <xf numFmtId="43" fontId="6" fillId="0" borderId="0" applyFont="0" applyFill="0" applyBorder="0" applyAlignment="0" applyProtection="0"/>
    <xf numFmtId="171" fontId="73" fillId="0" borderId="0" applyFill="0" applyBorder="0" applyProtection="0">
      <alignment horizontal="right" vertical="center"/>
    </xf>
    <xf numFmtId="0" fontId="184" fillId="0" borderId="0" applyNumberFormat="0" applyFill="0" applyBorder="0" applyAlignment="0" applyProtection="0">
      <alignment vertical="top"/>
      <protection locked="0"/>
    </xf>
    <xf numFmtId="9" fontId="6" fillId="0" borderId="0" applyFont="0" applyFill="0" applyBorder="0" applyAlignment="0" applyProtection="0"/>
    <xf numFmtId="0" fontId="146" fillId="0" borderId="0" applyNumberFormat="0" applyFill="0" applyBorder="0" applyAlignment="0" applyProtection="0">
      <alignment vertical="top"/>
      <protection locked="0"/>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6"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6"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73" fillId="0" borderId="0" applyBorder="0">
      <alignment vertical="center"/>
    </xf>
    <xf numFmtId="0" fontId="6" fillId="0" borderId="0"/>
    <xf numFmtId="0" fontId="2" fillId="18" borderId="40"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1" fontId="73" fillId="0" borderId="0" applyFill="0" applyBorder="0" applyProtection="0">
      <alignment horizontal="right" vertical="center"/>
    </xf>
    <xf numFmtId="0" fontId="6" fillId="0" borderId="0"/>
    <xf numFmtId="0" fontId="6" fillId="0" borderId="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6" fillId="0" borderId="0" applyNumberFormat="0" applyFill="0" applyBorder="0" applyAlignment="0" applyProtection="0">
      <alignment vertical="top"/>
      <protection locked="0"/>
    </xf>
    <xf numFmtId="44" fontId="6" fillId="0" borderId="0" applyFont="0" applyFill="0" applyBorder="0" applyAlignment="0" applyProtection="0"/>
    <xf numFmtId="0" fontId="6"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6" fillId="0" borderId="0" applyFont="0" applyFill="0" applyBorder="0" applyAlignment="0" applyProtection="0"/>
    <xf numFmtId="0" fontId="6" fillId="0" borderId="0"/>
    <xf numFmtId="0" fontId="6" fillId="0" borderId="0"/>
    <xf numFmtId="0" fontId="6" fillId="0" borderId="0"/>
    <xf numFmtId="0" fontId="2" fillId="0" borderId="0"/>
    <xf numFmtId="0" fontId="2" fillId="18" borderId="40" applyNumberFormat="0" applyFont="0" applyAlignment="0" applyProtection="0"/>
    <xf numFmtId="0" fontId="6"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4" fontId="6"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6"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6" fillId="0" borderId="0" applyFont="0" applyFill="0" applyBorder="0" applyAlignment="0" applyProtection="0"/>
    <xf numFmtId="0" fontId="2"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2" fillId="0" borderId="0"/>
    <xf numFmtId="9" fontId="6" fillId="0" borderId="0" applyFont="0" applyFill="0" applyBorder="0" applyAlignment="0" applyProtection="0"/>
    <xf numFmtId="0" fontId="6" fillId="0" borderId="44" applyNumberFormat="0" applyFont="0" applyFill="0" applyAlignment="0" applyProtection="0">
      <alignment vertical="top"/>
    </xf>
    <xf numFmtId="0" fontId="6" fillId="0" borderId="0"/>
    <xf numFmtId="0" fontId="6" fillId="0" borderId="0"/>
    <xf numFmtId="0" fontId="146" fillId="0" borderId="0" applyNumberFormat="0" applyFill="0" applyBorder="0" applyAlignment="0" applyProtection="0">
      <alignment vertical="top"/>
      <protection locked="0"/>
    </xf>
    <xf numFmtId="0" fontId="73" fillId="0" borderId="0" applyBorder="0">
      <alignment vertical="center"/>
    </xf>
    <xf numFmtId="0" fontId="6" fillId="0" borderId="0"/>
    <xf numFmtId="0" fontId="73" fillId="0" borderId="0" applyBorder="0">
      <alignment vertical="center"/>
    </xf>
    <xf numFmtId="171" fontId="73" fillId="0" borderId="0" applyFill="0" applyBorder="0" applyProtection="0">
      <alignment horizontal="right" vertical="center"/>
    </xf>
    <xf numFmtId="9" fontId="6" fillId="0" borderId="0" applyFont="0" applyFill="0" applyBorder="0" applyAlignment="0" applyProtection="0"/>
    <xf numFmtId="0" fontId="6" fillId="0" borderId="0"/>
    <xf numFmtId="44" fontId="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2" fillId="0" borderId="0"/>
    <xf numFmtId="9" fontId="6" fillId="0" borderId="0" applyFont="0" applyFill="0" applyBorder="0" applyAlignment="0" applyProtection="0"/>
    <xf numFmtId="43" fontId="6" fillId="0" borderId="0" applyFont="0" applyFill="0" applyBorder="0" applyAlignment="0" applyProtection="0"/>
    <xf numFmtId="171" fontId="73" fillId="0" borderId="0" applyFill="0" applyBorder="0" applyProtection="0">
      <alignment horizontal="right" vertical="center"/>
    </xf>
    <xf numFmtId="9" fontId="6" fillId="0" borderId="0" applyFont="0" applyFill="0" applyBorder="0" applyAlignment="0" applyProtection="0"/>
    <xf numFmtId="0" fontId="146" fillId="0" borderId="0" applyNumberFormat="0" applyFill="0" applyBorder="0" applyAlignment="0" applyProtection="0">
      <alignment vertical="top"/>
      <protection locked="0"/>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6" fillId="0" borderId="0"/>
    <xf numFmtId="9" fontId="6"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49" fillId="0" borderId="0" applyFont="0" applyFill="0" applyBorder="0" applyAlignment="0" applyProtection="0"/>
    <xf numFmtId="0" fontId="49"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8" borderId="40" applyNumberFormat="0" applyFont="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18" borderId="40"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4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8" borderId="40" applyNumberFormat="0" applyFont="0" applyAlignment="0" applyProtection="0"/>
    <xf numFmtId="0" fontId="2" fillId="0" borderId="0"/>
    <xf numFmtId="0" fontId="2" fillId="41"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8"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0" fontId="2" fillId="0" borderId="0"/>
    <xf numFmtId="9" fontId="2" fillId="0" borderId="0" applyFont="0" applyFill="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1" fillId="0" borderId="0" applyBorder="0"/>
    <xf numFmtId="0" fontId="6" fillId="0" borderId="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 fillId="21" borderId="0" applyNumberFormat="0" applyBorder="0" applyAlignment="0" applyProtection="0"/>
    <xf numFmtId="0" fontId="2" fillId="28" borderId="0" applyNumberFormat="0" applyBorder="0" applyAlignment="0" applyProtection="0"/>
    <xf numFmtId="0" fontId="2" fillId="0" borderId="0"/>
    <xf numFmtId="0" fontId="2" fillId="0" borderId="0"/>
    <xf numFmtId="0" fontId="2" fillId="25" borderId="0" applyNumberFormat="0" applyBorder="0" applyAlignment="0" applyProtection="0"/>
    <xf numFmtId="0" fontId="2" fillId="0" borderId="0"/>
    <xf numFmtId="0" fontId="2" fillId="20" borderId="0" applyNumberFormat="0" applyBorder="0" applyAlignment="0" applyProtection="0"/>
    <xf numFmtId="0" fontId="2" fillId="0" borderId="0"/>
    <xf numFmtId="0" fontId="2" fillId="41" borderId="0" applyNumberFormat="0" applyBorder="0" applyAlignment="0" applyProtection="0"/>
    <xf numFmtId="0" fontId="2" fillId="18" borderId="40" applyNumberFormat="0" applyFont="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37" fontId="28" fillId="0" borderId="0"/>
    <xf numFmtId="0" fontId="2" fillId="0" borderId="0"/>
    <xf numFmtId="43" fontId="2" fillId="0" borderId="0" applyFont="0" applyFill="0" applyBorder="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6" fillId="0" borderId="0"/>
    <xf numFmtId="0" fontId="2" fillId="40" borderId="0" applyNumberFormat="0" applyBorder="0" applyAlignment="0" applyProtection="0"/>
    <xf numFmtId="43" fontId="2" fillId="0" borderId="0" applyFont="0" applyFill="0" applyBorder="0" applyAlignment="0" applyProtection="0"/>
    <xf numFmtId="37" fontId="28" fillId="0" borderId="0"/>
    <xf numFmtId="0" fontId="2" fillId="0" borderId="0"/>
    <xf numFmtId="0" fontId="2" fillId="36" borderId="0" applyNumberFormat="0" applyBorder="0" applyAlignment="0" applyProtection="0"/>
    <xf numFmtId="43" fontId="2" fillId="0" borderId="0" applyFont="0" applyFill="0" applyBorder="0" applyAlignment="0" applyProtection="0"/>
    <xf numFmtId="0" fontId="2" fillId="18" borderId="40"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37" borderId="0" applyNumberFormat="0" applyBorder="0" applyAlignment="0" applyProtection="0"/>
    <xf numFmtId="0" fontId="2" fillId="18" borderId="40" applyNumberFormat="0" applyFont="0" applyAlignment="0" applyProtection="0"/>
    <xf numFmtId="0" fontId="2" fillId="0" borderId="0"/>
    <xf numFmtId="43" fontId="2" fillId="0" borderId="0" applyFont="0" applyFill="0" applyBorder="0" applyAlignment="0" applyProtection="0"/>
    <xf numFmtId="0" fontId="2" fillId="0" borderId="0"/>
    <xf numFmtId="0" fontId="2" fillId="18" borderId="40" applyNumberFormat="0" applyFont="0" applyAlignment="0" applyProtection="0"/>
    <xf numFmtId="0" fontId="2" fillId="33" borderId="0" applyNumberFormat="0" applyBorder="0" applyAlignment="0" applyProtection="0"/>
    <xf numFmtId="43" fontId="2" fillId="0" borderId="0" applyFont="0" applyFill="0" applyBorder="0" applyAlignment="0" applyProtection="0"/>
    <xf numFmtId="0" fontId="2" fillId="0" borderId="0"/>
    <xf numFmtId="0" fontId="2" fillId="18" borderId="40" applyNumberFormat="0" applyFont="0" applyAlignment="0" applyProtection="0"/>
    <xf numFmtId="0" fontId="2" fillId="29" borderId="0" applyNumberFormat="0" applyBorder="0" applyAlignment="0" applyProtection="0"/>
    <xf numFmtId="0" fontId="2" fillId="18" borderId="40" applyNumberFormat="0" applyFont="0" applyAlignment="0" applyProtection="0"/>
    <xf numFmtId="43" fontId="6" fillId="0" borderId="0" applyFont="0" applyFill="0" applyBorder="0" applyAlignment="0" applyProtection="0"/>
    <xf numFmtId="0" fontId="2" fillId="33"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18" borderId="40" applyNumberFormat="0" applyFont="0" applyAlignment="0" applyProtection="0"/>
    <xf numFmtId="0" fontId="2" fillId="0" borderId="0"/>
    <xf numFmtId="0" fontId="2" fillId="0" borderId="0"/>
    <xf numFmtId="9" fontId="6" fillId="0" borderId="0" applyFont="0" applyFill="0" applyBorder="0" applyAlignment="0" applyProtection="0"/>
    <xf numFmtId="0" fontId="2" fillId="18" borderId="40" applyNumberFormat="0" applyFont="0" applyAlignment="0" applyProtection="0"/>
    <xf numFmtId="0" fontId="2" fillId="0" borderId="0"/>
    <xf numFmtId="0" fontId="2" fillId="18" borderId="40" applyNumberFormat="0" applyFont="0" applyAlignment="0" applyProtection="0"/>
    <xf numFmtId="37" fontId="28" fillId="0" borderId="0"/>
    <xf numFmtId="43" fontId="2" fillId="0" borderId="0" applyFont="0" applyFill="0" applyBorder="0" applyAlignment="0" applyProtection="0"/>
    <xf numFmtId="0" fontId="2" fillId="0" borderId="0"/>
    <xf numFmtId="0" fontId="185" fillId="0" borderId="0"/>
    <xf numFmtId="0" fontId="22" fillId="43" borderId="0" applyNumberFormat="0" applyBorder="0" applyAlignment="0" applyProtection="0"/>
    <xf numFmtId="0" fontId="22" fillId="48" borderId="0" applyNumberFormat="0" applyBorder="0" applyAlignment="0" applyProtection="0"/>
    <xf numFmtId="0" fontId="22" fillId="44" borderId="0" applyNumberFormat="0" applyBorder="0" applyAlignment="0" applyProtection="0"/>
    <xf numFmtId="0" fontId="22" fillId="49" borderId="0" applyNumberFormat="0" applyBorder="0" applyAlignment="0" applyProtection="0"/>
    <xf numFmtId="0" fontId="22" fillId="45" borderId="0" applyNumberFormat="0" applyBorder="0" applyAlignment="0" applyProtection="0"/>
    <xf numFmtId="0" fontId="22" fillId="73" borderId="0" applyNumberFormat="0" applyBorder="0" applyAlignment="0" applyProtection="0"/>
    <xf numFmtId="0" fontId="22" fillId="46" borderId="0" applyNumberFormat="0" applyBorder="0" applyAlignment="0" applyProtection="0"/>
    <xf numFmtId="0" fontId="22" fillId="62" borderId="0" applyNumberFormat="0" applyBorder="0" applyAlignment="0" applyProtection="0"/>
    <xf numFmtId="0" fontId="2" fillId="0" borderId="0"/>
    <xf numFmtId="0" fontId="2" fillId="37" borderId="0" applyNumberFormat="0" applyBorder="0" applyAlignment="0" applyProtection="0"/>
    <xf numFmtId="0" fontId="2" fillId="40" borderId="0" applyNumberFormat="0" applyBorder="0" applyAlignment="0" applyProtection="0"/>
    <xf numFmtId="0" fontId="22" fillId="62" borderId="0" applyNumberFormat="0" applyBorder="0" applyAlignment="0" applyProtection="0"/>
    <xf numFmtId="0" fontId="22" fillId="73" borderId="0" applyNumberFormat="0" applyBorder="0" applyAlignment="0" applyProtection="0"/>
    <xf numFmtId="0" fontId="22" fillId="48" borderId="0" applyNumberFormat="0" applyBorder="0" applyAlignment="0" applyProtection="0"/>
    <xf numFmtId="0" fontId="22" fillId="71" borderId="0" applyNumberFormat="0" applyBorder="0" applyAlignment="0" applyProtection="0"/>
    <xf numFmtId="0" fontId="22" fillId="50" borderId="0" applyNumberFormat="0" applyBorder="0" applyAlignment="0" applyProtection="0"/>
    <xf numFmtId="0" fontId="22" fillId="72"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2" fillId="48" borderId="0" applyNumberFormat="0" applyBorder="0" applyAlignment="0" applyProtection="0"/>
    <xf numFmtId="0" fontId="22" fillId="71" borderId="0" applyNumberFormat="0" applyBorder="0" applyAlignment="0" applyProtection="0"/>
    <xf numFmtId="0" fontId="22" fillId="51" borderId="0" applyNumberFormat="0" applyBorder="0" applyAlignment="0" applyProtection="0"/>
    <xf numFmtId="0" fontId="22" fillId="73" borderId="0" applyNumberFormat="0" applyBorder="0" applyAlignment="0" applyProtection="0"/>
    <xf numFmtId="0" fontId="2" fillId="29" borderId="0" applyNumberFormat="0" applyBorder="0" applyAlignment="0" applyProtection="0"/>
    <xf numFmtId="0" fontId="120" fillId="52" borderId="0" applyNumberFormat="0" applyBorder="0" applyAlignment="0" applyProtection="0"/>
    <xf numFmtId="0" fontId="120" fillId="71" borderId="0" applyNumberFormat="0" applyBorder="0" applyAlignment="0" applyProtection="0"/>
    <xf numFmtId="0" fontId="120" fillId="49" borderId="0" applyNumberFormat="0" applyBorder="0" applyAlignment="0" applyProtection="0"/>
    <xf numFmtId="0" fontId="120" fillId="59" borderId="0" applyNumberFormat="0" applyBorder="0" applyAlignment="0" applyProtection="0"/>
    <xf numFmtId="0" fontId="120" fillId="50" borderId="0" applyNumberFormat="0" applyBorder="0" applyAlignment="0" applyProtection="0"/>
    <xf numFmtId="0" fontId="120" fillId="51" borderId="0" applyNumberFormat="0" applyBorder="0" applyAlignment="0" applyProtection="0"/>
    <xf numFmtId="0" fontId="120" fillId="53" borderId="0" applyNumberFormat="0" applyBorder="0" applyAlignment="0" applyProtection="0"/>
    <xf numFmtId="0" fontId="120" fillId="44" borderId="0" applyNumberFormat="0" applyBorder="0" applyAlignment="0" applyProtection="0"/>
    <xf numFmtId="0" fontId="120" fillId="54" borderId="0" applyNumberFormat="0" applyBorder="0" applyAlignment="0" applyProtection="0"/>
    <xf numFmtId="0" fontId="120" fillId="71" borderId="0" applyNumberFormat="0" applyBorder="0" applyAlignment="0" applyProtection="0"/>
    <xf numFmtId="0" fontId="120" fillId="55" borderId="0" applyNumberFormat="0" applyBorder="0" applyAlignment="0" applyProtection="0"/>
    <xf numFmtId="0" fontId="120" fillId="49" borderId="0" applyNumberFormat="0" applyBorder="0" applyAlignment="0" applyProtection="0"/>
    <xf numFmtId="0" fontId="120" fillId="56" borderId="0" applyNumberFormat="0" applyBorder="0" applyAlignment="0" applyProtection="0"/>
    <xf numFmtId="0" fontId="120" fillId="74" borderId="0" applyNumberFormat="0" applyBorder="0" applyAlignment="0" applyProtection="0"/>
    <xf numFmtId="0" fontId="120" fillId="57" borderId="0" applyNumberFormat="0" applyBorder="0" applyAlignment="0" applyProtection="0"/>
    <xf numFmtId="0" fontId="120" fillId="59" borderId="0" applyNumberFormat="0" applyBorder="0" applyAlignment="0" applyProtection="0"/>
    <xf numFmtId="0" fontId="120" fillId="58" borderId="0" applyNumberFormat="0" applyBorder="0" applyAlignment="0" applyProtection="0"/>
    <xf numFmtId="0" fontId="120" fillId="51" borderId="0" applyNumberFormat="0" applyBorder="0" applyAlignment="0" applyProtection="0"/>
    <xf numFmtId="0" fontId="120" fillId="53" borderId="0" applyNumberFormat="0" applyBorder="0" applyAlignment="0" applyProtection="0"/>
    <xf numFmtId="0" fontId="120" fillId="63" borderId="0" applyNumberFormat="0" applyBorder="0" applyAlignment="0" applyProtection="0"/>
    <xf numFmtId="0" fontId="120" fillId="59" borderId="0" applyNumberFormat="0" applyBorder="0" applyAlignment="0" applyProtection="0"/>
    <xf numFmtId="0" fontId="120" fillId="57" borderId="0" applyNumberFormat="0" applyBorder="0" applyAlignment="0" applyProtection="0"/>
    <xf numFmtId="0" fontId="121" fillId="44" borderId="0" applyNumberFormat="0" applyBorder="0" applyAlignment="0" applyProtection="0"/>
    <xf numFmtId="0" fontId="121" fillId="46" borderId="0" applyNumberFormat="0" applyBorder="0" applyAlignment="0" applyProtection="0"/>
    <xf numFmtId="0" fontId="122" fillId="47" borderId="55" applyNumberFormat="0" applyAlignment="0" applyProtection="0"/>
    <xf numFmtId="0" fontId="186" fillId="61" borderId="55" applyNumberFormat="0" applyAlignment="0" applyProtection="0"/>
    <xf numFmtId="43" fontId="18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8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6" borderId="0" applyNumberFormat="0" applyBorder="0" applyAlignment="0" applyProtection="0"/>
    <xf numFmtId="43" fontId="18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5" fillId="0" borderId="0" applyFont="0" applyFill="0" applyBorder="0" applyAlignment="0" applyProtection="0"/>
    <xf numFmtId="43" fontId="2"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4" fontId="22" fillId="0" borderId="0" applyFont="0" applyFill="0" applyBorder="0" applyAlignment="0" applyProtection="0"/>
    <xf numFmtId="0" fontId="125" fillId="45" borderId="0" applyNumberFormat="0" applyBorder="0" applyAlignment="0" applyProtection="0"/>
    <xf numFmtId="0" fontId="125" fillId="71" borderId="0" applyNumberFormat="0" applyBorder="0" applyAlignment="0" applyProtection="0"/>
    <xf numFmtId="0" fontId="187" fillId="0" borderId="57" applyNumberFormat="0" applyFill="0" applyAlignment="0" applyProtection="0"/>
    <xf numFmtId="0" fontId="188" fillId="0" borderId="58" applyNumberFormat="0" applyFill="0" applyAlignment="0" applyProtection="0"/>
    <xf numFmtId="0" fontId="189" fillId="0" borderId="59" applyNumberFormat="0" applyFill="0" applyAlignment="0" applyProtection="0"/>
    <xf numFmtId="0" fontId="189" fillId="0" borderId="0" applyNumberFormat="0" applyFill="0" applyBorder="0" applyAlignment="0" applyProtection="0"/>
    <xf numFmtId="0" fontId="126" fillId="62" borderId="55" applyNumberFormat="0" applyAlignment="0" applyProtection="0"/>
    <xf numFmtId="0" fontId="126" fillId="72" borderId="55" applyNumberFormat="0" applyAlignment="0" applyProtection="0"/>
    <xf numFmtId="0" fontId="130" fillId="0" borderId="60" applyNumberFormat="0" applyFill="0" applyAlignment="0" applyProtection="0"/>
    <xf numFmtId="0" fontId="127" fillId="72" borderId="0" applyNumberFormat="0" applyBorder="0" applyAlignment="0" applyProtection="0"/>
    <xf numFmtId="0" fontId="190" fillId="72" borderId="0" applyNumberFormat="0" applyBorder="0" applyAlignment="0" applyProtection="0"/>
    <xf numFmtId="0" fontId="192" fillId="0" borderId="0"/>
    <xf numFmtId="37" fontId="28" fillId="0" borderId="0"/>
    <xf numFmtId="0" fontId="6" fillId="0" borderId="0"/>
    <xf numFmtId="0" fontId="6" fillId="0" borderId="0"/>
    <xf numFmtId="0" fontId="22" fillId="0" borderId="0"/>
    <xf numFmtId="0" fontId="6"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37" fontId="28" fillId="0" borderId="0"/>
    <xf numFmtId="0" fontId="2" fillId="0" borderId="0"/>
    <xf numFmtId="0" fontId="2" fillId="0" borderId="0"/>
    <xf numFmtId="0" fontId="2" fillId="0" borderId="0"/>
    <xf numFmtId="0" fontId="22" fillId="73" borderId="56" applyNumberFormat="0" applyFont="0" applyAlignment="0" applyProtection="0"/>
    <xf numFmtId="0" fontId="6" fillId="73" borderId="56" applyNumberFormat="0" applyFont="0" applyAlignment="0" applyProtection="0"/>
    <xf numFmtId="0" fontId="6" fillId="73" borderId="56" applyNumberFormat="0" applyFont="0" applyAlignment="0" applyProtection="0"/>
    <xf numFmtId="0" fontId="6" fillId="73" borderId="56" applyNumberFormat="0" applyFont="0" applyAlignment="0" applyProtection="0"/>
    <xf numFmtId="0" fontId="6" fillId="73" borderId="56" applyNumberFormat="0" applyFont="0" applyAlignment="0" applyProtection="0"/>
    <xf numFmtId="0" fontId="28" fillId="73" borderId="56"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2" fillId="18" borderId="40" applyNumberFormat="0" applyFont="0" applyAlignment="0" applyProtection="0"/>
    <xf numFmtId="0" fontId="128" fillId="47" borderId="50" applyNumberFormat="0" applyAlignment="0" applyProtection="0"/>
    <xf numFmtId="0" fontId="128" fillId="61" borderId="50" applyNumberFormat="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91" fillId="0" borderId="0" applyNumberFormat="0" applyFill="0" applyBorder="0" applyAlignment="0" applyProtection="0"/>
    <xf numFmtId="0" fontId="129" fillId="0" borderId="51" applyNumberFormat="0" applyFill="0" applyAlignment="0" applyProtection="0"/>
    <xf numFmtId="0" fontId="129" fillId="0" borderId="61" applyNumberFormat="0" applyFill="0" applyAlignment="0" applyProtection="0"/>
    <xf numFmtId="0" fontId="185" fillId="0" borderId="0"/>
    <xf numFmtId="0" fontId="185" fillId="0" borderId="0"/>
    <xf numFmtId="4" fontId="27" fillId="0" borderId="0" applyFont="0" applyFill="0" applyBorder="0" applyAlignment="0" applyProtection="0"/>
    <xf numFmtId="3" fontId="6" fillId="0" borderId="0" applyFont="0" applyFill="0" applyBorder="0" applyAlignment="0" applyProtection="0"/>
    <xf numFmtId="3" fontId="27" fillId="0" borderId="0" applyFont="0" applyFill="0" applyBorder="0" applyAlignment="0" applyProtection="0"/>
    <xf numFmtId="3" fontId="6" fillId="0" borderId="0" applyFont="0" applyFill="0" applyBorder="0" applyAlignment="0" applyProtection="0"/>
    <xf numFmtId="5" fontId="27" fillId="0" borderId="0" applyFont="0" applyFill="0" applyBorder="0" applyAlignment="0" applyProtection="0"/>
    <xf numFmtId="5" fontId="6" fillId="0" borderId="0" applyFont="0" applyFill="0" applyBorder="0" applyAlignment="0" applyProtection="0"/>
    <xf numFmtId="0" fontId="27" fillId="0" borderId="0" applyFont="0" applyFill="0" applyBorder="0" applyAlignment="0" applyProtection="0"/>
    <xf numFmtId="0" fontId="6" fillId="0" borderId="0" applyFont="0" applyFill="0" applyBorder="0" applyAlignment="0" applyProtection="0"/>
    <xf numFmtId="2" fontId="27" fillId="0" borderId="0" applyFont="0" applyFill="0" applyBorder="0" applyAlignment="0" applyProtection="0"/>
    <xf numFmtId="2" fontId="6" fillId="0" borderId="0" applyFont="0" applyFill="0" applyBorder="0" applyAlignment="0" applyProtection="0"/>
    <xf numFmtId="0" fontId="193" fillId="0" borderId="0" applyNumberFormat="0" applyFont="0" applyFill="0" applyAlignment="0" applyProtection="0"/>
    <xf numFmtId="0" fontId="58" fillId="0" borderId="0" applyNumberFormat="0" applyFont="0" applyFill="0" applyAlignment="0" applyProtection="0"/>
    <xf numFmtId="0" fontId="6" fillId="0" borderId="0" applyNumberFormat="0" applyFont="0" applyFill="0" applyAlignment="0" applyProtection="0"/>
    <xf numFmtId="0" fontId="55" fillId="0" borderId="0" applyNumberFormat="0" applyFont="0" applyFill="0" applyAlignment="0" applyProtection="0"/>
    <xf numFmtId="0" fontId="27" fillId="0" borderId="0">
      <alignment vertical="top"/>
    </xf>
    <xf numFmtId="0" fontId="59" fillId="0" borderId="0"/>
    <xf numFmtId="0" fontId="6" fillId="0" borderId="0">
      <alignment vertical="top"/>
    </xf>
    <xf numFmtId="0" fontId="27" fillId="0" borderId="0">
      <alignment vertical="top"/>
    </xf>
    <xf numFmtId="0" fontId="27" fillId="0" borderId="0">
      <alignment vertical="top"/>
    </xf>
    <xf numFmtId="0" fontId="27" fillId="0" borderId="0">
      <alignment vertical="top"/>
    </xf>
    <xf numFmtId="0" fontId="6" fillId="0" borderId="0">
      <alignment vertical="top"/>
    </xf>
    <xf numFmtId="0" fontId="6" fillId="0" borderId="0">
      <alignment vertical="top"/>
    </xf>
    <xf numFmtId="9" fontId="2" fillId="0" borderId="0" applyFont="0" applyFill="0" applyBorder="0" applyAlignment="0" applyProtection="0"/>
    <xf numFmtId="0" fontId="27" fillId="0" borderId="62" applyNumberFormat="0" applyFont="0" applyBorder="0" applyAlignment="0" applyProtection="0"/>
    <xf numFmtId="0" fontId="6" fillId="0" borderId="62" applyNumberFormat="0" applyFont="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93" fillId="0" borderId="0" applyNumberFormat="0" applyFont="0" applyFill="0" applyAlignment="0" applyProtection="0"/>
    <xf numFmtId="43" fontId="2" fillId="0" borderId="0" applyFont="0" applyFill="0" applyBorder="0" applyAlignment="0" applyProtection="0"/>
    <xf numFmtId="0" fontId="27" fillId="0" borderId="0">
      <alignment vertical="top"/>
    </xf>
    <xf numFmtId="0" fontId="2" fillId="18" borderId="40" applyNumberFormat="0" applyFont="0" applyAlignment="0" applyProtection="0"/>
    <xf numFmtId="0" fontId="6" fillId="0" borderId="0" applyNumberFormat="0" applyFont="0" applyFill="0" applyAlignment="0" applyProtection="0"/>
    <xf numFmtId="4" fontId="27" fillId="0" borderId="0" applyFont="0" applyFill="0" applyBorder="0" applyAlignment="0" applyProtection="0"/>
    <xf numFmtId="3" fontId="27" fillId="0" borderId="0" applyFont="0" applyFill="0" applyBorder="0" applyAlignment="0" applyProtection="0"/>
    <xf numFmtId="2" fontId="27" fillId="0" borderId="0" applyFont="0" applyFill="0" applyBorder="0" applyAlignment="0" applyProtection="0"/>
    <xf numFmtId="5" fontId="27" fillId="0" borderId="0" applyFont="0" applyFill="0" applyBorder="0" applyAlignment="0" applyProtection="0"/>
    <xf numFmtId="0" fontId="27" fillId="0" borderId="0" applyFont="0" applyFill="0" applyBorder="0" applyAlignment="0" applyProtection="0"/>
    <xf numFmtId="0" fontId="27" fillId="0" borderId="0">
      <alignment vertical="top"/>
    </xf>
    <xf numFmtId="0" fontId="6" fillId="0" borderId="0">
      <alignment vertical="top"/>
    </xf>
    <xf numFmtId="0" fontId="27" fillId="0" borderId="0">
      <alignment vertical="top"/>
    </xf>
    <xf numFmtId="0" fontId="27" fillId="0" borderId="0">
      <alignment vertical="top"/>
    </xf>
    <xf numFmtId="0" fontId="6" fillId="0" borderId="0">
      <alignment vertical="top"/>
    </xf>
    <xf numFmtId="0" fontId="27" fillId="0" borderId="62" applyNumberFormat="0" applyFont="0" applyBorder="0" applyAlignment="0" applyProtection="0"/>
    <xf numFmtId="9" fontId="2" fillId="0" borderId="0" applyFont="0" applyFill="0" applyBorder="0" applyAlignment="0" applyProtection="0"/>
    <xf numFmtId="0" fontId="51" fillId="0" borderId="0" applyBorder="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0" fontId="52" fillId="0" borderId="0" applyNumberFormat="0" applyFill="0" applyBorder="0" applyAlignment="0" applyProtection="0"/>
    <xf numFmtId="0" fontId="51" fillId="0" borderId="0" applyBorder="0"/>
    <xf numFmtId="43" fontId="6" fillId="0" borderId="0" applyFont="0" applyFill="0" applyBorder="0" applyAlignment="0" applyProtection="0"/>
    <xf numFmtId="0" fontId="194" fillId="0" borderId="0" applyNumberFormat="0" applyFill="0" applyBorder="0" applyAlignment="0" applyProtection="0"/>
    <xf numFmtId="0" fontId="2" fillId="0" borderId="0" applyFont="0" applyFill="0" applyBorder="0" applyAlignment="0" applyProtection="0">
      <alignment vertical="top"/>
    </xf>
    <xf numFmtId="4" fontId="2" fillId="0" borderId="0" applyFont="0" applyFill="0" applyBorder="0" applyAlignment="0" applyProtection="0">
      <alignment vertical="top"/>
    </xf>
    <xf numFmtId="0" fontId="34" fillId="0" borderId="33" applyNumberFormat="0" applyFill="0" applyAlignment="0" applyProtection="0"/>
    <xf numFmtId="5" fontId="2" fillId="0" borderId="0" applyFont="0" applyFill="0" applyBorder="0" applyAlignment="0" applyProtection="0">
      <alignment vertical="top"/>
    </xf>
    <xf numFmtId="3" fontId="2" fillId="0" borderId="0" applyFont="0" applyFill="0" applyBorder="0" applyAlignment="0" applyProtection="0">
      <alignment vertical="top"/>
    </xf>
    <xf numFmtId="43" fontId="6" fillId="0" borderId="0" applyFont="0" applyFill="0" applyBorder="0" applyAlignment="0" applyProtection="0"/>
    <xf numFmtId="2" fontId="2" fillId="0" borderId="0" applyFont="0" applyFill="0" applyBorder="0" applyAlignment="0" applyProtection="0">
      <alignment vertical="top"/>
    </xf>
    <xf numFmtId="43" fontId="6" fillId="0" borderId="0" applyFont="0" applyFill="0" applyBorder="0" applyAlignment="0" applyProtection="0"/>
    <xf numFmtId="0" fontId="6" fillId="0" borderId="0"/>
    <xf numFmtId="169" fontId="60" fillId="0" borderId="0"/>
    <xf numFmtId="0" fontId="35" fillId="0" borderId="34" applyNumberFormat="0" applyFill="0" applyAlignment="0" applyProtection="0"/>
    <xf numFmtId="0" fontId="2" fillId="0" borderId="0"/>
    <xf numFmtId="0" fontId="2" fillId="0" borderId="0"/>
    <xf numFmtId="0" fontId="2" fillId="0" borderId="0"/>
    <xf numFmtId="0" fontId="31" fillId="0" borderId="41" applyNumberFormat="0" applyFill="0" applyAlignment="0" applyProtection="0"/>
    <xf numFmtId="0" fontId="61" fillId="0" borderId="0" applyNumberFormat="0" applyFill="0" applyBorder="0" applyAlignment="0" applyProtection="0">
      <alignment vertical="top"/>
      <protection locked="0"/>
    </xf>
    <xf numFmtId="0" fontId="6" fillId="0" borderId="0"/>
    <xf numFmtId="0" fontId="6" fillId="0" borderId="0"/>
    <xf numFmtId="0" fontId="2" fillId="20"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0" fontId="6" fillId="0" borderId="0"/>
    <xf numFmtId="0" fontId="6" fillId="0" borderId="0"/>
    <xf numFmtId="0" fontId="6" fillId="0" borderId="0"/>
    <xf numFmtId="0" fontId="6" fillId="0" borderId="0"/>
    <xf numFmtId="0" fontId="54" fillId="0" borderId="0"/>
    <xf numFmtId="0" fontId="54" fillId="0" borderId="0"/>
    <xf numFmtId="9" fontId="6" fillId="0" borderId="0" applyFont="0" applyFill="0" applyBorder="0" applyAlignment="0" applyProtection="0"/>
    <xf numFmtId="0" fontId="80" fillId="0" borderId="46" applyNumberFormat="0" applyFill="0" applyAlignment="0" applyProtection="0"/>
    <xf numFmtId="0" fontId="81" fillId="0" borderId="47" applyNumberFormat="0" applyFill="0" applyAlignment="0" applyProtection="0"/>
    <xf numFmtId="0" fontId="2" fillId="0" borderId="0"/>
    <xf numFmtId="0" fontId="54" fillId="0" borderId="0">
      <alignment vertical="top"/>
    </xf>
    <xf numFmtId="0" fontId="31" fillId="0" borderId="51" applyNumberFormat="0" applyFill="0" applyAlignment="0" applyProtection="0"/>
    <xf numFmtId="43"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0" fontId="54" fillId="0" borderId="0">
      <alignment vertical="top"/>
    </xf>
    <xf numFmtId="43" fontId="59"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0" fontId="2" fillId="0" borderId="0"/>
    <xf numFmtId="43" fontId="185"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6" fillId="0" borderId="0"/>
    <xf numFmtId="37" fontId="28" fillId="0" borderId="0"/>
    <xf numFmtId="37" fontId="28" fillId="0" borderId="0"/>
    <xf numFmtId="37" fontId="28" fillId="0" borderId="0"/>
    <xf numFmtId="0" fontId="27" fillId="0" borderId="0"/>
    <xf numFmtId="37" fontId="28" fillId="0" borderId="0"/>
    <xf numFmtId="37" fontId="28" fillId="0" borderId="0"/>
    <xf numFmtId="37" fontId="28" fillId="0" borderId="0"/>
    <xf numFmtId="37" fontId="28" fillId="0" borderId="0"/>
    <xf numFmtId="43" fontId="2" fillId="0" borderId="0" applyFont="0" applyFill="0" applyBorder="0" applyAlignment="0" applyProtection="0"/>
    <xf numFmtId="0" fontId="6" fillId="0" borderId="0"/>
    <xf numFmtId="0" fontId="27" fillId="0" borderId="0">
      <alignment vertical="top"/>
    </xf>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27" fillId="0" borderId="0">
      <alignment vertical="top"/>
    </xf>
    <xf numFmtId="9" fontId="6" fillId="0" borderId="0" applyFont="0" applyFill="0" applyBorder="0" applyAlignment="0" applyProtection="0"/>
    <xf numFmtId="0" fontId="59" fillId="0" borderId="0"/>
    <xf numFmtId="43" fontId="59" fillId="0" borderId="0" applyFont="0" applyFill="0" applyBorder="0" applyAlignment="0" applyProtection="0"/>
    <xf numFmtId="0" fontId="59" fillId="0" borderId="0"/>
    <xf numFmtId="9" fontId="59" fillId="0" borderId="0" applyFont="0" applyFill="0" applyBorder="0" applyAlignment="0" applyProtection="0"/>
    <xf numFmtId="0" fontId="6" fillId="0" borderId="0"/>
    <xf numFmtId="0" fontId="2" fillId="0" borderId="0"/>
    <xf numFmtId="0" fontId="27" fillId="0" borderId="0">
      <alignment vertical="top"/>
    </xf>
    <xf numFmtId="0" fontId="27" fillId="0" borderId="0">
      <alignment vertical="top"/>
    </xf>
    <xf numFmtId="0" fontId="6" fillId="0" borderId="0"/>
    <xf numFmtId="0" fontId="27" fillId="0" borderId="0">
      <alignment vertical="top"/>
    </xf>
    <xf numFmtId="9" fontId="6" fillId="0" borderId="0" applyFont="0" applyFill="0" applyBorder="0" applyAlignment="0" applyProtection="0"/>
    <xf numFmtId="0" fontId="6" fillId="0" borderId="0"/>
    <xf numFmtId="43" fontId="6" fillId="0" borderId="0" applyFont="0" applyFill="0" applyBorder="0" applyAlignment="0" applyProtection="0"/>
    <xf numFmtId="0" fontId="27" fillId="0" borderId="0">
      <alignment vertical="top"/>
    </xf>
    <xf numFmtId="9" fontId="6" fillId="0" borderId="0" applyFont="0" applyFill="0" applyBorder="0" applyAlignment="0" applyProtection="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9" fontId="54" fillId="0" borderId="0" applyFont="0" applyFill="0" applyBorder="0" applyAlignment="0" applyProtection="0"/>
    <xf numFmtId="9" fontId="54" fillId="0" borderId="0" applyFont="0" applyFill="0" applyBorder="0" applyAlignment="0" applyProtection="0"/>
    <xf numFmtId="0" fontId="54" fillId="0" borderId="0">
      <alignment vertical="top"/>
    </xf>
    <xf numFmtId="9" fontId="54" fillId="0" borderId="0" applyFont="0" applyFill="0" applyBorder="0" applyAlignment="0" applyProtection="0"/>
    <xf numFmtId="0" fontId="54" fillId="0" borderId="0">
      <alignment vertical="top"/>
    </xf>
    <xf numFmtId="9" fontId="54" fillId="0" borderId="0" applyFont="0" applyFill="0" applyBorder="0" applyAlignment="0" applyProtection="0"/>
    <xf numFmtId="0" fontId="54" fillId="0" borderId="0">
      <alignment vertical="top"/>
    </xf>
    <xf numFmtId="9" fontId="54" fillId="0" borderId="0" applyFont="0" applyFill="0" applyBorder="0" applyAlignment="0" applyProtection="0"/>
    <xf numFmtId="43" fontId="6" fillId="0" borderId="0" applyFont="0" applyFill="0" applyBorder="0" applyAlignment="0" applyProtection="0"/>
    <xf numFmtId="0" fontId="6" fillId="0" borderId="0"/>
    <xf numFmtId="0" fontId="27" fillId="0" borderId="0">
      <alignment vertical="top"/>
    </xf>
    <xf numFmtId="0" fontId="6" fillId="0" borderId="0"/>
    <xf numFmtId="43" fontId="6" fillId="0" borderId="0" applyFont="0" applyFill="0" applyBorder="0" applyAlignment="0" applyProtection="0"/>
    <xf numFmtId="0" fontId="27" fillId="0" borderId="0">
      <alignment vertical="top"/>
    </xf>
    <xf numFmtId="9" fontId="6" fillId="0" borderId="0" applyFont="0" applyFill="0" applyBorder="0" applyAlignment="0" applyProtection="0"/>
    <xf numFmtId="9" fontId="2" fillId="0" borderId="0" applyFont="0" applyFill="0" applyBorder="0" applyAlignment="0" applyProtection="0"/>
    <xf numFmtId="0" fontId="2" fillId="0" borderId="0"/>
    <xf numFmtId="0" fontId="2" fillId="18" borderId="40"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6" fillId="0" borderId="0" applyFont="0" applyFill="0" applyBorder="0" applyAlignment="0" applyProtection="0"/>
    <xf numFmtId="0" fontId="2" fillId="0" borderId="0"/>
    <xf numFmtId="43" fontId="2" fillId="0" borderId="0" applyFont="0" applyFill="0" applyBorder="0" applyAlignment="0" applyProtection="0"/>
    <xf numFmtId="0" fontId="2" fillId="32" borderId="0" applyNumberFormat="0" applyBorder="0" applyAlignment="0" applyProtection="0"/>
    <xf numFmtId="0" fontId="2" fillId="0" borderId="0"/>
    <xf numFmtId="43" fontId="2" fillId="0" borderId="0" applyFont="0" applyFill="0" applyBorder="0" applyAlignment="0" applyProtection="0"/>
    <xf numFmtId="0" fontId="6" fillId="0" borderId="0"/>
    <xf numFmtId="0" fontId="2" fillId="28" borderId="0" applyNumberFormat="0" applyBorder="0" applyAlignment="0" applyProtection="0"/>
    <xf numFmtId="0" fontId="2" fillId="25"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3"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xf numFmtId="9" fontId="50" fillId="0" borderId="0" applyFont="0" applyFill="0" applyBorder="0" applyAlignment="0" applyProtection="0"/>
    <xf numFmtId="43" fontId="50" fillId="0" borderId="0" applyFont="0" applyFill="0" applyBorder="0" applyAlignment="0" applyProtection="0"/>
    <xf numFmtId="9" fontId="50" fillId="0" borderId="0" applyFont="0" applyFill="0" applyBorder="0" applyAlignment="0" applyProtection="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50" fillId="0" borderId="0" applyFont="0" applyFill="0" applyBorder="0" applyAlignment="0" applyProtection="0"/>
    <xf numFmtId="43" fontId="51" fillId="0" borderId="0" applyFont="0" applyFill="0" applyBorder="0" applyAlignment="0" applyProtection="0"/>
    <xf numFmtId="0" fontId="8" fillId="0" borderId="0"/>
    <xf numFmtId="43" fontId="8" fillId="0" borderId="0" applyFont="0" applyFill="0" applyBorder="0" applyAlignment="0" applyProtection="0"/>
    <xf numFmtId="43" fontId="49" fillId="0" borderId="0" applyFont="0" applyFill="0" applyBorder="0" applyAlignment="0" applyProtection="0"/>
    <xf numFmtId="0" fontId="22" fillId="0" borderId="0" applyFill="0" applyProtection="0"/>
    <xf numFmtId="43"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51" fillId="0" borderId="0" applyFont="0" applyFill="0" applyBorder="0" applyAlignment="0" applyProtection="0"/>
    <xf numFmtId="42" fontId="6" fillId="0" borderId="0">
      <alignment vertical="top"/>
    </xf>
    <xf numFmtId="4" fontId="6" fillId="0" borderId="0" applyFont="0" applyFill="0" applyBorder="0" applyAlignment="0" applyProtection="0"/>
    <xf numFmtId="42" fontId="6" fillId="0" borderId="0">
      <alignment vertical="top"/>
    </xf>
    <xf numFmtId="43" fontId="2" fillId="0" borderId="0" applyFont="0" applyFill="0" applyBorder="0" applyAlignment="0" applyProtection="0"/>
    <xf numFmtId="43" fontId="2" fillId="0" borderId="0" applyFont="0" applyFill="0" applyBorder="0" applyAlignment="0" applyProtection="0"/>
    <xf numFmtId="0" fontId="51" fillId="0" borderId="0" applyBorder="0"/>
    <xf numFmtId="43" fontId="51" fillId="0" borderId="0" applyFont="0" applyFill="0" applyBorder="0" applyAlignment="0" applyProtection="0"/>
    <xf numFmtId="37" fontId="28" fillId="0" borderId="0"/>
    <xf numFmtId="43" fontId="6" fillId="0" borderId="0"/>
    <xf numFmtId="0" fontId="7" fillId="0" borderId="0">
      <alignment vertical="top"/>
      <protection locked="0"/>
    </xf>
    <xf numFmtId="9" fontId="6" fillId="0" borderId="0"/>
    <xf numFmtId="0" fontId="2" fillId="0" borderId="0"/>
    <xf numFmtId="0" fontId="53" fillId="14" borderId="0" applyNumberFormat="0" applyBorder="0" applyAlignment="0" applyProtection="0"/>
    <xf numFmtId="0" fontId="2" fillId="0" borderId="0"/>
    <xf numFmtId="0" fontId="2" fillId="18" borderId="40" applyNumberFormat="0" applyFont="0" applyAlignment="0" applyProtection="0"/>
    <xf numFmtId="0" fontId="47" fillId="22" borderId="0" applyNumberFormat="0" applyBorder="0" applyAlignment="0" applyProtection="0"/>
    <xf numFmtId="0" fontId="47" fillId="26" borderId="0" applyNumberFormat="0" applyBorder="0" applyAlignment="0" applyProtection="0"/>
    <xf numFmtId="0" fontId="47" fillId="30" borderId="0" applyNumberFormat="0" applyBorder="0" applyAlignment="0" applyProtection="0"/>
    <xf numFmtId="0" fontId="47" fillId="34"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6" fillId="0" borderId="0"/>
    <xf numFmtId="43" fontId="2" fillId="0" borderId="0" applyFont="0" applyFill="0" applyBorder="0" applyAlignment="0" applyProtection="0"/>
    <xf numFmtId="0" fontId="54" fillId="0" borderId="0">
      <alignment vertical="top"/>
    </xf>
    <xf numFmtId="43" fontId="6" fillId="0" borderId="0" applyFont="0" applyFill="0" applyBorder="0" applyAlignment="0" applyProtection="0"/>
    <xf numFmtId="43" fontId="9" fillId="0" borderId="0" applyFont="0" applyFill="0" applyBorder="0" applyAlignment="0" applyProtection="0"/>
    <xf numFmtId="0" fontId="52" fillId="0" borderId="0" applyNumberFormat="0" applyFill="0" applyBorder="0" applyAlignment="0" applyProtection="0"/>
    <xf numFmtId="43" fontId="2"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51" fillId="0" borderId="0" applyFont="0" applyFill="0" applyBorder="0" applyAlignment="0" applyProtection="0"/>
    <xf numFmtId="43" fontId="6" fillId="0" borderId="0" applyFont="0" applyFill="0" applyBorder="0" applyAlignment="0" applyProtection="0"/>
    <xf numFmtId="0" fontId="2" fillId="0" borderId="0"/>
    <xf numFmtId="0" fontId="6" fillId="0" borderId="0"/>
    <xf numFmtId="43" fontId="2"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0" fontId="6" fillId="0" borderId="0"/>
    <xf numFmtId="0" fontId="6" fillId="0" borderId="0"/>
    <xf numFmtId="0" fontId="51" fillId="0" borderId="0" applyBorder="0"/>
    <xf numFmtId="0" fontId="6" fillId="0" borderId="0"/>
    <xf numFmtId="43" fontId="6" fillId="0" borderId="0" applyFont="0" applyFill="0" applyBorder="0" applyAlignment="0" applyProtection="0"/>
    <xf numFmtId="0" fontId="51" fillId="0" borderId="0" applyBorder="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5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1" fillId="0" borderId="0" applyBorder="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51"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51" fillId="0" borderId="0" applyBorder="0"/>
    <xf numFmtId="43" fontId="6" fillId="0" borderId="0" applyFont="0" applyFill="0" applyBorder="0" applyAlignment="0" applyProtection="0"/>
    <xf numFmtId="0" fontId="6" fillId="0" borderId="0"/>
    <xf numFmtId="43" fontId="6" fillId="0" borderId="0" applyFont="0" applyFill="0" applyBorder="0" applyAlignment="0" applyProtection="0"/>
    <xf numFmtId="43" fontId="5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51"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51" fillId="0" borderId="0" applyBorder="0"/>
    <xf numFmtId="0" fontId="6" fillId="0" borderId="0"/>
    <xf numFmtId="0" fontId="51" fillId="0" borderId="0" applyBorder="0"/>
    <xf numFmtId="0" fontId="6" fillId="0" borderId="0"/>
    <xf numFmtId="43" fontId="2"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51" fillId="0" borderId="0" applyBorder="0"/>
    <xf numFmtId="0" fontId="51" fillId="0" borderId="0" applyBorder="0"/>
    <xf numFmtId="0" fontId="6" fillId="0" borderId="0"/>
    <xf numFmtId="43" fontId="6" fillId="0" borderId="0" applyFont="0" applyFill="0" applyBorder="0" applyAlignment="0" applyProtection="0"/>
    <xf numFmtId="43" fontId="51" fillId="0" borderId="0" applyFont="0" applyFill="0" applyBorder="0" applyAlignment="0" applyProtection="0"/>
    <xf numFmtId="0" fontId="6" fillId="0" borderId="0"/>
    <xf numFmtId="43" fontId="6" fillId="0" borderId="0" applyFont="0" applyFill="0" applyBorder="0" applyAlignment="0" applyProtection="0"/>
    <xf numFmtId="0" fontId="51" fillId="0" borderId="0" applyBorder="0"/>
    <xf numFmtId="0" fontId="6" fillId="0" borderId="0"/>
    <xf numFmtId="0" fontId="6" fillId="0" borderId="0"/>
    <xf numFmtId="43" fontId="51" fillId="0" borderId="0" applyFont="0" applyFill="0" applyBorder="0" applyAlignment="0" applyProtection="0"/>
    <xf numFmtId="0" fontId="6" fillId="0" borderId="0"/>
    <xf numFmtId="0" fontId="51" fillId="0" borderId="0" applyBorder="0"/>
    <xf numFmtId="0" fontId="6" fillId="0" borderId="0"/>
    <xf numFmtId="43" fontId="6"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51" fillId="0" borderId="0" applyBorder="0"/>
    <xf numFmtId="43" fontId="51" fillId="0" borderId="0" applyFont="0" applyFill="0" applyBorder="0" applyAlignment="0" applyProtection="0"/>
    <xf numFmtId="43" fontId="6" fillId="0" borderId="0" applyFont="0" applyFill="0" applyBorder="0" applyAlignment="0" applyProtection="0"/>
    <xf numFmtId="43" fontId="51"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51" fillId="0" borderId="0" applyBorder="0"/>
    <xf numFmtId="43" fontId="6" fillId="0" borderId="0" applyFont="0" applyFill="0" applyBorder="0" applyAlignment="0" applyProtection="0"/>
    <xf numFmtId="0" fontId="2" fillId="0" borderId="0"/>
    <xf numFmtId="0" fontId="51" fillId="0" borderId="0" applyBorder="0"/>
    <xf numFmtId="0" fontId="6" fillId="0" borderId="0"/>
    <xf numFmtId="0" fontId="6" fillId="0" borderId="0"/>
    <xf numFmtId="43" fontId="6" fillId="0" borderId="0" applyFont="0" applyFill="0" applyBorder="0" applyAlignment="0" applyProtection="0"/>
    <xf numFmtId="0" fontId="51" fillId="0" borderId="0" applyBorder="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51" fillId="0" borderId="0" applyBorder="0"/>
    <xf numFmtId="43" fontId="6" fillId="0" borderId="0" applyFont="0" applyFill="0" applyBorder="0" applyAlignment="0" applyProtection="0"/>
    <xf numFmtId="43" fontId="6" fillId="0" borderId="0" applyFont="0" applyFill="0" applyBorder="0" applyAlignment="0" applyProtection="0"/>
    <xf numFmtId="0" fontId="6" fillId="0" borderId="0"/>
    <xf numFmtId="0" fontId="57" fillId="0" borderId="0"/>
    <xf numFmtId="43" fontId="9" fillId="0" borderId="0" applyFont="0" applyFill="0" applyBorder="0" applyAlignment="0" applyProtection="0"/>
    <xf numFmtId="0" fontId="54" fillId="0" borderId="0">
      <alignment vertical="top"/>
    </xf>
    <xf numFmtId="0" fontId="54" fillId="0" borderId="0">
      <alignment vertical="top"/>
    </xf>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alignment vertical="top"/>
    </xf>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4" fillId="0" borderId="0">
      <alignment vertical="top"/>
    </xf>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9" fontId="5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54" fillId="0" borderId="0">
      <alignment vertical="top"/>
    </xf>
    <xf numFmtId="43" fontId="6" fillId="0" borderId="0" applyFont="0" applyFill="0" applyBorder="0" applyAlignment="0" applyProtection="0"/>
    <xf numFmtId="43" fontId="6" fillId="0" borderId="0" applyFont="0" applyFill="0" applyBorder="0" applyAlignment="0" applyProtection="0"/>
    <xf numFmtId="0" fontId="54" fillId="0" borderId="0">
      <alignment vertical="top"/>
    </xf>
    <xf numFmtId="0" fontId="54" fillId="0" borderId="0">
      <alignment vertical="top"/>
    </xf>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applyBorder="0"/>
    <xf numFmtId="0" fontId="51" fillId="0" borderId="0" applyBorder="0"/>
    <xf numFmtId="0" fontId="51" fillId="0" borderId="0" applyBorder="0"/>
    <xf numFmtId="0" fontId="51" fillId="0" borderId="0" applyBorder="0"/>
    <xf numFmtId="0" fontId="51" fillId="0" borderId="0" applyBorder="0"/>
    <xf numFmtId="37" fontId="28" fillId="0" borderId="0"/>
    <xf numFmtId="43" fontId="9" fillId="0" borderId="0" applyFont="0" applyFill="0" applyBorder="0" applyAlignment="0" applyProtection="0"/>
    <xf numFmtId="0" fontId="51" fillId="0" borderId="0" applyBorder="0"/>
    <xf numFmtId="0" fontId="51" fillId="0" borderId="0" applyBorder="0"/>
    <xf numFmtId="0" fontId="51" fillId="0" borderId="0" applyBorder="0"/>
    <xf numFmtId="0" fontId="51" fillId="0" borderId="0" applyBorder="0"/>
    <xf numFmtId="0" fontId="51" fillId="0" borderId="0" applyBorder="0"/>
  </cellStyleXfs>
  <cellXfs count="346">
    <xf numFmtId="37" fontId="0" fillId="0" borderId="0" xfId="0"/>
    <xf numFmtId="37" fontId="8" fillId="0" borderId="0" xfId="0" applyFont="1"/>
    <xf numFmtId="37" fontId="8" fillId="0" borderId="0" xfId="0" applyFont="1" applyAlignment="1">
      <alignment horizontal="left"/>
    </xf>
    <xf numFmtId="1" fontId="8" fillId="0" borderId="0" xfId="0" applyNumberFormat="1" applyFont="1" applyAlignment="1">
      <alignment horizontal="center"/>
    </xf>
    <xf numFmtId="37" fontId="8" fillId="0" borderId="0" xfId="0" applyFont="1" applyAlignment="1">
      <alignment horizontal="center"/>
    </xf>
    <xf numFmtId="37" fontId="8" fillId="0" borderId="0" xfId="0" quotePrefix="1" applyFont="1" applyAlignment="1">
      <alignment horizontal="center"/>
    </xf>
    <xf numFmtId="10" fontId="8" fillId="0" borderId="0" xfId="0" applyNumberFormat="1" applyFont="1"/>
    <xf numFmtId="49" fontId="8" fillId="0" borderId="0" xfId="0" quotePrefix="1" applyNumberFormat="1" applyFont="1"/>
    <xf numFmtId="37" fontId="10" fillId="0" borderId="0" xfId="0" applyFont="1" applyAlignment="1" applyProtection="1">
      <alignment horizontal="center"/>
      <protection locked="0"/>
    </xf>
    <xf numFmtId="37" fontId="11" fillId="0" borderId="0" xfId="0" applyFont="1"/>
    <xf numFmtId="37" fontId="12" fillId="0" borderId="0" xfId="0" applyFont="1" applyAlignment="1">
      <alignment horizontal="center"/>
    </xf>
    <xf numFmtId="37" fontId="13" fillId="0" borderId="0" xfId="0" applyFont="1"/>
    <xf numFmtId="37" fontId="12" fillId="0" borderId="0" xfId="0" applyFont="1"/>
    <xf numFmtId="37" fontId="14" fillId="0" borderId="0" xfId="0" applyFont="1"/>
    <xf numFmtId="37" fontId="14" fillId="0" borderId="0" xfId="0" applyFont="1" applyAlignment="1">
      <alignment horizontal="center"/>
    </xf>
    <xf numFmtId="41" fontId="12" fillId="0" borderId="0" xfId="1" applyNumberFormat="1" applyFont="1"/>
    <xf numFmtId="37" fontId="12" fillId="0" borderId="0" xfId="0" applyFont="1" applyAlignment="1">
      <alignment horizontal="left"/>
    </xf>
    <xf numFmtId="38" fontId="12" fillId="0" borderId="0" xfId="0" applyNumberFormat="1" applyFont="1"/>
    <xf numFmtId="37" fontId="12" fillId="0" borderId="0" xfId="0" quotePrefix="1" applyFont="1" applyAlignment="1">
      <alignment horizontal="left"/>
    </xf>
    <xf numFmtId="37" fontId="15" fillId="0" borderId="0" xfId="2" applyNumberFormat="1" applyFont="1" applyAlignment="1" applyProtection="1"/>
    <xf numFmtId="37" fontId="12" fillId="3" borderId="0" xfId="0" applyFont="1" applyFill="1"/>
    <xf numFmtId="38" fontId="12" fillId="3" borderId="0" xfId="0" applyNumberFormat="1" applyFont="1" applyFill="1" applyAlignment="1">
      <alignment horizontal="center"/>
    </xf>
    <xf numFmtId="37" fontId="12" fillId="3" borderId="0" xfId="0" applyFont="1" applyFill="1" applyAlignment="1">
      <alignment horizontal="center"/>
    </xf>
    <xf numFmtId="37" fontId="12" fillId="3" borderId="0" xfId="0" quotePrefix="1" applyFont="1" applyFill="1" applyAlignment="1">
      <alignment horizontal="center"/>
    </xf>
    <xf numFmtId="37" fontId="16" fillId="0" borderId="1" xfId="0" quotePrefix="1" applyFont="1" applyBorder="1" applyProtection="1">
      <protection locked="0"/>
    </xf>
    <xf numFmtId="37" fontId="12" fillId="3" borderId="0" xfId="0" quotePrefix="1" applyFont="1" applyFill="1"/>
    <xf numFmtId="37" fontId="12" fillId="3" borderId="0" xfId="0" quotePrefix="1" applyFont="1" applyFill="1" applyAlignment="1">
      <alignment horizontal="left"/>
    </xf>
    <xf numFmtId="38" fontId="12" fillId="3" borderId="0" xfId="0" applyNumberFormat="1" applyFont="1" applyFill="1"/>
    <xf numFmtId="165" fontId="12" fillId="3" borderId="0" xfId="0" applyNumberFormat="1" applyFont="1" applyFill="1" applyAlignment="1">
      <alignment horizontal="center"/>
    </xf>
    <xf numFmtId="37" fontId="12" fillId="3" borderId="0" xfId="0" quotePrefix="1" applyFont="1" applyFill="1" applyAlignment="1">
      <alignment horizontal="fill"/>
    </xf>
    <xf numFmtId="37" fontId="16" fillId="0" borderId="1" xfId="1" quotePrefix="1" applyNumberFormat="1" applyFont="1" applyBorder="1" applyProtection="1">
      <protection locked="0"/>
    </xf>
    <xf numFmtId="37" fontId="16" fillId="0" borderId="1" xfId="1" applyNumberFormat="1" applyFont="1" applyBorder="1" applyProtection="1">
      <protection locked="0"/>
    </xf>
    <xf numFmtId="37" fontId="12" fillId="7" borderId="0" xfId="0" applyFont="1" applyFill="1"/>
    <xf numFmtId="37" fontId="12" fillId="7" borderId="0" xfId="0" quotePrefix="1" applyFont="1" applyFill="1" applyAlignment="1">
      <alignment horizontal="left" indent="1"/>
    </xf>
    <xf numFmtId="43" fontId="12" fillId="3" borderId="0" xfId="1" applyFont="1" applyFill="1"/>
    <xf numFmtId="37" fontId="16" fillId="4" borderId="1" xfId="0" quotePrefix="1" applyFont="1" applyFill="1" applyBorder="1" applyProtection="1">
      <protection locked="0"/>
    </xf>
    <xf numFmtId="37" fontId="12" fillId="3" borderId="0" xfId="1" quotePrefix="1" applyNumberFormat="1" applyFont="1" applyFill="1" applyAlignment="1">
      <alignment horizontal="fill"/>
    </xf>
    <xf numFmtId="39" fontId="12" fillId="3" borderId="0" xfId="0" applyNumberFormat="1" applyFont="1" applyFill="1"/>
    <xf numFmtId="37" fontId="12" fillId="3" borderId="0" xfId="0" applyFont="1" applyFill="1" applyAlignment="1">
      <alignment horizontal="centerContinuous"/>
    </xf>
    <xf numFmtId="37" fontId="12" fillId="7" borderId="0" xfId="0" quotePrefix="1" applyFont="1" applyFill="1" applyAlignment="1">
      <alignment horizontal="left"/>
    </xf>
    <xf numFmtId="37" fontId="12" fillId="7" borderId="0" xfId="0" applyFont="1" applyFill="1" applyAlignment="1">
      <alignment horizontal="right"/>
    </xf>
    <xf numFmtId="38" fontId="16" fillId="4" borderId="14" xfId="0" applyNumberFormat="1" applyFont="1" applyFill="1" applyBorder="1" applyProtection="1">
      <protection locked="0"/>
    </xf>
    <xf numFmtId="38" fontId="16" fillId="4" borderId="8" xfId="0" applyNumberFormat="1" applyFont="1" applyFill="1" applyBorder="1" applyProtection="1">
      <protection locked="0"/>
    </xf>
    <xf numFmtId="38" fontId="16" fillId="4" borderId="2" xfId="0" applyNumberFormat="1" applyFont="1" applyFill="1" applyBorder="1" applyProtection="1">
      <protection locked="0"/>
    </xf>
    <xf numFmtId="37" fontId="12" fillId="7" borderId="0" xfId="0" applyFont="1" applyFill="1" applyAlignment="1">
      <alignment horizontal="left"/>
    </xf>
    <xf numFmtId="37" fontId="16" fillId="3" borderId="0" xfId="0" applyFont="1" applyFill="1" applyAlignment="1">
      <alignment horizontal="centerContinuous"/>
    </xf>
    <xf numFmtId="37" fontId="12" fillId="3" borderId="0" xfId="0" applyFont="1" applyFill="1" applyAlignment="1">
      <alignment horizontal="right"/>
    </xf>
    <xf numFmtId="38" fontId="16" fillId="4" borderId="1" xfId="0" applyNumberFormat="1" applyFont="1" applyFill="1" applyBorder="1" applyProtection="1">
      <protection locked="0"/>
    </xf>
    <xf numFmtId="38" fontId="12" fillId="3" borderId="0" xfId="0" applyNumberFormat="1" applyFont="1" applyFill="1" applyAlignment="1">
      <alignment horizontal="right"/>
    </xf>
    <xf numFmtId="37" fontId="12" fillId="3" borderId="0" xfId="0" quotePrefix="1" applyFont="1" applyFill="1" applyAlignment="1">
      <alignment horizontal="centerContinuous"/>
    </xf>
    <xf numFmtId="37" fontId="16" fillId="4" borderId="1" xfId="0" applyFont="1" applyFill="1" applyBorder="1" applyProtection="1">
      <protection locked="0"/>
    </xf>
    <xf numFmtId="37" fontId="16" fillId="3" borderId="0" xfId="0" quotePrefix="1" applyFont="1" applyFill="1" applyAlignment="1">
      <alignment horizontal="left"/>
    </xf>
    <xf numFmtId="37" fontId="16" fillId="3" borderId="0" xfId="0" applyFont="1" applyFill="1" applyAlignment="1">
      <alignment horizontal="center"/>
    </xf>
    <xf numFmtId="38" fontId="16" fillId="3" borderId="0" xfId="0" applyNumberFormat="1" applyFont="1" applyFill="1" applyAlignment="1">
      <alignment horizontal="center"/>
    </xf>
    <xf numFmtId="38" fontId="16" fillId="3" borderId="0" xfId="0" applyNumberFormat="1" applyFont="1" applyFill="1"/>
    <xf numFmtId="37" fontId="16" fillId="3" borderId="0" xfId="0" applyFont="1" applyFill="1"/>
    <xf numFmtId="37" fontId="12" fillId="3" borderId="0" xfId="0" applyFont="1" applyFill="1" applyAlignment="1">
      <alignment horizontal="left"/>
    </xf>
    <xf numFmtId="38" fontId="16" fillId="3" borderId="8" xfId="0" applyNumberFormat="1" applyFont="1" applyFill="1" applyBorder="1" applyAlignment="1" applyProtection="1">
      <alignment horizontal="center"/>
      <protection locked="0"/>
    </xf>
    <xf numFmtId="37" fontId="16" fillId="7" borderId="0" xfId="0" applyFont="1" applyFill="1" applyAlignment="1">
      <alignment horizontal="centerContinuous"/>
    </xf>
    <xf numFmtId="37" fontId="12" fillId="7" borderId="0" xfId="0" applyFont="1" applyFill="1" applyAlignment="1">
      <alignment horizontal="left" indent="1"/>
    </xf>
    <xf numFmtId="10" fontId="12" fillId="0" borderId="0" xfId="4" applyNumberFormat="1" applyFont="1"/>
    <xf numFmtId="37" fontId="12" fillId="7" borderId="0" xfId="0" applyFont="1" applyFill="1" applyAlignment="1">
      <alignment horizontal="left" indent="2"/>
    </xf>
    <xf numFmtId="37" fontId="12" fillId="7" borderId="0" xfId="0" quotePrefix="1" applyFont="1" applyFill="1" applyAlignment="1">
      <alignment horizontal="left" indent="2"/>
    </xf>
    <xf numFmtId="39" fontId="12" fillId="0" borderId="0" xfId="0" applyNumberFormat="1" applyFont="1"/>
    <xf numFmtId="10" fontId="12" fillId="0" borderId="0" xfId="0" applyNumberFormat="1" applyFont="1"/>
    <xf numFmtId="1" fontId="12" fillId="0" borderId="0" xfId="0" applyNumberFormat="1" applyFont="1" applyAlignment="1">
      <alignment horizontal="center"/>
    </xf>
    <xf numFmtId="37" fontId="12" fillId="0" borderId="0" xfId="0" applyFont="1" applyAlignment="1">
      <alignment horizontal="right"/>
    </xf>
    <xf numFmtId="37" fontId="17" fillId="0" borderId="0" xfId="0" applyFont="1"/>
    <xf numFmtId="37" fontId="10" fillId="0" borderId="0" xfId="0" applyFont="1" applyAlignment="1">
      <alignment horizontal="center"/>
    </xf>
    <xf numFmtId="37" fontId="12" fillId="0" borderId="0" xfId="0" quotePrefix="1" applyFont="1"/>
    <xf numFmtId="37" fontId="13" fillId="0" borderId="0" xfId="0" quotePrefix="1" applyFont="1" applyAlignment="1">
      <alignment horizontal="left"/>
    </xf>
    <xf numFmtId="37" fontId="18" fillId="0" borderId="0" xfId="0" applyFont="1" applyAlignment="1">
      <alignment vertical="center" readingOrder="1"/>
    </xf>
    <xf numFmtId="37" fontId="20" fillId="0" borderId="0" xfId="0" applyFont="1" applyAlignment="1">
      <alignment vertical="center" readingOrder="1"/>
    </xf>
    <xf numFmtId="37" fontId="21" fillId="0" borderId="0" xfId="0" quotePrefix="1" applyFont="1"/>
    <xf numFmtId="37" fontId="21" fillId="0" borderId="0" xfId="0" applyFont="1"/>
    <xf numFmtId="37" fontId="8" fillId="0" borderId="0" xfId="0" quotePrefix="1" applyFont="1" applyAlignment="1">
      <alignment horizontal="right"/>
    </xf>
    <xf numFmtId="37" fontId="8" fillId="0" borderId="0" xfId="0" applyFont="1" applyAlignment="1">
      <alignment horizontal="centerContinuous"/>
    </xf>
    <xf numFmtId="37" fontId="22" fillId="0" borderId="1" xfId="0" applyFont="1" applyBorder="1"/>
    <xf numFmtId="37" fontId="22" fillId="0" borderId="8" xfId="0" applyFont="1" applyBorder="1"/>
    <xf numFmtId="37" fontId="8" fillId="0" borderId="6" xfId="0" applyFont="1" applyBorder="1"/>
    <xf numFmtId="37" fontId="8" fillId="0" borderId="8" xfId="0" applyFont="1" applyBorder="1"/>
    <xf numFmtId="37" fontId="22" fillId="0" borderId="2" xfId="0" applyFont="1" applyBorder="1"/>
    <xf numFmtId="37" fontId="22" fillId="0" borderId="13" xfId="0" applyFont="1" applyBorder="1"/>
    <xf numFmtId="37" fontId="22" fillId="0" borderId="0" xfId="0" applyFont="1"/>
    <xf numFmtId="37" fontId="22" fillId="0" borderId="4" xfId="0" applyFont="1" applyBorder="1"/>
    <xf numFmtId="37" fontId="8" fillId="0" borderId="13" xfId="0" applyFont="1" applyBorder="1"/>
    <xf numFmtId="37" fontId="8" fillId="0" borderId="10" xfId="0" applyFont="1" applyBorder="1"/>
    <xf numFmtId="37" fontId="22" fillId="0" borderId="14" xfId="0" applyFont="1" applyBorder="1" applyAlignment="1">
      <alignment horizontal="centerContinuous"/>
    </xf>
    <xf numFmtId="37" fontId="22" fillId="0" borderId="2" xfId="0" applyFont="1" applyBorder="1" applyAlignment="1">
      <alignment horizontal="centerContinuous"/>
    </xf>
    <xf numFmtId="37" fontId="22" fillId="0" borderId="8" xfId="0" applyFont="1" applyBorder="1" applyAlignment="1">
      <alignment horizontal="centerContinuous"/>
    </xf>
    <xf numFmtId="37" fontId="8" fillId="0" borderId="8" xfId="0" applyFont="1" applyBorder="1" applyAlignment="1">
      <alignment horizontal="centerContinuous"/>
    </xf>
    <xf numFmtId="37" fontId="8" fillId="0" borderId="2" xfId="0" applyFont="1" applyBorder="1" applyAlignment="1">
      <alignment horizontal="centerContinuous"/>
    </xf>
    <xf numFmtId="37" fontId="22" fillId="0" borderId="1" xfId="0" applyFont="1" applyBorder="1" applyAlignment="1">
      <alignment horizontal="center"/>
    </xf>
    <xf numFmtId="37" fontId="22" fillId="0" borderId="2" xfId="0" applyFont="1" applyBorder="1" applyAlignment="1">
      <alignment horizontal="center"/>
    </xf>
    <xf numFmtId="37" fontId="22" fillId="0" borderId="2" xfId="0" quotePrefix="1" applyFont="1" applyBorder="1" applyAlignment="1">
      <alignment horizontal="left"/>
    </xf>
    <xf numFmtId="37" fontId="22" fillId="0" borderId="12" xfId="0" applyFont="1" applyBorder="1"/>
    <xf numFmtId="37" fontId="8" fillId="0" borderId="4" xfId="0" applyFont="1" applyBorder="1"/>
    <xf numFmtId="37" fontId="22" fillId="0" borderId="8" xfId="0" quotePrefix="1" applyFont="1" applyBorder="1" applyAlignment="1">
      <alignment horizontal="left"/>
    </xf>
    <xf numFmtId="37" fontId="8" fillId="0" borderId="2" xfId="0" applyFont="1" applyBorder="1"/>
    <xf numFmtId="37" fontId="8" fillId="0" borderId="3" xfId="0" applyFont="1" applyBorder="1"/>
    <xf numFmtId="37" fontId="22" fillId="0" borderId="0" xfId="0" applyFont="1" applyAlignment="1">
      <alignment horizontal="left"/>
    </xf>
    <xf numFmtId="37" fontId="8" fillId="2" borderId="0" xfId="0" applyFont="1" applyFill="1"/>
    <xf numFmtId="37" fontId="8" fillId="2" borderId="4" xfId="0" applyFont="1" applyFill="1" applyBorder="1"/>
    <xf numFmtId="37" fontId="8" fillId="0" borderId="9" xfId="0" applyFont="1" applyBorder="1"/>
    <xf numFmtId="37" fontId="22" fillId="0" borderId="12" xfId="0" applyFont="1" applyBorder="1" applyAlignment="1">
      <alignment horizontal="left"/>
    </xf>
    <xf numFmtId="37" fontId="22" fillId="0" borderId="10" xfId="0" applyFont="1" applyBorder="1" applyAlignment="1">
      <alignment horizontal="right"/>
    </xf>
    <xf numFmtId="37" fontId="8" fillId="2" borderId="12" xfId="0" applyFont="1" applyFill="1" applyBorder="1"/>
    <xf numFmtId="37" fontId="8" fillId="2" borderId="10" xfId="0" applyFont="1" applyFill="1" applyBorder="1"/>
    <xf numFmtId="37" fontId="12" fillId="0" borderId="0" xfId="0" quotePrefix="1" applyFont="1" applyAlignment="1">
      <alignment horizontal="right"/>
    </xf>
    <xf numFmtId="37" fontId="12" fillId="0" borderId="16" xfId="0" applyFont="1" applyBorder="1"/>
    <xf numFmtId="37" fontId="12" fillId="0" borderId="17" xfId="0" applyFont="1" applyBorder="1"/>
    <xf numFmtId="37" fontId="12" fillId="0" borderId="18" xfId="0" applyFont="1" applyBorder="1"/>
    <xf numFmtId="37" fontId="12" fillId="0" borderId="19" xfId="0" applyFont="1" applyBorder="1"/>
    <xf numFmtId="37" fontId="12" fillId="0" borderId="20" xfId="0" applyFont="1" applyBorder="1"/>
    <xf numFmtId="37" fontId="12" fillId="0" borderId="21" xfId="0" applyFont="1" applyBorder="1"/>
    <xf numFmtId="37" fontId="12" fillId="0" borderId="22" xfId="0" applyFont="1" applyBorder="1"/>
    <xf numFmtId="37" fontId="12" fillId="0" borderId="23" xfId="0" applyFont="1" applyBorder="1"/>
    <xf numFmtId="37" fontId="12" fillId="0" borderId="17" xfId="0" applyFont="1" applyBorder="1" applyAlignment="1">
      <alignment horizontal="center"/>
    </xf>
    <xf numFmtId="37" fontId="12" fillId="0" borderId="17" xfId="0" applyFont="1" applyBorder="1" applyAlignment="1">
      <alignment horizontal="right"/>
    </xf>
    <xf numFmtId="37" fontId="12" fillId="0" borderId="24" xfId="0" applyFont="1" applyBorder="1"/>
    <xf numFmtId="37" fontId="12" fillId="0" borderId="8" xfId="0" applyFont="1" applyBorder="1"/>
    <xf numFmtId="37" fontId="12" fillId="0" borderId="8" xfId="0" applyFont="1" applyBorder="1" applyAlignment="1">
      <alignment horizontal="center"/>
    </xf>
    <xf numFmtId="37" fontId="12" fillId="0" borderId="25" xfId="0" applyFont="1" applyBorder="1"/>
    <xf numFmtId="37" fontId="12" fillId="0" borderId="26" xfId="0" applyFont="1" applyBorder="1"/>
    <xf numFmtId="37" fontId="12" fillId="0" borderId="6" xfId="0" applyFont="1" applyBorder="1"/>
    <xf numFmtId="37" fontId="12" fillId="0" borderId="27" xfId="0" applyFont="1" applyBorder="1"/>
    <xf numFmtId="37" fontId="12" fillId="0" borderId="28" xfId="0" quotePrefix="1" applyFont="1" applyBorder="1" applyAlignment="1">
      <alignment horizontal="left"/>
    </xf>
    <xf numFmtId="37" fontId="12" fillId="0" borderId="12" xfId="0" applyFont="1" applyBorder="1"/>
    <xf numFmtId="37" fontId="12" fillId="0" borderId="29" xfId="0" applyFont="1" applyBorder="1"/>
    <xf numFmtId="37" fontId="12" fillId="0" borderId="28" xfId="0" applyFont="1" applyBorder="1" applyAlignment="1">
      <alignment horizontal="center"/>
    </xf>
    <xf numFmtId="37" fontId="12" fillId="0" borderId="30" xfId="0" applyFont="1" applyBorder="1"/>
    <xf numFmtId="37" fontId="12" fillId="0" borderId="31" xfId="0" applyFont="1" applyBorder="1"/>
    <xf numFmtId="37" fontId="12" fillId="0" borderId="31" xfId="0" applyFont="1" applyBorder="1" applyAlignment="1">
      <alignment horizontal="center"/>
    </xf>
    <xf numFmtId="37" fontId="12" fillId="0" borderId="32" xfId="0" applyFont="1" applyBorder="1"/>
    <xf numFmtId="37" fontId="22" fillId="0" borderId="0" xfId="0" quotePrefix="1" applyFont="1" applyAlignment="1">
      <alignment horizontal="left"/>
    </xf>
    <xf numFmtId="37" fontId="22" fillId="0" borderId="5" xfId="0" applyFont="1" applyBorder="1" applyAlignment="1">
      <alignment horizontal="centerContinuous"/>
    </xf>
    <xf numFmtId="37" fontId="8" fillId="0" borderId="6" xfId="0" applyFont="1" applyBorder="1" applyAlignment="1">
      <alignment horizontal="centerContinuous"/>
    </xf>
    <xf numFmtId="37" fontId="8" fillId="0" borderId="7" xfId="0" applyFont="1" applyBorder="1" applyAlignment="1">
      <alignment horizontal="centerContinuous"/>
    </xf>
    <xf numFmtId="37" fontId="22" fillId="0" borderId="11" xfId="0" applyFont="1" applyBorder="1"/>
    <xf numFmtId="37" fontId="22" fillId="0" borderId="2" xfId="0" quotePrefix="1" applyFont="1" applyBorder="1" applyAlignment="1">
      <alignment horizontal="centerContinuous"/>
    </xf>
    <xf numFmtId="37" fontId="22" fillId="0" borderId="3" xfId="0" applyFont="1" applyBorder="1" applyAlignment="1">
      <alignment horizontal="center"/>
    </xf>
    <xf numFmtId="37" fontId="22" fillId="0" borderId="2" xfId="0" quotePrefix="1" applyFont="1" applyBorder="1"/>
    <xf numFmtId="37" fontId="22" fillId="0" borderId="13" xfId="0" applyFont="1" applyBorder="1" applyAlignment="1">
      <alignment horizontal="center"/>
    </xf>
    <xf numFmtId="37" fontId="22" fillId="0" borderId="0" xfId="0" quotePrefix="1" applyFont="1"/>
    <xf numFmtId="37" fontId="22" fillId="0" borderId="4" xfId="0" quotePrefix="1" applyFont="1" applyBorder="1"/>
    <xf numFmtId="37" fontId="22" fillId="0" borderId="13" xfId="0" applyFont="1" applyBorder="1" applyAlignment="1">
      <alignment horizontal="centerContinuous"/>
    </xf>
    <xf numFmtId="37" fontId="8" fillId="0" borderId="4" xfId="0" applyFont="1" applyBorder="1" applyAlignment="1">
      <alignment horizontal="centerContinuous"/>
    </xf>
    <xf numFmtId="37" fontId="22" fillId="0" borderId="7" xfId="0" applyFont="1" applyBorder="1" applyAlignment="1">
      <alignment horizontal="centerContinuous"/>
    </xf>
    <xf numFmtId="37" fontId="22" fillId="0" borderId="14" xfId="0" applyFont="1" applyBorder="1" applyAlignment="1">
      <alignment horizontal="left"/>
    </xf>
    <xf numFmtId="37" fontId="8" fillId="0" borderId="12" xfId="0" applyFont="1" applyBorder="1"/>
    <xf numFmtId="37" fontId="8" fillId="0" borderId="7" xfId="0" applyFont="1" applyBorder="1"/>
    <xf numFmtId="37" fontId="8" fillId="0" borderId="15" xfId="0" applyFont="1" applyBorder="1"/>
    <xf numFmtId="37" fontId="22" fillId="0" borderId="12" xfId="0" quotePrefix="1" applyFont="1" applyBorder="1" applyAlignment="1">
      <alignment horizontal="left"/>
    </xf>
    <xf numFmtId="37" fontId="8" fillId="0" borderId="12" xfId="0" quotePrefix="1" applyFont="1" applyBorder="1"/>
    <xf numFmtId="37" fontId="8" fillId="0" borderId="12" xfId="0" quotePrefix="1" applyFont="1" applyBorder="1" applyAlignment="1">
      <alignment horizontal="left"/>
    </xf>
    <xf numFmtId="37" fontId="22" fillId="0" borderId="0" xfId="0" applyFont="1" applyAlignment="1">
      <alignment horizontal="centerContinuous"/>
    </xf>
    <xf numFmtId="37" fontId="22" fillId="0" borderId="0" xfId="0" quotePrefix="1" applyFont="1" applyAlignment="1">
      <alignment horizontal="center"/>
    </xf>
    <xf numFmtId="37" fontId="22" fillId="0" borderId="9" xfId="0" quotePrefix="1" applyFont="1" applyBorder="1"/>
    <xf numFmtId="37" fontId="22" fillId="0" borderId="9" xfId="0" applyFont="1" applyBorder="1"/>
    <xf numFmtId="37" fontId="8" fillId="0" borderId="1" xfId="0" applyFont="1" applyBorder="1"/>
    <xf numFmtId="37" fontId="22" fillId="0" borderId="4" xfId="0" applyFont="1" applyBorder="1" applyAlignment="1">
      <alignment horizontal="centerContinuous"/>
    </xf>
    <xf numFmtId="37" fontId="22" fillId="0" borderId="6" xfId="0" applyFont="1" applyBorder="1" applyAlignment="1">
      <alignment horizontal="centerContinuous"/>
    </xf>
    <xf numFmtId="37" fontId="22" fillId="0" borderId="1" xfId="0" applyFont="1" applyBorder="1" applyAlignment="1">
      <alignment horizontal="centerContinuous"/>
    </xf>
    <xf numFmtId="37" fontId="8" fillId="0" borderId="0" xfId="0" quotePrefix="1" applyFont="1" applyAlignment="1">
      <alignment horizontal="left"/>
    </xf>
    <xf numFmtId="37" fontId="22" fillId="0" borderId="7" xfId="0" applyFont="1" applyBorder="1"/>
    <xf numFmtId="37" fontId="22" fillId="0" borderId="7" xfId="0" applyFont="1" applyBorder="1" applyAlignment="1">
      <alignment horizontal="center"/>
    </xf>
    <xf numFmtId="37" fontId="22" fillId="0" borderId="3" xfId="0" applyFont="1" applyBorder="1"/>
    <xf numFmtId="37" fontId="22" fillId="0" borderId="4" xfId="0" applyFont="1" applyBorder="1" applyAlignment="1">
      <alignment horizontal="center"/>
    </xf>
    <xf numFmtId="37" fontId="22" fillId="0" borderId="3" xfId="0" applyFont="1" applyBorder="1" applyAlignment="1">
      <alignment horizontal="centerContinuous"/>
    </xf>
    <xf numFmtId="37" fontId="22" fillId="2" borderId="2" xfId="0" applyFont="1" applyFill="1" applyBorder="1"/>
    <xf numFmtId="37" fontId="22" fillId="0" borderId="10" xfId="0" applyFont="1" applyBorder="1"/>
    <xf numFmtId="37" fontId="22" fillId="0" borderId="10" xfId="0" applyFont="1" applyBorder="1" applyAlignment="1">
      <alignment horizontal="center"/>
    </xf>
    <xf numFmtId="164" fontId="22" fillId="0" borderId="2" xfId="0" applyNumberFormat="1" applyFont="1" applyBorder="1"/>
    <xf numFmtId="37" fontId="22" fillId="0" borderId="0" xfId="0" applyFont="1" applyAlignment="1">
      <alignment horizontal="center"/>
    </xf>
    <xf numFmtId="164" fontId="22" fillId="0" borderId="2" xfId="0" applyNumberFormat="1" applyFont="1" applyBorder="1" applyAlignment="1">
      <alignment horizontal="right"/>
    </xf>
    <xf numFmtId="164" fontId="22" fillId="0" borderId="1" xfId="0" applyNumberFormat="1" applyFont="1" applyBorder="1"/>
    <xf numFmtId="164" fontId="22" fillId="0" borderId="3" xfId="0" applyNumberFormat="1" applyFont="1" applyBorder="1"/>
    <xf numFmtId="164" fontId="22" fillId="0" borderId="2" xfId="0" quotePrefix="1" applyNumberFormat="1" applyFont="1" applyBorder="1" applyAlignment="1">
      <alignment horizontal="left"/>
    </xf>
    <xf numFmtId="37" fontId="22" fillId="0" borderId="14" xfId="0" applyFont="1" applyBorder="1" applyAlignment="1">
      <alignment horizontal="center"/>
    </xf>
    <xf numFmtId="37" fontId="22" fillId="0" borderId="8" xfId="0" applyFont="1" applyBorder="1" applyAlignment="1">
      <alignment horizontal="center"/>
    </xf>
    <xf numFmtId="37" fontId="22" fillId="0" borderId="14" xfId="0" applyFont="1" applyBorder="1"/>
    <xf numFmtId="37" fontId="8" fillId="0" borderId="14" xfId="0" applyFont="1" applyBorder="1"/>
    <xf numFmtId="37" fontId="23" fillId="0" borderId="0" xfId="0" applyFont="1" applyAlignment="1">
      <alignment horizontal="centerContinuous"/>
    </xf>
    <xf numFmtId="37" fontId="12" fillId="0" borderId="0" xfId="0" applyFont="1" applyAlignment="1">
      <alignment horizontal="centerContinuous"/>
    </xf>
    <xf numFmtId="37" fontId="23" fillId="0" borderId="0" xfId="0" applyFont="1"/>
    <xf numFmtId="37" fontId="23" fillId="0" borderId="5" xfId="0" applyFont="1" applyBorder="1"/>
    <xf numFmtId="37" fontId="23" fillId="0" borderId="6" xfId="0" quotePrefix="1" applyFont="1" applyBorder="1" applyAlignment="1">
      <alignment horizontal="centerContinuous"/>
    </xf>
    <xf numFmtId="37" fontId="23" fillId="0" borderId="7" xfId="0" applyFont="1" applyBorder="1" applyAlignment="1">
      <alignment horizontal="centerContinuous"/>
    </xf>
    <xf numFmtId="37" fontId="23" fillId="0" borderId="1" xfId="0" applyFont="1" applyBorder="1"/>
    <xf numFmtId="37" fontId="23" fillId="0" borderId="2" xfId="0" applyFont="1" applyBorder="1" applyAlignment="1">
      <alignment horizontal="centerContinuous"/>
    </xf>
    <xf numFmtId="37" fontId="23" fillId="0" borderId="2" xfId="0" applyFont="1" applyBorder="1"/>
    <xf numFmtId="37" fontId="23" fillId="0" borderId="8" xfId="0" applyFont="1" applyBorder="1" applyAlignment="1">
      <alignment horizontal="centerContinuous"/>
    </xf>
    <xf numFmtId="37" fontId="23" fillId="0" borderId="8" xfId="0" applyFont="1" applyBorder="1"/>
    <xf numFmtId="37" fontId="23" fillId="0" borderId="9" xfId="0" applyFont="1" applyBorder="1"/>
    <xf numFmtId="37" fontId="23" fillId="0" borderId="10" xfId="0" applyFont="1" applyBorder="1"/>
    <xf numFmtId="37" fontId="23" fillId="0" borderId="11" xfId="0" applyFont="1" applyBorder="1"/>
    <xf numFmtId="37" fontId="23" fillId="0" borderId="6" xfId="0" applyFont="1" applyBorder="1" applyAlignment="1">
      <alignment horizontal="centerContinuous"/>
    </xf>
    <xf numFmtId="37" fontId="23" fillId="0" borderId="3" xfId="0" applyFont="1" applyBorder="1"/>
    <xf numFmtId="37" fontId="23" fillId="0" borderId="4" xfId="0" applyFont="1" applyBorder="1" applyAlignment="1">
      <alignment horizontal="centerContinuous"/>
    </xf>
    <xf numFmtId="37" fontId="23" fillId="0" borderId="2" xfId="0" quotePrefix="1" applyFont="1" applyBorder="1" applyAlignment="1">
      <alignment horizontal="center"/>
    </xf>
    <xf numFmtId="37" fontId="23" fillId="0" borderId="6" xfId="0" applyFont="1" applyBorder="1" applyAlignment="1">
      <alignment horizontal="center"/>
    </xf>
    <xf numFmtId="37" fontId="23" fillId="0" borderId="7" xfId="0" applyFont="1" applyBorder="1" applyAlignment="1">
      <alignment horizontal="center"/>
    </xf>
    <xf numFmtId="37" fontId="23" fillId="0" borderId="8" xfId="0" applyFont="1" applyBorder="1" applyAlignment="1">
      <alignment horizontal="left"/>
    </xf>
    <xf numFmtId="37" fontId="23" fillId="0" borderId="2" xfId="0" quotePrefix="1" applyFont="1" applyBorder="1"/>
    <xf numFmtId="37" fontId="5" fillId="0" borderId="2" xfId="0" applyFont="1" applyBorder="1"/>
    <xf numFmtId="37" fontId="5" fillId="0" borderId="2" xfId="0" quotePrefix="1" applyFont="1" applyBorder="1"/>
    <xf numFmtId="37" fontId="5" fillId="0" borderId="2" xfId="0" applyFont="1" applyBorder="1" applyAlignment="1">
      <alignment horizontal="left" indent="1"/>
    </xf>
    <xf numFmtId="37" fontId="23" fillId="0" borderId="2" xfId="0" applyFont="1" applyBorder="1" applyAlignment="1">
      <alignment horizontal="left" indent="1"/>
    </xf>
    <xf numFmtId="37" fontId="23" fillId="0" borderId="12" xfId="0" applyFont="1" applyBorder="1"/>
    <xf numFmtId="37" fontId="23" fillId="0" borderId="1" xfId="0" applyFont="1" applyBorder="1" applyAlignment="1">
      <alignment horizontal="right"/>
    </xf>
    <xf numFmtId="37" fontId="12" fillId="0" borderId="14" xfId="0" applyFont="1" applyBorder="1"/>
    <xf numFmtId="37" fontId="12" fillId="0" borderId="0" xfId="0" applyFont="1" applyAlignment="1">
      <alignment horizontal="center" vertical="center"/>
    </xf>
    <xf numFmtId="2" fontId="12" fillId="0" borderId="0" xfId="0" applyNumberFormat="1" applyFont="1" applyAlignment="1">
      <alignment horizontal="right"/>
    </xf>
    <xf numFmtId="37" fontId="24" fillId="0" borderId="1" xfId="0" quotePrefix="1" applyFont="1" applyBorder="1" applyProtection="1">
      <protection locked="0"/>
    </xf>
    <xf numFmtId="37" fontId="24" fillId="0" borderId="1" xfId="1" quotePrefix="1" applyNumberFormat="1" applyFont="1" applyBorder="1" applyProtection="1">
      <protection locked="0"/>
    </xf>
    <xf numFmtId="37" fontId="24" fillId="0" borderId="1" xfId="0" applyFont="1" applyBorder="1" applyProtection="1">
      <protection locked="0"/>
    </xf>
    <xf numFmtId="38" fontId="24" fillId="4" borderId="1" xfId="0" applyNumberFormat="1" applyFont="1" applyFill="1" applyBorder="1" applyProtection="1">
      <protection locked="0"/>
    </xf>
    <xf numFmtId="49" fontId="24" fillId="4" borderId="1" xfId="0" quotePrefix="1" applyNumberFormat="1" applyFont="1" applyFill="1" applyBorder="1" applyProtection="1">
      <protection locked="0"/>
    </xf>
    <xf numFmtId="38" fontId="24" fillId="4" borderId="1" xfId="0" quotePrefix="1" applyNumberFormat="1" applyFont="1" applyFill="1" applyBorder="1" applyProtection="1">
      <protection locked="0"/>
    </xf>
    <xf numFmtId="38" fontId="24" fillId="4" borderId="14" xfId="0" applyNumberFormat="1" applyFont="1" applyFill="1" applyBorder="1" applyProtection="1">
      <protection locked="0"/>
    </xf>
    <xf numFmtId="37" fontId="24" fillId="4" borderId="1" xfId="0" applyFont="1" applyFill="1" applyBorder="1" applyProtection="1">
      <protection locked="0"/>
    </xf>
    <xf numFmtId="38" fontId="24" fillId="4" borderId="1" xfId="0" applyNumberFormat="1" applyFont="1" applyFill="1" applyBorder="1" applyAlignment="1" applyProtection="1">
      <alignment horizontal="center"/>
      <protection locked="0"/>
    </xf>
    <xf numFmtId="1" fontId="12" fillId="0" borderId="0" xfId="0" applyNumberFormat="1" applyFont="1" applyAlignment="1">
      <alignment horizontal="right"/>
    </xf>
    <xf numFmtId="1" fontId="12" fillId="0" borderId="0" xfId="0" applyNumberFormat="1" applyFont="1" applyAlignment="1">
      <alignment horizontal="left"/>
    </xf>
    <xf numFmtId="49" fontId="12" fillId="0" borderId="0" xfId="0" applyNumberFormat="1" applyFont="1" applyAlignment="1">
      <alignment horizontal="left"/>
    </xf>
    <xf numFmtId="2" fontId="12" fillId="0" borderId="0" xfId="0" applyNumberFormat="1" applyFont="1"/>
    <xf numFmtId="37" fontId="25" fillId="3" borderId="0" xfId="0" applyFont="1" applyFill="1"/>
    <xf numFmtId="37" fontId="24" fillId="0" borderId="1" xfId="1" applyNumberFormat="1" applyFont="1" applyBorder="1" applyProtection="1">
      <protection locked="0"/>
    </xf>
    <xf numFmtId="37" fontId="24" fillId="0" borderId="1" xfId="4" quotePrefix="1" applyNumberFormat="1" applyFont="1" applyBorder="1" applyProtection="1">
      <protection locked="0"/>
    </xf>
    <xf numFmtId="37" fontId="25" fillId="3" borderId="0" xfId="0" quotePrefix="1" applyFont="1" applyFill="1" applyAlignment="1">
      <alignment horizontal="fill"/>
    </xf>
    <xf numFmtId="39" fontId="25" fillId="3" borderId="0" xfId="0" quotePrefix="1" applyNumberFormat="1" applyFont="1" applyFill="1" applyAlignment="1">
      <alignment horizontal="fill"/>
    </xf>
    <xf numFmtId="37" fontId="25" fillId="0" borderId="0" xfId="0" applyFont="1"/>
    <xf numFmtId="43" fontId="12" fillId="7" borderId="0" xfId="1" applyFont="1" applyFill="1"/>
    <xf numFmtId="37" fontId="25" fillId="7" borderId="0" xfId="0" quotePrefix="1" applyFont="1" applyFill="1" applyAlignment="1">
      <alignment horizontal="fill"/>
    </xf>
    <xf numFmtId="38" fontId="16" fillId="4" borderId="1" xfId="0" applyNumberFormat="1" applyFont="1" applyFill="1" applyBorder="1" applyAlignment="1" applyProtection="1">
      <alignment horizontal="right"/>
      <protection locked="0"/>
    </xf>
    <xf numFmtId="38" fontId="24" fillId="4" borderId="1" xfId="0" applyNumberFormat="1" applyFont="1" applyFill="1" applyBorder="1" applyAlignment="1" applyProtection="1">
      <alignment horizontal="right"/>
      <protection locked="0"/>
    </xf>
    <xf numFmtId="38" fontId="16" fillId="0" borderId="1" xfId="0" applyNumberFormat="1" applyFont="1" applyBorder="1" applyProtection="1">
      <protection locked="0"/>
    </xf>
    <xf numFmtId="37" fontId="19" fillId="7" borderId="0" xfId="0" applyFont="1" applyFill="1"/>
    <xf numFmtId="2" fontId="8" fillId="0" borderId="0" xfId="0" applyNumberFormat="1" applyFont="1"/>
    <xf numFmtId="37" fontId="25" fillId="0" borderId="0" xfId="0" applyFont="1" applyProtection="1">
      <protection locked="0"/>
    </xf>
    <xf numFmtId="1" fontId="24" fillId="0" borderId="1" xfId="0" quotePrefix="1" applyNumberFormat="1" applyFont="1" applyBorder="1" applyProtection="1">
      <protection locked="0"/>
    </xf>
    <xf numFmtId="2" fontId="12" fillId="3" borderId="0" xfId="0" quotePrefix="1" applyNumberFormat="1" applyFont="1" applyFill="1" applyAlignment="1">
      <alignment horizontal="left"/>
    </xf>
    <xf numFmtId="2" fontId="12" fillId="3" borderId="0" xfId="0" applyNumberFormat="1" applyFont="1" applyFill="1"/>
    <xf numFmtId="2" fontId="24" fillId="0" borderId="1" xfId="0" quotePrefix="1" applyNumberFormat="1" applyFont="1" applyBorder="1" applyProtection="1">
      <protection locked="0"/>
    </xf>
    <xf numFmtId="2" fontId="24" fillId="0" borderId="1" xfId="1" quotePrefix="1" applyNumberFormat="1" applyFont="1" applyBorder="1" applyProtection="1">
      <protection locked="0"/>
    </xf>
    <xf numFmtId="2" fontId="24" fillId="0" borderId="1" xfId="4" quotePrefix="1" applyNumberFormat="1" applyFont="1" applyBorder="1" applyProtection="1">
      <protection locked="0"/>
    </xf>
    <xf numFmtId="2" fontId="24" fillId="0" borderId="1" xfId="1" applyNumberFormat="1" applyFont="1" applyBorder="1" applyProtection="1">
      <protection locked="0"/>
    </xf>
    <xf numFmtId="2" fontId="12" fillId="3" borderId="0" xfId="0" quotePrefix="1" applyNumberFormat="1" applyFont="1" applyFill="1" applyAlignment="1">
      <alignment horizontal="fill"/>
    </xf>
    <xf numFmtId="166" fontId="24" fillId="4" borderId="14" xfId="0" applyNumberFormat="1" applyFont="1" applyFill="1" applyBorder="1" applyAlignment="1" applyProtection="1">
      <alignment horizontal="left"/>
      <protection locked="0"/>
    </xf>
    <xf numFmtId="37" fontId="25" fillId="0" borderId="0" xfId="0" applyFont="1" applyAlignment="1">
      <alignment horizontal="center"/>
    </xf>
    <xf numFmtId="37" fontId="25" fillId="0" borderId="0" xfId="0" applyFont="1" applyAlignment="1">
      <alignment horizontal="left"/>
    </xf>
    <xf numFmtId="164" fontId="25" fillId="0" borderId="0" xfId="0" applyNumberFormat="1" applyFont="1"/>
    <xf numFmtId="37" fontId="25" fillId="0" borderId="0" xfId="0" quotePrefix="1" applyFont="1" applyAlignment="1">
      <alignment horizontal="left"/>
    </xf>
    <xf numFmtId="37" fontId="25" fillId="8" borderId="0" xfId="0" applyFont="1" applyFill="1"/>
    <xf numFmtId="37" fontId="24" fillId="0" borderId="0" xfId="0" applyFont="1"/>
    <xf numFmtId="164" fontId="25" fillId="0" borderId="0" xfId="0" applyNumberFormat="1" applyFont="1" applyAlignment="1">
      <alignment horizontal="left"/>
    </xf>
    <xf numFmtId="37" fontId="25" fillId="9" borderId="0" xfId="0" applyFont="1" applyFill="1"/>
    <xf numFmtId="37" fontId="25" fillId="9" borderId="0" xfId="0" applyFont="1" applyFill="1" applyAlignment="1">
      <alignment horizontal="center"/>
    </xf>
    <xf numFmtId="37" fontId="25" fillId="10" borderId="0" xfId="0" applyFont="1" applyFill="1"/>
    <xf numFmtId="37" fontId="25" fillId="10" borderId="0" xfId="0" applyFont="1" applyFill="1" applyAlignment="1">
      <alignment horizontal="left"/>
    </xf>
    <xf numFmtId="37" fontId="25" fillId="10" borderId="0" xfId="0" applyFont="1" applyFill="1" applyAlignment="1">
      <alignment horizontal="center"/>
    </xf>
    <xf numFmtId="39" fontId="25" fillId="10" borderId="0" xfId="0" applyNumberFormat="1" applyFont="1" applyFill="1"/>
    <xf numFmtId="39" fontId="25" fillId="9" borderId="0" xfId="0" applyNumberFormat="1" applyFont="1" applyFill="1"/>
    <xf numFmtId="37" fontId="25" fillId="7" borderId="0" xfId="1" applyNumberFormat="1" applyFont="1" applyFill="1"/>
    <xf numFmtId="37" fontId="12" fillId="7" borderId="0" xfId="0" quotePrefix="1" applyFont="1" applyFill="1" applyAlignment="1">
      <alignment horizontal="fill"/>
    </xf>
    <xf numFmtId="0" fontId="25" fillId="3" borderId="0" xfId="0" quotePrefix="1" applyNumberFormat="1" applyFont="1" applyFill="1" applyAlignment="1">
      <alignment horizontal="fill"/>
    </xf>
    <xf numFmtId="38" fontId="12" fillId="7" borderId="0" xfId="0" applyNumberFormat="1" applyFont="1" applyFill="1"/>
    <xf numFmtId="39" fontId="12" fillId="7" borderId="0" xfId="0" applyNumberFormat="1" applyFont="1" applyFill="1"/>
    <xf numFmtId="2" fontId="12" fillId="7" borderId="0" xfId="0" applyNumberFormat="1" applyFont="1" applyFill="1"/>
    <xf numFmtId="37" fontId="25" fillId="7" borderId="0" xfId="0" applyFont="1" applyFill="1"/>
    <xf numFmtId="37" fontId="8" fillId="7" borderId="0" xfId="0" applyFont="1" applyFill="1"/>
    <xf numFmtId="37" fontId="25" fillId="0" borderId="1" xfId="0" applyFont="1" applyBorder="1" applyProtection="1">
      <protection locked="0"/>
    </xf>
    <xf numFmtId="37" fontId="12" fillId="11" borderId="0" xfId="0" applyFont="1" applyFill="1"/>
    <xf numFmtId="38" fontId="16" fillId="11" borderId="1" xfId="0" applyNumberFormat="1" applyFont="1" applyFill="1" applyBorder="1" applyProtection="1">
      <protection locked="0"/>
    </xf>
    <xf numFmtId="37" fontId="16" fillId="11" borderId="1" xfId="0" quotePrefix="1" applyFont="1" applyFill="1" applyBorder="1" applyProtection="1">
      <protection locked="0"/>
    </xf>
    <xf numFmtId="37" fontId="8" fillId="0" borderId="0" xfId="0" applyFont="1" applyAlignment="1">
      <alignment vertical="center"/>
    </xf>
    <xf numFmtId="37" fontId="12" fillId="0" borderId="0" xfId="0" applyFont="1" applyAlignment="1">
      <alignment horizontal="right" vertical="center"/>
    </xf>
    <xf numFmtId="37" fontId="12" fillId="0" borderId="0" xfId="0" applyFont="1" applyAlignment="1">
      <alignment horizontal="right" vertical="center" wrapText="1"/>
    </xf>
    <xf numFmtId="37" fontId="8" fillId="0" borderId="1" xfId="0" applyFont="1" applyBorder="1" applyAlignment="1">
      <alignment vertical="center"/>
    </xf>
    <xf numFmtId="37" fontId="26" fillId="0" borderId="1" xfId="0" applyFont="1" applyBorder="1"/>
    <xf numFmtId="37" fontId="26" fillId="0" borderId="0" xfId="0" applyFont="1" applyAlignment="1">
      <alignment horizontal="centerContinuous"/>
    </xf>
    <xf numFmtId="37" fontId="27" fillId="0" borderId="0" xfId="0" applyFont="1" applyAlignment="1">
      <alignment horizontal="centerContinuous"/>
    </xf>
    <xf numFmtId="37" fontId="27" fillId="0" borderId="0" xfId="0" applyFont="1"/>
    <xf numFmtId="37" fontId="26" fillId="0" borderId="0" xfId="0" applyFont="1"/>
    <xf numFmtId="37" fontId="26" fillId="0" borderId="0" xfId="0" quotePrefix="1" applyFont="1" applyAlignment="1">
      <alignment horizontal="right"/>
    </xf>
    <xf numFmtId="37" fontId="27" fillId="0" borderId="0" xfId="0" quotePrefix="1" applyFont="1"/>
    <xf numFmtId="37" fontId="28" fillId="0" borderId="0" xfId="0" applyFont="1"/>
    <xf numFmtId="37" fontId="26" fillId="0" borderId="2" xfId="0" applyFont="1" applyBorder="1"/>
    <xf numFmtId="37" fontId="26" fillId="0" borderId="2" xfId="0" quotePrefix="1" applyFont="1" applyBorder="1" applyAlignment="1">
      <alignment horizontal="center"/>
    </xf>
    <xf numFmtId="37" fontId="26" fillId="0" borderId="2" xfId="0" applyFont="1" applyBorder="1" applyAlignment="1">
      <alignment horizontal="center"/>
    </xf>
    <xf numFmtId="37" fontId="26" fillId="0" borderId="3" xfId="0" applyFont="1" applyBorder="1"/>
    <xf numFmtId="37" fontId="26" fillId="0" borderId="4" xfId="0" applyFont="1" applyBorder="1"/>
    <xf numFmtId="37" fontId="26" fillId="0" borderId="4" xfId="0" quotePrefix="1" applyFont="1" applyBorder="1" applyAlignment="1">
      <alignment horizontal="center"/>
    </xf>
    <xf numFmtId="37" fontId="26" fillId="0" borderId="4" xfId="0" applyFont="1" applyBorder="1" applyAlignment="1">
      <alignment horizontal="center"/>
    </xf>
    <xf numFmtId="39" fontId="26" fillId="0" borderId="2" xfId="0" applyNumberFormat="1" applyFont="1" applyBorder="1"/>
    <xf numFmtId="37" fontId="26" fillId="0" borderId="2" xfId="0" quotePrefix="1" applyFont="1" applyBorder="1"/>
    <xf numFmtId="37" fontId="26" fillId="5" borderId="2" xfId="0" applyFont="1" applyFill="1" applyBorder="1"/>
    <xf numFmtId="37" fontId="26" fillId="6" borderId="2" xfId="0" applyFont="1" applyFill="1" applyBorder="1"/>
    <xf numFmtId="37" fontId="29" fillId="0" borderId="0" xfId="0" applyFont="1"/>
    <xf numFmtId="37" fontId="26" fillId="6" borderId="2" xfId="0" applyFont="1" applyFill="1" applyBorder="1" applyAlignment="1">
      <alignment horizontal="center"/>
    </xf>
    <xf numFmtId="37" fontId="30" fillId="0" borderId="0" xfId="0" applyFont="1"/>
    <xf numFmtId="37" fontId="26" fillId="0" borderId="2" xfId="0" quotePrefix="1" applyFont="1" applyBorder="1" applyAlignment="1">
      <alignment horizontal="left"/>
    </xf>
    <xf numFmtId="37" fontId="26" fillId="6" borderId="2" xfId="0" quotePrefix="1" applyFont="1" applyFill="1" applyBorder="1" applyAlignment="1">
      <alignment horizontal="center"/>
    </xf>
    <xf numFmtId="37" fontId="27" fillId="0" borderId="10" xfId="0" applyFont="1" applyBorder="1"/>
    <xf numFmtId="37" fontId="26" fillId="6" borderId="2" xfId="0" quotePrefix="1" applyFont="1" applyFill="1" applyBorder="1"/>
    <xf numFmtId="39" fontId="26" fillId="6" borderId="2" xfId="0" quotePrefix="1" applyNumberFormat="1" applyFont="1" applyFill="1" applyBorder="1" applyAlignment="1">
      <alignment horizontal="center"/>
    </xf>
    <xf numFmtId="3" fontId="26" fillId="0" borderId="2" xfId="0" applyNumberFormat="1" applyFont="1" applyBorder="1"/>
    <xf numFmtId="37" fontId="27" fillId="0" borderId="2" xfId="0" applyFont="1" applyBorder="1" applyAlignment="1">
      <alignment horizontal="center"/>
    </xf>
    <xf numFmtId="37" fontId="27" fillId="0" borderId="4" xfId="0" applyFont="1" applyBorder="1" applyAlignment="1">
      <alignment horizontal="center"/>
    </xf>
    <xf numFmtId="39" fontId="26" fillId="6" borderId="2" xfId="0" applyNumberFormat="1" applyFont="1" applyFill="1" applyBorder="1"/>
    <xf numFmtId="2" fontId="26" fillId="0" borderId="2" xfId="0" applyNumberFormat="1" applyFont="1" applyBorder="1"/>
    <xf numFmtId="3" fontId="26" fillId="6" borderId="2" xfId="0" applyNumberFormat="1" applyFont="1" applyFill="1" applyBorder="1"/>
    <xf numFmtId="37" fontId="16" fillId="0" borderId="1" xfId="0" applyFont="1" applyBorder="1" applyProtection="1">
      <protection locked="0"/>
    </xf>
    <xf numFmtId="37" fontId="12" fillId="7" borderId="0" xfId="1" applyNumberFormat="1" applyFont="1" applyFill="1"/>
    <xf numFmtId="2" fontId="16" fillId="0" borderId="1" xfId="0" quotePrefix="1" applyNumberFormat="1" applyFont="1" applyBorder="1" applyProtection="1">
      <protection locked="0"/>
    </xf>
    <xf numFmtId="2" fontId="16" fillId="0" borderId="1" xfId="1" quotePrefix="1" applyNumberFormat="1" applyFont="1" applyBorder="1" applyProtection="1">
      <protection locked="0"/>
    </xf>
    <xf numFmtId="2" fontId="16" fillId="0" borderId="1" xfId="4" quotePrefix="1" applyNumberFormat="1" applyFont="1" applyBorder="1" applyProtection="1">
      <protection locked="0"/>
    </xf>
    <xf numFmtId="2" fontId="16" fillId="0" borderId="1" xfId="1" applyNumberFormat="1" applyFont="1" applyBorder="1" applyProtection="1">
      <protection locked="0"/>
    </xf>
    <xf numFmtId="37" fontId="16" fillId="0" borderId="1" xfId="4" quotePrefix="1" applyNumberFormat="1" applyFont="1" applyBorder="1" applyProtection="1">
      <protection locked="0"/>
    </xf>
    <xf numFmtId="1" fontId="16" fillId="0" borderId="1" xfId="0" quotePrefix="1" applyNumberFormat="1" applyFont="1" applyBorder="1" applyProtection="1">
      <protection locked="0"/>
    </xf>
    <xf numFmtId="0" fontId="12" fillId="3" borderId="0" xfId="0" quotePrefix="1" applyNumberFormat="1" applyFont="1" applyFill="1" applyAlignment="1">
      <alignment horizontal="fill"/>
    </xf>
    <xf numFmtId="39" fontId="12" fillId="3" borderId="0" xfId="0" quotePrefix="1" applyNumberFormat="1" applyFont="1" applyFill="1" applyAlignment="1">
      <alignment horizontal="fill"/>
    </xf>
    <xf numFmtId="167" fontId="16" fillId="4" borderId="1" xfId="0" quotePrefix="1" applyNumberFormat="1" applyFont="1" applyFill="1" applyBorder="1" applyProtection="1">
      <protection locked="0"/>
    </xf>
    <xf numFmtId="38" fontId="16" fillId="4" borderId="1" xfId="0" quotePrefix="1" applyNumberFormat="1" applyFont="1" applyFill="1" applyBorder="1" applyAlignment="1" applyProtection="1">
      <alignment horizontal="left"/>
      <protection locked="0"/>
    </xf>
    <xf numFmtId="166" fontId="16" fillId="4" borderId="14" xfId="0" applyNumberFormat="1" applyFont="1" applyFill="1" applyBorder="1" applyAlignment="1" applyProtection="1">
      <alignment horizontal="left"/>
      <protection locked="0"/>
    </xf>
    <xf numFmtId="49" fontId="16" fillId="4" borderId="1" xfId="0" quotePrefix="1" applyNumberFormat="1" applyFont="1" applyFill="1" applyBorder="1" applyProtection="1">
      <protection locked="0"/>
    </xf>
    <xf numFmtId="38" fontId="16" fillId="4" borderId="1" xfId="0" applyNumberFormat="1" applyFont="1" applyFill="1" applyBorder="1" applyAlignment="1" applyProtection="1">
      <alignment horizontal="center"/>
      <protection locked="0"/>
    </xf>
    <xf numFmtId="0" fontId="7" fillId="0" borderId="14" xfId="2" applyBorder="1">
      <alignment vertical="top"/>
      <protection locked="0"/>
    </xf>
    <xf numFmtId="37" fontId="4" fillId="0" borderId="0" xfId="0" applyFont="1"/>
    <xf numFmtId="37" fontId="4" fillId="0" borderId="0" xfId="0" quotePrefix="1" applyFont="1" applyAlignment="1">
      <alignment vertical="center" readingOrder="1"/>
    </xf>
    <xf numFmtId="37" fontId="4" fillId="0" borderId="0" xfId="0" quotePrefix="1" applyFont="1"/>
    <xf numFmtId="37" fontId="19" fillId="0" borderId="0" xfId="0" applyFont="1"/>
    <xf numFmtId="0" fontId="15" fillId="0" borderId="0" xfId="2" applyFont="1">
      <alignment vertical="top"/>
      <protection locked="0"/>
    </xf>
    <xf numFmtId="37" fontId="31" fillId="11" borderId="0" xfId="0" quotePrefix="1" applyFont="1" applyFill="1" applyAlignment="1">
      <alignment horizontal="left"/>
    </xf>
    <xf numFmtId="37" fontId="4" fillId="11" borderId="0" xfId="0" applyFont="1" applyFill="1"/>
    <xf numFmtId="38" fontId="4" fillId="11" borderId="0" xfId="0" applyNumberFormat="1" applyFont="1" applyFill="1"/>
    <xf numFmtId="37" fontId="4" fillId="11" borderId="0" xfId="0" quotePrefix="1" applyFont="1" applyFill="1" applyAlignment="1">
      <alignment vertical="center" readingOrder="1"/>
    </xf>
    <xf numFmtId="37" fontId="4" fillId="11" borderId="0" xfId="0" quotePrefix="1" applyFont="1" applyFill="1" applyAlignment="1">
      <alignment horizontal="left"/>
    </xf>
    <xf numFmtId="37" fontId="4" fillId="11" borderId="0" xfId="0" quotePrefix="1" applyFont="1" applyFill="1"/>
    <xf numFmtId="37" fontId="4" fillId="11" borderId="0" xfId="0" applyFont="1" applyFill="1" applyAlignment="1">
      <alignment vertical="center" readingOrder="1"/>
    </xf>
    <xf numFmtId="37" fontId="3" fillId="11" borderId="0" xfId="0" quotePrefix="1" applyFont="1" applyFill="1"/>
    <xf numFmtId="168" fontId="24" fillId="4" borderId="1" xfId="0" quotePrefix="1" applyNumberFormat="1" applyFont="1" applyFill="1" applyBorder="1" applyAlignment="1" applyProtection="1">
      <alignment horizontal="left"/>
      <protection locked="0"/>
    </xf>
    <xf numFmtId="168" fontId="16" fillId="4" borderId="1" xfId="0" quotePrefix="1" applyNumberFormat="1" applyFont="1" applyFill="1" applyBorder="1" applyAlignment="1" applyProtection="1">
      <alignment horizontal="left"/>
      <protection locked="0"/>
    </xf>
    <xf numFmtId="0" fontId="7" fillId="0" borderId="0" xfId="2">
      <alignment vertical="top"/>
      <protection locked="0"/>
    </xf>
    <xf numFmtId="37" fontId="8" fillId="0" borderId="0" xfId="0" applyFont="1" applyAlignment="1">
      <alignment vertical="center" wrapText="1"/>
    </xf>
    <xf numFmtId="37" fontId="16" fillId="3" borderId="0" xfId="0" applyFont="1" applyFill="1" applyAlignment="1">
      <alignment horizontal="center" vertical="center"/>
    </xf>
  </cellXfs>
  <cellStyles count="32149">
    <cellStyle name="20% - Accent1" xfId="21" builtinId="30" customBuiltin="1"/>
    <cellStyle name="20% - Accent1 10" xfId="4789" xr:uid="{212E1DEB-73E2-4501-8362-5BAF04A4E92A}"/>
    <cellStyle name="20% - Accent1 10 10" xfId="5210" xr:uid="{6507E87B-E03B-473D-A482-24C096E68D03}"/>
    <cellStyle name="20% - Accent1 10 11" xfId="23119" xr:uid="{0411EF08-25E2-4719-AFEC-792C681620F6}"/>
    <cellStyle name="20% - Accent1 10 2" xfId="6038" xr:uid="{36BDDB86-B841-48FF-8607-37E38B1AD732}"/>
    <cellStyle name="20% - Accent1 10 2 2" xfId="6712" xr:uid="{46F64276-4867-495D-A7BD-8804B4258E7C}"/>
    <cellStyle name="20% - Accent1 10 2 2 2" xfId="6713" xr:uid="{A221A249-B995-45C1-A9C2-D48562A0AE14}"/>
    <cellStyle name="20% - Accent1 10 2 2 3" xfId="6714" xr:uid="{C5A1EFF6-9432-4EAE-B5B4-093F76782564}"/>
    <cellStyle name="20% - Accent1 10 2 3" xfId="6715" xr:uid="{E5CC843B-C2B4-42FB-806D-06DE559214F6}"/>
    <cellStyle name="20% - Accent1 10 2 4" xfId="6716" xr:uid="{56424E9A-AC59-486B-ADE6-F1F5CA488C16}"/>
    <cellStyle name="20% - Accent1 10 2 5" xfId="6717" xr:uid="{C4F540D2-4107-47B7-BBF0-09410ADE977D}"/>
    <cellStyle name="20% - Accent1 10 2 6" xfId="22044" xr:uid="{10E25A77-3EBF-4EB9-A5F2-3E332EB8EF5E}"/>
    <cellStyle name="20% - Accent1 10 2 7" xfId="6711" xr:uid="{E5AA0199-2CE1-4F47-AACC-952C115AE94D}"/>
    <cellStyle name="20% - Accent1 10 2 8" xfId="28339" xr:uid="{A2B85EF7-D9DA-490A-BBCA-EF49C387F771}"/>
    <cellStyle name="20% - Accent1 10 3" xfId="6718" xr:uid="{815F4BDC-5B5F-4B33-A0BD-3DAFC277B84A}"/>
    <cellStyle name="20% - Accent1 10 3 2" xfId="6719" xr:uid="{DFDF063E-0E71-409F-8D88-BF14996EC479}"/>
    <cellStyle name="20% - Accent1 10 3 2 2" xfId="6720" xr:uid="{9284230A-11C5-43F2-B395-C51F5CF1D5F4}"/>
    <cellStyle name="20% - Accent1 10 3 2 3" xfId="6721" xr:uid="{9AEE0321-6949-43D6-868E-3AC6472C0F55}"/>
    <cellStyle name="20% - Accent1 10 3 3" xfId="6722" xr:uid="{4374BA5A-4B7C-4AD0-AFB7-48285CEB9BA2}"/>
    <cellStyle name="20% - Accent1 10 3 4" xfId="6723" xr:uid="{61910324-B810-4370-9336-18E93764E4C0}"/>
    <cellStyle name="20% - Accent1 10 3 5" xfId="6724" xr:uid="{34267840-270A-4A85-AB6A-926814E9D13D}"/>
    <cellStyle name="20% - Accent1 10 4" xfId="6725" xr:uid="{C159C056-B0B7-4D62-8638-A938B7B3D459}"/>
    <cellStyle name="20% - Accent1 10 4 2" xfId="6726" xr:uid="{0AC2E5D3-2788-4DFE-B84A-2C5E628F48E7}"/>
    <cellStyle name="20% - Accent1 10 4 3" xfId="6727" xr:uid="{5319C19E-FD07-41CB-BE59-AEBFBCED906A}"/>
    <cellStyle name="20% - Accent1 10 5" xfId="6728" xr:uid="{161BB934-B436-4533-9D07-2DE57CF83862}"/>
    <cellStyle name="20% - Accent1 10 6" xfId="6729" xr:uid="{8BD6C636-25B6-4F09-AF7D-CBB72552CF70}"/>
    <cellStyle name="20% - Accent1 10 7" xfId="6730" xr:uid="{3B822881-F7A5-4DC1-9096-EC3980DB82DB}"/>
    <cellStyle name="20% - Accent1 10 8" xfId="21069" xr:uid="{84F83ACE-2E55-4961-994F-5F9BE70BB4B4}"/>
    <cellStyle name="20% - Accent1 10 9" xfId="6710" xr:uid="{050472C5-95BC-46CA-8F5E-187A247C2C80}"/>
    <cellStyle name="20% - Accent1 11" xfId="4804" xr:uid="{E580F282-200D-4DC1-96BD-0F7F2F7EB604}"/>
    <cellStyle name="20% - Accent1 11 10" xfId="5457" xr:uid="{D5C76672-DC2F-4FEA-8E3A-25AB8D0AC345}"/>
    <cellStyle name="20% - Accent1 11 11" xfId="23136" xr:uid="{748CBBED-59E1-4F9E-94AB-697FBBD83D68}"/>
    <cellStyle name="20% - Accent1 11 2" xfId="6241" xr:uid="{C3B6F0F1-9DCB-49E8-A2D3-751FDF123EFC}"/>
    <cellStyle name="20% - Accent1 11 2 2" xfId="6733" xr:uid="{A884A75F-EAD7-4860-905E-C98D4B167AE7}"/>
    <cellStyle name="20% - Accent1 11 2 2 2" xfId="6734" xr:uid="{4EB8086A-B98A-4CFB-B95B-347FE4C586B7}"/>
    <cellStyle name="20% - Accent1 11 2 2 3" xfId="6735" xr:uid="{AF96A1BB-0CE1-4C2B-A052-8234CBDACD80}"/>
    <cellStyle name="20% - Accent1 11 2 3" xfId="6736" xr:uid="{0FFA3D2C-00EC-45D3-A21A-472042BAB5AA}"/>
    <cellStyle name="20% - Accent1 11 2 4" xfId="6737" xr:uid="{8D91ACAF-4F5F-4B78-BF3A-6F9753E5F9CE}"/>
    <cellStyle name="20% - Accent1 11 2 5" xfId="6738" xr:uid="{F93B777A-2139-41D4-B7F3-68B525FA40F5}"/>
    <cellStyle name="20% - Accent1 11 2 6" xfId="22285" xr:uid="{681A456F-D435-4AAD-94A1-0DA47F4A5DD1}"/>
    <cellStyle name="20% - Accent1 11 2 7" xfId="6732" xr:uid="{C7579A6C-0A73-43DE-A7C6-83D90EA61E38}"/>
    <cellStyle name="20% - Accent1 11 2 8" xfId="28412" xr:uid="{8ECFBC7B-FC88-4209-8D1D-4B8C5C3AC44D}"/>
    <cellStyle name="20% - Accent1 11 3" xfId="6739" xr:uid="{8E8456A2-39BF-47C5-9EB2-F025F5B32A49}"/>
    <cellStyle name="20% - Accent1 11 3 2" xfId="6740" xr:uid="{EEEB3FEE-C000-4F2D-BF8D-A83FE46B9D73}"/>
    <cellStyle name="20% - Accent1 11 3 2 2" xfId="6741" xr:uid="{29B8D9A1-A469-42E9-B029-82B678CBE2C6}"/>
    <cellStyle name="20% - Accent1 11 3 2 3" xfId="6742" xr:uid="{1E54E72C-3AB2-48C3-ADDA-454501527DE6}"/>
    <cellStyle name="20% - Accent1 11 3 3" xfId="6743" xr:uid="{31EE14C0-18B3-485C-BF59-29B21835F38D}"/>
    <cellStyle name="20% - Accent1 11 3 4" xfId="6744" xr:uid="{673E6FFC-0DF2-4228-8544-86BED33222CA}"/>
    <cellStyle name="20% - Accent1 11 3 5" xfId="6745" xr:uid="{E129E24A-4EBF-4E20-9A63-ABD36758B929}"/>
    <cellStyle name="20% - Accent1 11 4" xfId="6746" xr:uid="{423E4868-C8A9-4ADE-B9F6-D59895E0B051}"/>
    <cellStyle name="20% - Accent1 11 4 2" xfId="6747" xr:uid="{ED9A5D7F-09F9-48F7-9E8A-001100DCA977}"/>
    <cellStyle name="20% - Accent1 11 4 3" xfId="6748" xr:uid="{71B88A73-2427-4081-92F8-B70265DD5A89}"/>
    <cellStyle name="20% - Accent1 11 5" xfId="6749" xr:uid="{C7D71670-E9D5-421E-B1D2-E558F7AAA114}"/>
    <cellStyle name="20% - Accent1 11 6" xfId="6750" xr:uid="{CCE420A7-60A2-4F80-8D91-09AA67835D16}"/>
    <cellStyle name="20% - Accent1 11 7" xfId="6751" xr:uid="{32A59DBC-BF76-4011-B6A0-251D3D9BF167}"/>
    <cellStyle name="20% - Accent1 11 8" xfId="21313" xr:uid="{19FA5080-A772-43B2-B3A0-584C8692DE69}"/>
    <cellStyle name="20% - Accent1 11 9" xfId="6731" xr:uid="{9FDE3D6B-40DC-4B93-99BE-44ED31F881F4}"/>
    <cellStyle name="20% - Accent1 12" xfId="4443" xr:uid="{B8E2BD8E-4E29-4A58-94F8-633FE826913D}"/>
    <cellStyle name="20% - Accent1 12 10" xfId="5653" xr:uid="{B511BA0B-FD82-4627-9272-BA4B6122B75C}"/>
    <cellStyle name="20% - Accent1 12 11" xfId="23212" xr:uid="{FD3852CF-E5B6-40C9-A1A2-C5B1BDB1F89C}"/>
    <cellStyle name="20% - Accent1 12 2" xfId="6435" xr:uid="{88077FF4-C439-4493-82FA-C2B2982620EF}"/>
    <cellStyle name="20% - Accent1 12 2 2" xfId="6754" xr:uid="{BCAC84DB-7E73-4163-BCA9-F0B14E5EC537}"/>
    <cellStyle name="20% - Accent1 12 2 2 2" xfId="6755" xr:uid="{C2340F5C-FFCA-4647-8046-33D67415FFA0}"/>
    <cellStyle name="20% - Accent1 12 2 2 3" xfId="6756" xr:uid="{45C45212-F5BA-4F72-966C-A5588D2F14BD}"/>
    <cellStyle name="20% - Accent1 12 2 3" xfId="6757" xr:uid="{A95A6A35-4879-43CA-B0FF-8C0D4E32DBEB}"/>
    <cellStyle name="20% - Accent1 12 2 4" xfId="6758" xr:uid="{AC5CE605-6CCA-4C4F-BE8E-ED53F0ED3DCF}"/>
    <cellStyle name="20% - Accent1 12 2 5" xfId="6759" xr:uid="{6E7D035F-F21F-44B5-BF4A-1867F6AF6DEF}"/>
    <cellStyle name="20% - Accent1 12 2 6" xfId="22549" xr:uid="{39D4B496-7959-4944-805C-87BC2D1D62A1}"/>
    <cellStyle name="20% - Accent1 12 2 7" xfId="6753" xr:uid="{11CB087E-F4A5-4548-B625-BDB60CDBD13D}"/>
    <cellStyle name="20% - Accent1 12 3" xfId="6760" xr:uid="{F3CE3F2F-0CCD-441C-B72D-019EE2E63E1B}"/>
    <cellStyle name="20% - Accent1 12 3 2" xfId="6761" xr:uid="{CFC8E87D-D231-4692-811D-DA2C607E9304}"/>
    <cellStyle name="20% - Accent1 12 3 2 2" xfId="6762" xr:uid="{009CDA79-C78A-4F61-922C-E67DE9D42192}"/>
    <cellStyle name="20% - Accent1 12 3 2 3" xfId="6763" xr:uid="{0115B0B0-8935-4BDD-B4A2-AA1FBA342D01}"/>
    <cellStyle name="20% - Accent1 12 3 3" xfId="6764" xr:uid="{ADA374A0-8DBD-413B-8F51-6B11A5ABE38E}"/>
    <cellStyle name="20% - Accent1 12 3 4" xfId="6765" xr:uid="{DA1C67ED-CC83-4F11-A83D-2902BB601808}"/>
    <cellStyle name="20% - Accent1 12 3 5" xfId="6766" xr:uid="{9242B566-E132-4135-A2F1-4E1DD37D245D}"/>
    <cellStyle name="20% - Accent1 12 4" xfId="6767" xr:uid="{EBEC2C3D-C8B2-4CE7-95C3-92CCD255B1EC}"/>
    <cellStyle name="20% - Accent1 12 4 2" xfId="6768" xr:uid="{0455678B-F62E-4C3E-876F-2578C2C79E78}"/>
    <cellStyle name="20% - Accent1 12 4 3" xfId="6769" xr:uid="{2B5A7D7F-80C1-4773-ADCF-6BCBDB42425F}"/>
    <cellStyle name="20% - Accent1 12 5" xfId="6770" xr:uid="{49420312-05F7-44FE-8C59-D761F02044E4}"/>
    <cellStyle name="20% - Accent1 12 6" xfId="6771" xr:uid="{DF775DFE-0EFD-4C55-B590-D658CF2506D3}"/>
    <cellStyle name="20% - Accent1 12 7" xfId="6772" xr:uid="{DFCE4295-E561-4387-B555-725C54943D2C}"/>
    <cellStyle name="20% - Accent1 12 8" xfId="21562" xr:uid="{E3C5C754-9A7E-4B21-BE34-C7B9488210A8}"/>
    <cellStyle name="20% - Accent1 12 9" xfId="6752" xr:uid="{9713F570-81F5-45BE-874C-2F91E4982BBE}"/>
    <cellStyle name="20% - Accent1 13" xfId="5678" xr:uid="{278FD055-BC4C-42E7-A161-44607C75A8CC}"/>
    <cellStyle name="20% - Accent1 13 10" xfId="23185" xr:uid="{FD2E84A5-D392-43B4-8EFC-8CFF3879B9CD}"/>
    <cellStyle name="20% - Accent1 13 2" xfId="6460" xr:uid="{DFA8AC36-49A2-47A3-8228-DED0CA34C108}"/>
    <cellStyle name="20% - Accent1 13 2 2" xfId="6775" xr:uid="{7F7ECCC9-64DE-47BA-9A85-3CCA215FA692}"/>
    <cellStyle name="20% - Accent1 13 2 2 2" xfId="6776" xr:uid="{074CA3E6-AE81-4880-B116-9AD7D25C867F}"/>
    <cellStyle name="20% - Accent1 13 2 2 3" xfId="6777" xr:uid="{7AD1E3FD-0D85-4768-AB80-76462F633843}"/>
    <cellStyle name="20% - Accent1 13 2 3" xfId="6778" xr:uid="{AD4AD2B0-917A-4B7B-9C2F-8EE1376864EB}"/>
    <cellStyle name="20% - Accent1 13 2 4" xfId="6779" xr:uid="{FDC85DE7-67F4-42C5-88D3-DAF2DC5FBF72}"/>
    <cellStyle name="20% - Accent1 13 2 5" xfId="6780" xr:uid="{EE0D7771-F7C6-4A4A-BC12-3E5E32DCA663}"/>
    <cellStyle name="20% - Accent1 13 2 6" xfId="22573" xr:uid="{2385B81F-E3AB-4D89-9FE2-BB652D16882E}"/>
    <cellStyle name="20% - Accent1 13 2 7" xfId="6774" xr:uid="{08366E61-FEF7-4D9C-BAF8-52D2FF21CDBF}"/>
    <cellStyle name="20% - Accent1 13 2 8" xfId="29890" xr:uid="{FCB76293-8519-425F-910F-55745C6E733C}"/>
    <cellStyle name="20% - Accent1 13 3" xfId="6781" xr:uid="{1EB2C692-FB28-4191-9353-1D3AA79A2C10}"/>
    <cellStyle name="20% - Accent1 13 3 2" xfId="6782" xr:uid="{F3F838A4-5FBC-40DB-9625-B41A55A254A5}"/>
    <cellStyle name="20% - Accent1 13 3 2 2" xfId="6783" xr:uid="{E3546ECF-5BFB-49C9-A61E-268D93C53D67}"/>
    <cellStyle name="20% - Accent1 13 3 2 3" xfId="6784" xr:uid="{BEDF4974-A6A1-43EF-86BD-DFC062BED758}"/>
    <cellStyle name="20% - Accent1 13 3 3" xfId="6785" xr:uid="{FF45280D-979F-4546-9DA3-6E433D0D5295}"/>
    <cellStyle name="20% - Accent1 13 3 4" xfId="6786" xr:uid="{ABFD96A9-0F39-461F-9A07-82AB334C2C9C}"/>
    <cellStyle name="20% - Accent1 13 3 5" xfId="6787" xr:uid="{04233E6B-4663-4F48-BD53-2B7720370A97}"/>
    <cellStyle name="20% - Accent1 13 4" xfId="6788" xr:uid="{C280285A-BC33-41F1-9274-1FE95BBDCF74}"/>
    <cellStyle name="20% - Accent1 13 4 2" xfId="6789" xr:uid="{9D76231B-6BC5-41FD-A1B8-B485032F3F08}"/>
    <cellStyle name="20% - Accent1 13 4 3" xfId="6790" xr:uid="{24082101-F4E6-4525-95AC-C98EA114CF57}"/>
    <cellStyle name="20% - Accent1 13 5" xfId="6791" xr:uid="{4525F075-463E-4B2F-93F5-24EC31D531A4}"/>
    <cellStyle name="20% - Accent1 13 6" xfId="6792" xr:uid="{89FCD918-6DC8-4F39-91E1-F22F08349670}"/>
    <cellStyle name="20% - Accent1 13 7" xfId="6793" xr:uid="{8B1A3B36-D176-4C4B-B67C-0F5303C18ED5}"/>
    <cellStyle name="20% - Accent1 13 8" xfId="21585" xr:uid="{77B006BB-0269-40C5-9E9F-54C46036E4D3}"/>
    <cellStyle name="20% - Accent1 13 9" xfId="6773" xr:uid="{8B111084-EC96-4DA3-92D7-37C0FC9D2089}"/>
    <cellStyle name="20% - Accent1 14" xfId="5703" xr:uid="{0B60E2CC-2B46-488C-9C97-E7AB74CD29C8}"/>
    <cellStyle name="20% - Accent1 14 2" xfId="6485" xr:uid="{80A062DB-42D6-403F-B5A8-00B05BB724A8}"/>
    <cellStyle name="20% - Accent1 14 2 2" xfId="6796" xr:uid="{B55C0CFB-25DB-41ED-A759-9133FFD659B3}"/>
    <cellStyle name="20% - Accent1 14 2 2 2" xfId="6797" xr:uid="{E7B88DA7-0564-4CBB-B2BC-8B1DF2919A58}"/>
    <cellStyle name="20% - Accent1 14 2 2 3" xfId="6798" xr:uid="{DF37A2E8-FB49-4567-B955-9664288E31AB}"/>
    <cellStyle name="20% - Accent1 14 2 3" xfId="6799" xr:uid="{2B9EC47F-DA4F-493A-B444-E916396FF430}"/>
    <cellStyle name="20% - Accent1 14 2 4" xfId="6800" xr:uid="{9E8DE936-94DC-4B7F-B986-70BAE6053060}"/>
    <cellStyle name="20% - Accent1 14 2 5" xfId="6801" xr:uid="{A49865AB-1AB1-479F-B173-B7269D507236}"/>
    <cellStyle name="20% - Accent1 14 2 6" xfId="22597" xr:uid="{64D16F91-9CF0-47D2-9139-20C0BF017753}"/>
    <cellStyle name="20% - Accent1 14 2 7" xfId="6795" xr:uid="{81DB0D49-6CCE-4CE1-BCCC-33D59C2ED458}"/>
    <cellStyle name="20% - Accent1 14 3" xfId="6802" xr:uid="{CCFC12C4-BAD3-4C4A-AF99-24510CFA93DF}"/>
    <cellStyle name="20% - Accent1 14 3 2" xfId="6803" xr:uid="{D29F7F02-095E-4ED2-8BC1-F02FE99E9007}"/>
    <cellStyle name="20% - Accent1 14 3 2 2" xfId="6804" xr:uid="{2F67D265-1892-41BD-874B-B3E6A881FAD5}"/>
    <cellStyle name="20% - Accent1 14 3 2 3" xfId="6805" xr:uid="{8006B752-5722-41AA-B419-463B4260949E}"/>
    <cellStyle name="20% - Accent1 14 3 3" xfId="6806" xr:uid="{33DAC74F-4E72-4793-8366-59F4053BE26E}"/>
    <cellStyle name="20% - Accent1 14 3 4" xfId="6807" xr:uid="{79E909BB-7A9A-401C-977F-460E983391FA}"/>
    <cellStyle name="20% - Accent1 14 3 5" xfId="6808" xr:uid="{F8F2824E-F1E6-42CE-9B57-7FC22F0DF5E2}"/>
    <cellStyle name="20% - Accent1 14 4" xfId="6809" xr:uid="{AC24D711-0AC2-4BFD-88A3-D4C25C08C79C}"/>
    <cellStyle name="20% - Accent1 14 4 2" xfId="6810" xr:uid="{96F73CCA-1DEF-4BFF-8A4D-36D829162000}"/>
    <cellStyle name="20% - Accent1 14 4 3" xfId="6811" xr:uid="{4193AE2F-0148-4500-993F-A3E773DC6E8E}"/>
    <cellStyle name="20% - Accent1 14 5" xfId="6812" xr:uid="{E7D2FD5B-215D-448A-85F6-3D810EAB57A3}"/>
    <cellStyle name="20% - Accent1 14 6" xfId="6813" xr:uid="{6958CA59-7D7C-45A0-81E8-0D44C14AEDAD}"/>
    <cellStyle name="20% - Accent1 14 7" xfId="6814" xr:uid="{A27F73D1-B37E-4A76-B8CA-FFD76E7C94AE}"/>
    <cellStyle name="20% - Accent1 14 8" xfId="21608" xr:uid="{DBC43AD1-F7D6-4D0D-836D-92B2B961C204}"/>
    <cellStyle name="20% - Accent1 14 9" xfId="6794" xr:uid="{784B559F-836E-45B9-8CF3-F2D3A5682DF0}"/>
    <cellStyle name="20% - Accent1 15" xfId="5726" xr:uid="{B4736CCD-F6BC-4165-87CE-22A5F7D4CB65}"/>
    <cellStyle name="20% - Accent1 15 2" xfId="6508" xr:uid="{C0FAFCE3-2A9A-4330-B4D4-34BCA6CEB324}"/>
    <cellStyle name="20% - Accent1 15 2 2" xfId="6817" xr:uid="{A7DFDEDA-1AFD-4BAB-8B99-2829DAB2E82A}"/>
    <cellStyle name="20% - Accent1 15 2 2 2" xfId="6818" xr:uid="{64EB2E07-F810-4F4F-A8CD-1F5F69AD72BB}"/>
    <cellStyle name="20% - Accent1 15 2 2 3" xfId="6819" xr:uid="{81FA805D-36EF-4B0F-8887-4B42ABC902CF}"/>
    <cellStyle name="20% - Accent1 15 2 3" xfId="6820" xr:uid="{616B9D50-CEF2-4B7A-A3A6-23A0FFD405D5}"/>
    <cellStyle name="20% - Accent1 15 2 4" xfId="6821" xr:uid="{EE12EC98-4EB3-4BF9-8DC9-DCBD8D5FED2B}"/>
    <cellStyle name="20% - Accent1 15 2 5" xfId="6822" xr:uid="{728AC243-A0FB-4EBF-B0F7-E97DBA8DAC73}"/>
    <cellStyle name="20% - Accent1 15 2 6" xfId="22619" xr:uid="{D19B3DFD-EDB1-47D1-B1FC-6ADBA8BABC73}"/>
    <cellStyle name="20% - Accent1 15 2 7" xfId="6816" xr:uid="{F9AE988F-6F0B-4A8D-9789-045EAF373C18}"/>
    <cellStyle name="20% - Accent1 15 3" xfId="6823" xr:uid="{31BB005C-B0CC-400A-A521-23094D2820D8}"/>
    <cellStyle name="20% - Accent1 15 3 2" xfId="6824" xr:uid="{6E833898-099C-4187-9923-2421C6CFD312}"/>
    <cellStyle name="20% - Accent1 15 3 2 2" xfId="6825" xr:uid="{9D5212B2-06BD-45BD-8BA5-B9ED04F85370}"/>
    <cellStyle name="20% - Accent1 15 3 2 3" xfId="6826" xr:uid="{8A9A2693-9061-4414-8B28-CC320E7CF26A}"/>
    <cellStyle name="20% - Accent1 15 3 3" xfId="6827" xr:uid="{07CB618D-6E5B-4DE7-A843-F58607A2BB57}"/>
    <cellStyle name="20% - Accent1 15 3 4" xfId="6828" xr:uid="{83E28B7A-A084-4511-ADC9-C9FC2B310F7D}"/>
    <cellStyle name="20% - Accent1 15 3 5" xfId="6829" xr:uid="{DE8D9BC2-B7EC-4123-9A03-2B5554F31FFC}"/>
    <cellStyle name="20% - Accent1 15 4" xfId="6830" xr:uid="{61D83FFC-2569-4D04-A18F-308278CE8FDC}"/>
    <cellStyle name="20% - Accent1 15 4 2" xfId="6831" xr:uid="{4C9B774F-2D6C-4FAB-BB7E-BC7D516F0EB4}"/>
    <cellStyle name="20% - Accent1 15 4 3" xfId="6832" xr:uid="{9CE4F255-4EAD-45B9-959A-9FBD4809C514}"/>
    <cellStyle name="20% - Accent1 15 5" xfId="6833" xr:uid="{DFD1C7A3-5400-469B-BA67-6D2D460ECEB3}"/>
    <cellStyle name="20% - Accent1 15 6" xfId="6834" xr:uid="{B15DA712-E1CE-47E4-A984-8F18E48C6E27}"/>
    <cellStyle name="20% - Accent1 15 7" xfId="6835" xr:uid="{2DC9ACEC-7883-4864-851D-36D5AD094416}"/>
    <cellStyle name="20% - Accent1 15 8" xfId="21630" xr:uid="{72CE1F15-AFA6-464B-9289-A5E34DA7DA12}"/>
    <cellStyle name="20% - Accent1 15 9" xfId="6815" xr:uid="{83F37607-9701-4C71-8CB2-9DD2D2DFECDE}"/>
    <cellStyle name="20% - Accent1 16" xfId="5750" xr:uid="{34B0D7C3-F458-4584-9657-BE2D552B24EB}"/>
    <cellStyle name="20% - Accent1 16 2" xfId="6532" xr:uid="{7E8930D0-9D71-40C0-BD41-6083DDB5E403}"/>
    <cellStyle name="20% - Accent1 16 2 2" xfId="6838" xr:uid="{C502AE84-F97E-485D-AEDF-09C74F9E295B}"/>
    <cellStyle name="20% - Accent1 16 2 2 2" xfId="6839" xr:uid="{2ED4D47B-C665-47E4-9730-3F8E9B0B4B71}"/>
    <cellStyle name="20% - Accent1 16 2 2 3" xfId="6840" xr:uid="{48663D52-7DA7-47A3-A945-04C101472D58}"/>
    <cellStyle name="20% - Accent1 16 2 3" xfId="6841" xr:uid="{B59AEBB9-FC98-4B83-8B89-FE59BF114359}"/>
    <cellStyle name="20% - Accent1 16 2 4" xfId="6842" xr:uid="{1BD48F4F-E85B-4B8F-AD10-B28119D87146}"/>
    <cellStyle name="20% - Accent1 16 2 5" xfId="6843" xr:uid="{FF2AC681-B4E1-4342-B5EA-596A8DF4EED7}"/>
    <cellStyle name="20% - Accent1 16 2 6" xfId="22642" xr:uid="{EC33DBB6-0176-4F5B-884D-3B60607F9876}"/>
    <cellStyle name="20% - Accent1 16 2 7" xfId="6837" xr:uid="{6E3F8DFF-79CE-47F0-9AE4-5563AB18E376}"/>
    <cellStyle name="20% - Accent1 16 3" xfId="6844" xr:uid="{B10BB9A1-FF8E-458E-8203-21CC9744F91C}"/>
    <cellStyle name="20% - Accent1 16 3 2" xfId="6845" xr:uid="{08FA22DD-163C-4FAC-AA73-00C83A0644F1}"/>
    <cellStyle name="20% - Accent1 16 3 2 2" xfId="6846" xr:uid="{56FB2EF6-00C8-46DB-BE59-FB093F7CF6AD}"/>
    <cellStyle name="20% - Accent1 16 3 2 3" xfId="6847" xr:uid="{EB5F079F-6200-4829-AB96-5EC30B036A83}"/>
    <cellStyle name="20% - Accent1 16 3 3" xfId="6848" xr:uid="{709B1C05-093B-4BD6-B960-AAF9C8D17934}"/>
    <cellStyle name="20% - Accent1 16 3 4" xfId="6849" xr:uid="{B65756D4-EBD6-47E5-BECA-AACEAC569C15}"/>
    <cellStyle name="20% - Accent1 16 3 5" xfId="6850" xr:uid="{0067D038-A395-4D67-B6D7-CFF0293D0BE5}"/>
    <cellStyle name="20% - Accent1 16 4" xfId="6851" xr:uid="{259BF574-7E4A-4A06-9B15-84826C9FC220}"/>
    <cellStyle name="20% - Accent1 16 4 2" xfId="6852" xr:uid="{A9DD8D82-382B-4C6D-A564-DA1F6DABA386}"/>
    <cellStyle name="20% - Accent1 16 4 3" xfId="6853" xr:uid="{8F9BA6F7-F706-46F5-8EB8-A4F6AD3674C4}"/>
    <cellStyle name="20% - Accent1 16 5" xfId="6854" xr:uid="{F6853E00-FA88-4090-9898-592545FF86B8}"/>
    <cellStyle name="20% - Accent1 16 6" xfId="6855" xr:uid="{F3A3892D-A217-4FC6-ACA4-3818E5EB4C3E}"/>
    <cellStyle name="20% - Accent1 16 7" xfId="6856" xr:uid="{B779D0D6-860C-4CD5-AE02-298A4DD539E4}"/>
    <cellStyle name="20% - Accent1 16 8" xfId="21653" xr:uid="{15EC30E2-9EDC-4226-8089-8A511F1673CE}"/>
    <cellStyle name="20% - Accent1 16 9" xfId="6836" xr:uid="{C0640B8E-F62A-4085-A9C4-F22A8FAEA429}"/>
    <cellStyle name="20% - Accent1 17" xfId="5774" xr:uid="{93DB6034-8025-4D35-BC9F-B0FC4BE0D15A}"/>
    <cellStyle name="20% - Accent1 17 2" xfId="6556" xr:uid="{D3D4F291-2492-4BA4-B30A-F1E2587DDDAA}"/>
    <cellStyle name="20% - Accent1 17 2 2" xfId="6859" xr:uid="{F1EFE9FE-ECB4-4C80-A4F9-D48841784041}"/>
    <cellStyle name="20% - Accent1 17 2 3" xfId="6860" xr:uid="{D132C5A5-9819-4874-94E1-BAE91FB0646F}"/>
    <cellStyle name="20% - Accent1 17 2 4" xfId="22665" xr:uid="{EDB34EAE-FFC1-465E-B4D2-ADAD5FE12EE7}"/>
    <cellStyle name="20% - Accent1 17 2 5" xfId="6858" xr:uid="{87FEC5FA-7CF4-4CFE-B869-1718AEBE4AC7}"/>
    <cellStyle name="20% - Accent1 17 3" xfId="6861" xr:uid="{AACE76BA-2E62-49B4-B581-F18B120F8661}"/>
    <cellStyle name="20% - Accent1 17 4" xfId="6862" xr:uid="{11E525AB-4BA8-4109-90ED-2085ECE0A8A9}"/>
    <cellStyle name="20% - Accent1 17 5" xfId="6863" xr:uid="{BFB24E5B-A7C0-4850-9A2A-723284A9D163}"/>
    <cellStyle name="20% - Accent1 17 6" xfId="21676" xr:uid="{F388B888-6D55-44FB-A72C-11098E42645B}"/>
    <cellStyle name="20% - Accent1 17 7" xfId="6857" xr:uid="{401CCE6A-791A-4F06-AB5F-502C621A2D22}"/>
    <cellStyle name="20% - Accent1 18" xfId="5799" xr:uid="{D3EF4580-6640-48E3-ACE3-F95B3913AD68}"/>
    <cellStyle name="20% - Accent1 18 2" xfId="6865" xr:uid="{A3F21295-9261-47C0-93C6-41081B907BB0}"/>
    <cellStyle name="20% - Accent1 18 2 2" xfId="6866" xr:uid="{6551C1ED-3FF7-4C31-8AE7-655940DDE279}"/>
    <cellStyle name="20% - Accent1 18 2 3" xfId="6867" xr:uid="{B8F51AE0-2D43-45B5-8255-21DF20066E1F}"/>
    <cellStyle name="20% - Accent1 18 3" xfId="6868" xr:uid="{DA55299F-2D80-4222-B514-2E689F18928F}"/>
    <cellStyle name="20% - Accent1 18 4" xfId="6869" xr:uid="{26DE0BC8-A67A-43D1-B2C2-7CC636CCCBF1}"/>
    <cellStyle name="20% - Accent1 18 5" xfId="6870" xr:uid="{E0592BDC-5FF7-4E39-BD8D-F30E02CB93DB}"/>
    <cellStyle name="20% - Accent1 18 6" xfId="21700" xr:uid="{76D1BA41-A056-429F-8A3E-88D1930537C7}"/>
    <cellStyle name="20% - Accent1 18 7" xfId="6864" xr:uid="{945AA6BE-0C9C-492A-9A1E-4853DAB6198F}"/>
    <cellStyle name="20% - Accent1 19" xfId="5823" xr:uid="{48897E6E-FC79-48AE-9D70-14A8FE37CB73}"/>
    <cellStyle name="20% - Accent1 19 2" xfId="6872" xr:uid="{4C8086D4-797E-43BE-A187-55969F3B9971}"/>
    <cellStyle name="20% - Accent1 19 3" xfId="6873" xr:uid="{8F56AB90-012D-443E-92ED-AAA10DFC7CB7}"/>
    <cellStyle name="20% - Accent1 19 4" xfId="6874" xr:uid="{29A82A09-DE12-4147-AD37-78FAB5049D8A}"/>
    <cellStyle name="20% - Accent1 19 5" xfId="21723" xr:uid="{852A7AC2-7BFC-40E3-8BB6-DDDEB144B30A}"/>
    <cellStyle name="20% - Accent1 19 6" xfId="6871" xr:uid="{F5C26570-C934-4323-9133-191872B6945E}"/>
    <cellStyle name="20% - Accent1 2" xfId="364" xr:uid="{0891D460-06E5-443C-9976-C8847F60F223}"/>
    <cellStyle name="20% - Accent1 2 10" xfId="6876" xr:uid="{7C70D814-96DA-4346-B22C-703F128B871D}"/>
    <cellStyle name="20% - Accent1 2 11" xfId="6877" xr:uid="{6A52879D-AECC-4A71-8B5C-B180C6666BAE}"/>
    <cellStyle name="20% - Accent1 2 12" xfId="6878" xr:uid="{B3C59569-B899-4062-8B78-D2FB4C581AFA}"/>
    <cellStyle name="20% - Accent1 2 13" xfId="20608" xr:uid="{8AB3039C-6690-4C62-A939-DDC27E3FD2EB}"/>
    <cellStyle name="20% - Accent1 2 14" xfId="6875" xr:uid="{97A36A4E-3E50-4521-A2D5-172888976CB8}"/>
    <cellStyle name="20% - Accent1 2 15" xfId="6624" xr:uid="{8A206A8E-E291-40D2-9BBA-E9A5E326A8E1}"/>
    <cellStyle name="20% - Accent1 2 16" xfId="5025" xr:uid="{03C2B98D-22F8-4CAE-966D-C1E51EDB03BC}"/>
    <cellStyle name="20% - Accent1 2 17" xfId="22847" xr:uid="{10D65464-11A1-4F33-BBBC-0F614AF35C41}"/>
    <cellStyle name="20% - Accent1 2 18" xfId="4498" xr:uid="{DE0CBB7C-596E-463F-9D8A-66A24D097FAC}"/>
    <cellStyle name="20% - Accent1 2 2" xfId="864" xr:uid="{0ADD04A6-AF57-4A1D-AEC6-DDA2627351CF}"/>
    <cellStyle name="20% - Accent1 2 2 10" xfId="20609" xr:uid="{C3578B5B-EC65-4D2A-8C90-76C491905809}"/>
    <cellStyle name="20% - Accent1 2 2 11" xfId="6879" xr:uid="{0D431FBE-7780-4967-822F-8C77F5FBB5D3}"/>
    <cellStyle name="20% - Accent1 2 2 12" xfId="5247" xr:uid="{97B407C4-EEDD-44F4-BA9C-D05CCB0E8407}"/>
    <cellStyle name="20% - Accent1 2 2 13" xfId="4626" xr:uid="{B4740B17-E482-4971-949F-1DE729353C0B}"/>
    <cellStyle name="20% - Accent1 2 2 2" xfId="790" xr:uid="{6A638292-CDA9-47CD-9AA9-9D6F609CCFD4}"/>
    <cellStyle name="20% - Accent1 2 2 2 10" xfId="6065" xr:uid="{F95DB648-080C-4C3E-B3A0-B0EAE1A770BE}"/>
    <cellStyle name="20% - Accent1 2 2 2 11" xfId="4733" xr:uid="{35BD9FCC-FE66-4294-BF5D-33F25DB4A561}"/>
    <cellStyle name="20% - Accent1 2 2 2 2" xfId="769" xr:uid="{FD23971C-3A2A-45B8-A4F9-F34B3D618E2A}"/>
    <cellStyle name="20% - Accent1 2 2 2 2 2" xfId="1197" xr:uid="{48F56B8D-8B43-4CE3-B4E0-715E36A25A90}"/>
    <cellStyle name="20% - Accent1 2 2 2 2 2 2" xfId="1859" xr:uid="{192290B1-50A7-4B23-907E-A428E4ACE121}"/>
    <cellStyle name="20% - Accent1 2 2 2 2 2 2 2" xfId="3094" xr:uid="{66708321-1AB2-49E5-A0FC-4F3AE907B5AD}"/>
    <cellStyle name="20% - Accent1 2 2 2 2 2 2 3" xfId="6883" xr:uid="{6287E516-8A6D-4469-8DF0-E1691B8A6985}"/>
    <cellStyle name="20% - Accent1 2 2 2 2 2 3" xfId="2452" xr:uid="{B3959623-07E7-40D4-9A81-F01A685A7728}"/>
    <cellStyle name="20% - Accent1 2 2 2 2 2 3 2" xfId="6884" xr:uid="{8103B66A-1DFC-4469-94D4-14A38A46ADCB}"/>
    <cellStyle name="20% - Accent1 2 2 2 2 2 4" xfId="6882" xr:uid="{BE9AB387-F330-4A99-AA04-C9C3A0BE6360}"/>
    <cellStyle name="20% - Accent1 2 2 2 2 3" xfId="1569" xr:uid="{D757D970-A8AA-4F4B-91B6-D09EF2546E8F}"/>
    <cellStyle name="20% - Accent1 2 2 2 2 3 2" xfId="2790" xr:uid="{D89FFE8B-3657-4204-8276-205B2B9BC501}"/>
    <cellStyle name="20% - Accent1 2 2 2 2 3 3" xfId="6885" xr:uid="{DA51C701-FB94-4FE4-BAD8-80F8B26CFA76}"/>
    <cellStyle name="20% - Accent1 2 2 2 2 4" xfId="2319" xr:uid="{120C79A3-7CF4-496A-98B6-B2C8885ABA57}"/>
    <cellStyle name="20% - Accent1 2 2 2 2 4 2" xfId="6886" xr:uid="{1BE6C4C4-AF7F-4938-930B-DC3CC7477E86}"/>
    <cellStyle name="20% - Accent1 2 2 2 2 5" xfId="6887" xr:uid="{1DE0E060-F337-4B3D-B7DA-CCE57E4B3282}"/>
    <cellStyle name="20% - Accent1 2 2 2 2 6" xfId="31412" xr:uid="{18C8F09E-2E3A-42C4-AD02-F6B9E26BFF38}"/>
    <cellStyle name="20% - Accent1 2 2 2 2 7" xfId="6881" xr:uid="{ADFE5C51-2D6F-4C38-AB7C-E1BE3E289002}"/>
    <cellStyle name="20% - Accent1 2 2 2 3" xfId="1196" xr:uid="{590DAC52-5C05-4326-9712-17B231A3EE08}"/>
    <cellStyle name="20% - Accent1 2 2 2 3 2" xfId="1858" xr:uid="{82075050-5148-4F4C-ADF4-1945A700B20B}"/>
    <cellStyle name="20% - Accent1 2 2 2 3 2 2" xfId="3093" xr:uid="{B9CBE6C9-D0E9-44C0-83EC-C6DD18CC2AC5}"/>
    <cellStyle name="20% - Accent1 2 2 2 3 2 2 2" xfId="6890" xr:uid="{18B6D70E-3B25-44EA-BB92-F84BF4C44937}"/>
    <cellStyle name="20% - Accent1 2 2 2 3 2 3" xfId="6891" xr:uid="{CBD3A6C1-C28B-4C54-B0F2-4364E4214B0C}"/>
    <cellStyle name="20% - Accent1 2 2 2 3 2 4" xfId="6889" xr:uid="{71EF3CC3-91B7-4EE8-9A59-665870DA9319}"/>
    <cellStyle name="20% - Accent1 2 2 2 3 3" xfId="2451" xr:uid="{4F654D8D-351B-4F7B-94B3-D5DF975781AB}"/>
    <cellStyle name="20% - Accent1 2 2 2 3 3 2" xfId="6892" xr:uid="{17628B95-D6A7-4CBD-B5B9-DD1A6DD5844D}"/>
    <cellStyle name="20% - Accent1 2 2 2 3 4" xfId="6893" xr:uid="{3D2A86D0-6E8B-4FF3-A33D-38E8993F198C}"/>
    <cellStyle name="20% - Accent1 2 2 2 3 5" xfId="6894" xr:uid="{CEDD683F-8B57-4A67-AA3C-226B8F882896}"/>
    <cellStyle name="20% - Accent1 2 2 2 3 6" xfId="6888" xr:uid="{34D27B9E-C72B-41AE-8B00-AA04BB49E6F0}"/>
    <cellStyle name="20% - Accent1 2 2 2 4" xfId="1568" xr:uid="{DF04414C-99CF-4ECE-B51F-12CA05B3F8B3}"/>
    <cellStyle name="20% - Accent1 2 2 2 4 2" xfId="2789" xr:uid="{BF742B50-5955-4D62-860B-F31F8D87D824}"/>
    <cellStyle name="20% - Accent1 2 2 2 4 2 2" xfId="6896" xr:uid="{8CBBEB91-9994-4FB5-9E22-1AFDA62C97F4}"/>
    <cellStyle name="20% - Accent1 2 2 2 4 3" xfId="6897" xr:uid="{B90F114C-243B-44E8-9FFE-1F67ED6EDD97}"/>
    <cellStyle name="20% - Accent1 2 2 2 4 4" xfId="6895" xr:uid="{127E15D8-7BB3-49D7-AB66-E99E123EF449}"/>
    <cellStyle name="20% - Accent1 2 2 2 5" xfId="2202" xr:uid="{6AD6AF05-464D-4C23-9190-DF0A0112120D}"/>
    <cellStyle name="20% - Accent1 2 2 2 5 2" xfId="6898" xr:uid="{4DC3C41F-AB48-4EF4-BF09-E161B3DC3FD0}"/>
    <cellStyle name="20% - Accent1 2 2 2 6" xfId="6899" xr:uid="{BEA1D4CF-D160-415B-B480-A9FDAF32BBB6}"/>
    <cellStyle name="20% - Accent1 2 2 2 7" xfId="6900" xr:uid="{B1E31A38-BF1B-42B7-B27C-02BA594A3DC8}"/>
    <cellStyle name="20% - Accent1 2 2 2 8" xfId="20708" xr:uid="{5A024A35-EF16-48F5-8418-756344A56284}"/>
    <cellStyle name="20% - Accent1 2 2 2 9" xfId="6880" xr:uid="{3BF52F7A-5BEC-4184-9C0B-D37E2D3ECE40}"/>
    <cellStyle name="20% - Accent1 2 2 3" xfId="695" xr:uid="{6DA68E9A-013A-4591-BADD-422D23F6D11F}"/>
    <cellStyle name="20% - Accent1 2 2 3 2" xfId="1198" xr:uid="{75066907-1EE5-4F9D-8732-E652A192F3AB}"/>
    <cellStyle name="20% - Accent1 2 2 3 2 2" xfId="1860" xr:uid="{D54EDCD6-0DE1-42CB-8BD3-6448B4CD5259}"/>
    <cellStyle name="20% - Accent1 2 2 3 2 2 2" xfId="3095" xr:uid="{A89FF7FB-1FCF-479F-916C-2B95E15363BF}"/>
    <cellStyle name="20% - Accent1 2 2 3 2 2 2 2" xfId="6904" xr:uid="{9B7E6320-FD4E-40F6-84C0-4DDFE6CF12E8}"/>
    <cellStyle name="20% - Accent1 2 2 3 2 2 3" xfId="6905" xr:uid="{0F38A5DA-63A3-4F5C-B765-21CFA27976F4}"/>
    <cellStyle name="20% - Accent1 2 2 3 2 2 4" xfId="6903" xr:uid="{7E5141E0-BC71-4885-A1E9-B438D89DAD4F}"/>
    <cellStyle name="20% - Accent1 2 2 3 2 3" xfId="2453" xr:uid="{888887C4-2CCD-4C04-8BC1-C8B5FC7397CF}"/>
    <cellStyle name="20% - Accent1 2 2 3 2 3 2" xfId="6906" xr:uid="{A547A711-2B6F-4802-BC76-CEE3937A4242}"/>
    <cellStyle name="20% - Accent1 2 2 3 2 4" xfId="6907" xr:uid="{9FD753A1-B046-4F69-94D5-33577BE48316}"/>
    <cellStyle name="20% - Accent1 2 2 3 2 5" xfId="6908" xr:uid="{975CD672-6C0C-48A0-8B05-EE3EB009B72B}"/>
    <cellStyle name="20% - Accent1 2 2 3 2 6" xfId="6902" xr:uid="{3A4B2462-EACB-47DB-84A9-F2E0C2A33783}"/>
    <cellStyle name="20% - Accent1 2 2 3 3" xfId="1570" xr:uid="{9B076360-6845-4E20-96E1-80237870E6BC}"/>
    <cellStyle name="20% - Accent1 2 2 3 3 2" xfId="2791" xr:uid="{15C48458-0DEB-492C-ADF0-A78BBCE1A758}"/>
    <cellStyle name="20% - Accent1 2 2 3 3 2 2" xfId="6911" xr:uid="{64F8ECC4-9CDC-4460-95B7-E54A1C951925}"/>
    <cellStyle name="20% - Accent1 2 2 3 3 2 3" xfId="6912" xr:uid="{BB4563CF-1348-4E3C-9D3B-180B8C42579D}"/>
    <cellStyle name="20% - Accent1 2 2 3 3 2 4" xfId="6910" xr:uid="{0F1CF4F0-DB6D-4181-9EF1-DB4A913C76C6}"/>
    <cellStyle name="20% - Accent1 2 2 3 3 3" xfId="6913" xr:uid="{6E5A339B-052A-43EE-BB95-092E8905F701}"/>
    <cellStyle name="20% - Accent1 2 2 3 3 4" xfId="6914" xr:uid="{01847F25-2641-4050-A81E-5220D45D92D4}"/>
    <cellStyle name="20% - Accent1 2 2 3 3 5" xfId="6915" xr:uid="{3FA2D9C2-8535-4290-8D61-A81F7633D41E}"/>
    <cellStyle name="20% - Accent1 2 2 3 3 6" xfId="6909" xr:uid="{D18C1843-C0EA-4F47-A09B-5A8E84B66C5C}"/>
    <cellStyle name="20% - Accent1 2 2 3 4" xfId="2293" xr:uid="{B203B402-16A6-4C11-8BA5-0A52EED406FD}"/>
    <cellStyle name="20% - Accent1 2 2 3 4 2" xfId="6917" xr:uid="{9A801C52-2E35-4B82-A4E8-19E7149B45F6}"/>
    <cellStyle name="20% - Accent1 2 2 3 4 3" xfId="6918" xr:uid="{D9D5F3D8-04CA-4914-83A7-A9E6F3F54702}"/>
    <cellStyle name="20% - Accent1 2 2 3 4 4" xfId="6916" xr:uid="{B9AF55C9-F1DC-4C36-BF2B-4C634F8D1B8E}"/>
    <cellStyle name="20% - Accent1 2 2 3 5" xfId="6919" xr:uid="{A2A97418-F72E-4FEA-BEAB-9057AB957CF5}"/>
    <cellStyle name="20% - Accent1 2 2 3 6" xfId="6920" xr:uid="{4A7BC967-A864-4B7D-ACAC-F8013DC663D3}"/>
    <cellStyle name="20% - Accent1 2 2 3 7" xfId="6921" xr:uid="{E193BED4-901A-4FE7-A4BB-1DFE4E53F8A0}"/>
    <cellStyle name="20% - Accent1 2 2 3 8" xfId="23428" xr:uid="{53172FA8-EE2B-4287-B755-1A8D8733997B}"/>
    <cellStyle name="20% - Accent1 2 2 3 9" xfId="6901" xr:uid="{8F6B4BFB-61AB-4833-B5DA-BD5B716EDCB2}"/>
    <cellStyle name="20% - Accent1 2 2 4" xfId="843" xr:uid="{1E0C6EA1-5C4F-4838-B7AA-6E1E683F55FE}"/>
    <cellStyle name="20% - Accent1 2 2 4 2" xfId="1195" xr:uid="{B6564825-26DE-4A5A-B921-062D5EEBCC4D}"/>
    <cellStyle name="20% - Accent1 2 2 4 2 2" xfId="1857" xr:uid="{0FE9ABDF-8A09-4CD0-9DDB-13FB052C2C31}"/>
    <cellStyle name="20% - Accent1 2 2 4 2 2 2" xfId="3092" xr:uid="{F9680C77-CEB6-41B4-A270-6B202568A1B8}"/>
    <cellStyle name="20% - Accent1 2 2 4 2 2 3" xfId="6924" xr:uid="{447D1CE9-900C-4C92-8E12-EA7F95E38696}"/>
    <cellStyle name="20% - Accent1 2 2 4 2 3" xfId="2454" xr:uid="{B68F2145-A96B-4022-840B-C257A31A809F}"/>
    <cellStyle name="20% - Accent1 2 2 4 2 3 2" xfId="6925" xr:uid="{017E734C-64F4-4762-B8DB-1632AFC3299F}"/>
    <cellStyle name="20% - Accent1 2 2 4 2 4" xfId="6923" xr:uid="{1231F471-F971-4C03-AF6C-9AB029F5AB72}"/>
    <cellStyle name="20% - Accent1 2 2 4 3" xfId="1567" xr:uid="{18CCCA83-2716-4D7E-9A38-716E98856C59}"/>
    <cellStyle name="20% - Accent1 2 2 4 3 2" xfId="2788" xr:uid="{782F298A-9D01-49E7-B023-D989ACFD362B}"/>
    <cellStyle name="20% - Accent1 2 2 4 3 3" xfId="6926" xr:uid="{7812E395-C841-43BD-8949-382CFBA51E6E}"/>
    <cellStyle name="20% - Accent1 2 2 4 4" xfId="2424" xr:uid="{311941AC-DA65-4EE2-9FAB-17DAA76B15C6}"/>
    <cellStyle name="20% - Accent1 2 2 4 4 2" xfId="6927" xr:uid="{E598124E-3C01-4300-8CB0-C47413F2BA68}"/>
    <cellStyle name="20% - Accent1 2 2 4 5" xfId="6928" xr:uid="{8B27DB13-FEF8-474C-8E0C-AE7D03BFD5BA}"/>
    <cellStyle name="20% - Accent1 2 2 4 6" xfId="6922" xr:uid="{50384E06-D14E-4ABF-A56D-00F7C7BD5395}"/>
    <cellStyle name="20% - Accent1 2 2 5" xfId="1181" xr:uid="{F13D4731-CEBE-4178-9A7F-74DACD2D260D}"/>
    <cellStyle name="20% - Accent1 2 2 5 2" xfId="1843" xr:uid="{BF58DBA9-3E90-42CD-B335-CEFC21F241EF}"/>
    <cellStyle name="20% - Accent1 2 2 5 2 2" xfId="3078" xr:uid="{013F5982-1261-4F9C-857D-1AA8855702FA}"/>
    <cellStyle name="20% - Accent1 2 2 5 2 2 2" xfId="6931" xr:uid="{806B4E6A-000D-451B-82A8-F2347661BC59}"/>
    <cellStyle name="20% - Accent1 2 2 5 2 3" xfId="6932" xr:uid="{4AD837DF-101A-474F-A086-A524814DD5B9}"/>
    <cellStyle name="20% - Accent1 2 2 5 2 4" xfId="6930" xr:uid="{95BB0C53-7DF3-4FD8-B015-F42A55A43502}"/>
    <cellStyle name="20% - Accent1 2 2 5 3" xfId="2450" xr:uid="{0A1A948D-11F5-46AB-8FAE-AC950DF77BF5}"/>
    <cellStyle name="20% - Accent1 2 2 5 3 2" xfId="6933" xr:uid="{12C20A99-4684-447B-9408-1974907587AD}"/>
    <cellStyle name="20% - Accent1 2 2 5 4" xfId="6934" xr:uid="{FB3CB62A-200B-44C7-A59E-C48CCB4FBC31}"/>
    <cellStyle name="20% - Accent1 2 2 5 5" xfId="6935" xr:uid="{2D90E8C9-50ED-4D0C-94F0-DBE48E1C269E}"/>
    <cellStyle name="20% - Accent1 2 2 5 6" xfId="6929" xr:uid="{C1D1432D-032A-4ECF-99A6-6743A294DCD0}"/>
    <cellStyle name="20% - Accent1 2 2 6" xfId="1553" xr:uid="{22D9BECE-06CD-4EED-92D0-94E257CBA8CD}"/>
    <cellStyle name="20% - Accent1 2 2 6 2" xfId="2774" xr:uid="{566F8496-A37E-467B-BB64-740A8413311A}"/>
    <cellStyle name="20% - Accent1 2 2 6 2 2" xfId="6937" xr:uid="{C2AC035E-48D3-453C-87F5-C18F388C04C0}"/>
    <cellStyle name="20% - Accent1 2 2 6 3" xfId="6938" xr:uid="{9FA0FB88-A4C1-40FA-89B3-EA5C791F9BCE}"/>
    <cellStyle name="20% - Accent1 2 2 6 4" xfId="6936" xr:uid="{CF575DFB-B387-496E-9A17-CB638F373ABA}"/>
    <cellStyle name="20% - Accent1 2 2 7" xfId="2174" xr:uid="{6F005D79-F4C3-42D7-9CD1-4EB491B39C66}"/>
    <cellStyle name="20% - Accent1 2 2 7 2" xfId="6939" xr:uid="{66344C34-C3CE-4F85-9241-0A85E5BCAB2F}"/>
    <cellStyle name="20% - Accent1 2 2 8" xfId="3466" xr:uid="{29056B01-441D-4D49-8AA2-D2E65C40AE56}"/>
    <cellStyle name="20% - Accent1 2 2 8 2" xfId="6940" xr:uid="{5D6D8A2B-E4AF-4B93-A6ED-B4B495B44D55}"/>
    <cellStyle name="20% - Accent1 2 2 9" xfId="767" xr:uid="{632E4612-20F9-46F5-837D-F16E95E041BC}"/>
    <cellStyle name="20% - Accent1 2 2 9 2" xfId="6941" xr:uid="{8EA45735-C1ED-404D-BB74-900C690FBB47}"/>
    <cellStyle name="20% - Accent1 2 3" xfId="635" xr:uid="{153AD6CC-FC15-4C25-9006-CFD0D7F17B14}"/>
    <cellStyle name="20% - Accent1 2 3 10" xfId="5483" xr:uid="{0FE04F9D-5AA6-417B-A70F-CB59983ABD99}"/>
    <cellStyle name="20% - Accent1 2 3 11" xfId="23044" xr:uid="{15851642-45DD-42FE-8B93-4288821E72EA}"/>
    <cellStyle name="20% - Accent1 2 3 12" xfId="4688" xr:uid="{FFABC553-E215-4EC7-B29C-2AE6775FDDEA}"/>
    <cellStyle name="20% - Accent1 2 3 2" xfId="764" xr:uid="{7A4E994C-5615-43AB-B3E1-525B89F4C2DE}"/>
    <cellStyle name="20% - Accent1 2 3 2 2" xfId="1200" xr:uid="{2FE77192-F02B-4BCC-83CE-58365704BDED}"/>
    <cellStyle name="20% - Accent1 2 3 2 2 2" xfId="1862" xr:uid="{392E919C-972A-448F-A4C8-CA9AE8F20E0D}"/>
    <cellStyle name="20% - Accent1 2 3 2 2 2 2" xfId="3097" xr:uid="{C65B6106-3262-4823-8FA5-6DBC643E0767}"/>
    <cellStyle name="20% - Accent1 2 3 2 2 2 3" xfId="6945" xr:uid="{80861872-F080-4F1D-A16A-5A8008259F9E}"/>
    <cellStyle name="20% - Accent1 2 3 2 2 3" xfId="2456" xr:uid="{E5A9A13D-6144-4E97-A87B-259883BD1F60}"/>
    <cellStyle name="20% - Accent1 2 3 2 2 3 2" xfId="6946" xr:uid="{3EEAF66D-7663-4392-9B70-EF14392963DC}"/>
    <cellStyle name="20% - Accent1 2 3 2 2 4" xfId="6944" xr:uid="{F3590232-6958-49DD-80E2-6529C92BB07A}"/>
    <cellStyle name="20% - Accent1 2 3 2 3" xfId="1572" xr:uid="{243B722A-CF53-45CC-8E94-04C2A90538D4}"/>
    <cellStyle name="20% - Accent1 2 3 2 3 2" xfId="2793" xr:uid="{91FAB70A-9313-445F-9205-A66F7D2E54DE}"/>
    <cellStyle name="20% - Accent1 2 3 2 3 3" xfId="6947" xr:uid="{7E06ED8D-099A-4D65-A21E-86A328B34760}"/>
    <cellStyle name="20% - Accent1 2 3 2 4" xfId="2318" xr:uid="{7A34F3D8-A1B0-4F88-8574-8C6EEDEBEC5D}"/>
    <cellStyle name="20% - Accent1 2 3 2 4 2" xfId="6948" xr:uid="{71A05AA0-42F5-4A8D-A13F-E89D179DA095}"/>
    <cellStyle name="20% - Accent1 2 3 2 5" xfId="6949" xr:uid="{70B01460-B215-4046-B021-24FB5516EB7F}"/>
    <cellStyle name="20% - Accent1 2 3 2 6" xfId="22311" xr:uid="{9D6F8BC6-793D-42C2-9ED2-73F4960463E7}"/>
    <cellStyle name="20% - Accent1 2 3 2 7" xfId="6943" xr:uid="{6AD3C6A1-8532-44DB-A174-7CDE88BA5AB9}"/>
    <cellStyle name="20% - Accent1 2 3 2 8" xfId="31411" xr:uid="{D0E69ED6-582A-45AC-AC6A-5EC14EA6B444}"/>
    <cellStyle name="20% - Accent1 2 3 3" xfId="1199" xr:uid="{0D442DAF-A5BD-4BBF-96C2-8EC5FFFAE6D6}"/>
    <cellStyle name="20% - Accent1 2 3 3 2" xfId="1861" xr:uid="{5647D604-0C86-43B4-A015-043C110225B1}"/>
    <cellStyle name="20% - Accent1 2 3 3 2 2" xfId="3096" xr:uid="{0C1A0222-9E8D-4A46-8296-E99263044E41}"/>
    <cellStyle name="20% - Accent1 2 3 3 2 2 2" xfId="6952" xr:uid="{0404389E-8BE6-4C3B-B1C2-054395F94D30}"/>
    <cellStyle name="20% - Accent1 2 3 3 2 3" xfId="6953" xr:uid="{F6DEC456-2CF8-4535-8738-568C6AD9293F}"/>
    <cellStyle name="20% - Accent1 2 3 3 2 4" xfId="6951" xr:uid="{C6930F47-F5F4-48BB-8DEF-B5B356246B1B}"/>
    <cellStyle name="20% - Accent1 2 3 3 3" xfId="2455" xr:uid="{3D026991-C0F4-4FA1-A0D2-4993FA8E39C8}"/>
    <cellStyle name="20% - Accent1 2 3 3 3 2" xfId="6954" xr:uid="{0913CE0D-A307-44BE-9427-EE4FFB32C68D}"/>
    <cellStyle name="20% - Accent1 2 3 3 4" xfId="6955" xr:uid="{89632004-8812-4DF0-824D-95BE567E9532}"/>
    <cellStyle name="20% - Accent1 2 3 3 5" xfId="6956" xr:uid="{0618F8CE-8684-4048-A1FB-3FB8BD8C13ED}"/>
    <cellStyle name="20% - Accent1 2 3 3 6" xfId="23863" xr:uid="{EAFF3672-59C2-40C1-9546-8313D99BB4C0}"/>
    <cellStyle name="20% - Accent1 2 3 3 7" xfId="6950" xr:uid="{CF038A7F-1E43-4653-AC28-B022F8CC4306}"/>
    <cellStyle name="20% - Accent1 2 3 4" xfId="1571" xr:uid="{A7F01336-0F9C-413E-A701-1A1B38BFF1D3}"/>
    <cellStyle name="20% - Accent1 2 3 4 2" xfId="2792" xr:uid="{473AC593-A230-4202-97E1-EE69455DDB48}"/>
    <cellStyle name="20% - Accent1 2 3 4 2 2" xfId="6958" xr:uid="{396BA87A-FE03-42C6-BD70-CC0AE9C9974B}"/>
    <cellStyle name="20% - Accent1 2 3 4 3" xfId="6959" xr:uid="{273B132F-0A08-4CA8-8A52-567808F0E73E}"/>
    <cellStyle name="20% - Accent1 2 3 4 4" xfId="6957" xr:uid="{7282D49E-DDFF-4C90-8FB9-A3516F839D36}"/>
    <cellStyle name="20% - Accent1 2 3 5" xfId="2201" xr:uid="{8E9A7E8F-0DE6-48F3-9E1F-E14BF3C6BC7A}"/>
    <cellStyle name="20% - Accent1 2 3 5 2" xfId="6960" xr:uid="{597C8201-312C-42B8-AB03-3AF2B1DDB18C}"/>
    <cellStyle name="20% - Accent1 2 3 6" xfId="6961" xr:uid="{47F65C37-7278-4F95-9698-D53431A895D1}"/>
    <cellStyle name="20% - Accent1 2 3 7" xfId="6962" xr:uid="{A7713E07-0E92-49EB-9222-D16D3B80B9AD}"/>
    <cellStyle name="20% - Accent1 2 3 8" xfId="20707" xr:uid="{F1D218DA-2FC0-4812-A835-FEA882891C92}"/>
    <cellStyle name="20% - Accent1 2 3 9" xfId="6942" xr:uid="{383106F2-CF23-4A1A-A2E1-5B5E4A802D8C}"/>
    <cellStyle name="20% - Accent1 2 4" xfId="905" xr:uid="{B2056E78-5FC8-4BFE-9DD2-22CB0FCA1BCF}"/>
    <cellStyle name="20% - Accent1 2 4 2" xfId="1201" xr:uid="{49664971-0D60-4192-A976-97F42AC8E874}"/>
    <cellStyle name="20% - Accent1 2 4 2 2" xfId="1863" xr:uid="{451BD54E-15FE-4930-8946-72F450FA8088}"/>
    <cellStyle name="20% - Accent1 2 4 2 2 2" xfId="3098" xr:uid="{076B1FCE-D809-4315-A4DD-E1C05886B563}"/>
    <cellStyle name="20% - Accent1 2 4 2 2 2 2" xfId="6966" xr:uid="{01CBFEEA-A9B4-4104-AE09-812BAB812A85}"/>
    <cellStyle name="20% - Accent1 2 4 2 2 3" xfId="6967" xr:uid="{C191A3A6-3B00-42AD-AF78-540A78028CFF}"/>
    <cellStyle name="20% - Accent1 2 4 2 2 4" xfId="6965" xr:uid="{5578FE2A-0E97-4D96-BB49-1BFC108E1797}"/>
    <cellStyle name="20% - Accent1 2 4 2 3" xfId="2457" xr:uid="{75AE8912-6C9D-4B76-892A-CCB6AE4DC668}"/>
    <cellStyle name="20% - Accent1 2 4 2 3 2" xfId="6968" xr:uid="{B29983D1-6E55-4ED9-BCD1-C5C71AE79809}"/>
    <cellStyle name="20% - Accent1 2 4 2 4" xfId="6969" xr:uid="{769A9E51-67A0-41B8-AC0B-BA6C571C65BD}"/>
    <cellStyle name="20% - Accent1 2 4 2 5" xfId="6970" xr:uid="{271E034B-3FD8-4C4E-B1AA-5CCCBEA9FCC0}"/>
    <cellStyle name="20% - Accent1 2 4 2 6" xfId="6964" xr:uid="{AC300465-7CD8-489D-B65C-D64AD85E7296}"/>
    <cellStyle name="20% - Accent1 2 4 3" xfId="1573" xr:uid="{2B5BB7ED-895E-4535-85DA-D984D64A1440}"/>
    <cellStyle name="20% - Accent1 2 4 3 2" xfId="2794" xr:uid="{68FB3514-23F3-4484-85A8-2D54FE6AB4FD}"/>
    <cellStyle name="20% - Accent1 2 4 3 2 2" xfId="6973" xr:uid="{E1E05BD4-6D3A-4764-AB69-A4CFA8309035}"/>
    <cellStyle name="20% - Accent1 2 4 3 2 3" xfId="6974" xr:uid="{56612947-2B29-4521-B52E-77D86882E820}"/>
    <cellStyle name="20% - Accent1 2 4 3 2 4" xfId="6972" xr:uid="{4749A939-2DF7-4060-9D67-8BFAD7FDBF55}"/>
    <cellStyle name="20% - Accent1 2 4 3 3" xfId="6975" xr:uid="{36CD15DE-F687-4B25-B5DC-F56650039539}"/>
    <cellStyle name="20% - Accent1 2 4 3 4" xfId="6976" xr:uid="{B788D5B0-17B9-4663-87F4-33D0E030DBD1}"/>
    <cellStyle name="20% - Accent1 2 4 3 5" xfId="6977" xr:uid="{F1BBC98E-3B7B-43B6-913D-0B599F92871B}"/>
    <cellStyle name="20% - Accent1 2 4 3 6" xfId="6971" xr:uid="{5E3FB6F8-5718-4E29-86DB-00763FB91448}"/>
    <cellStyle name="20% - Accent1 2 4 4" xfId="2263" xr:uid="{A7D5E565-A0C6-4303-BB0F-E9EE6C9E2845}"/>
    <cellStyle name="20% - Accent1 2 4 4 2" xfId="6979" xr:uid="{63B1892A-625F-4D92-95DF-3113B3A3E6E2}"/>
    <cellStyle name="20% - Accent1 2 4 4 3" xfId="6980" xr:uid="{63A4FFAD-348B-4AA4-9FB8-CB82C30555D3}"/>
    <cellStyle name="20% - Accent1 2 4 4 4" xfId="6978" xr:uid="{C0EA3FEE-540A-4329-B07B-E8606DA59D51}"/>
    <cellStyle name="20% - Accent1 2 4 5" xfId="6981" xr:uid="{445BA5EA-1440-4316-A0E6-28862FCD53ED}"/>
    <cellStyle name="20% - Accent1 2 4 6" xfId="6982" xr:uid="{90131F27-A190-424D-9DD6-51276F71B45E}"/>
    <cellStyle name="20% - Accent1 2 4 7" xfId="6983" xr:uid="{3FCF6531-1639-424D-B101-480A9BE2DDF4}"/>
    <cellStyle name="20% - Accent1 2 4 8" xfId="21811" xr:uid="{910BE131-CEDF-4C13-AF2E-0A763E1F75C1}"/>
    <cellStyle name="20% - Accent1 2 4 9" xfId="6963" xr:uid="{59AF1A36-606B-4DB8-A550-FB974B8A8715}"/>
    <cellStyle name="20% - Accent1 2 5" xfId="844" xr:uid="{0FB34186-2E71-4EAF-8E81-666804EB9B22}"/>
    <cellStyle name="20% - Accent1 2 5 2" xfId="1194" xr:uid="{F05896A5-6998-499F-A151-6C1F53EF5006}"/>
    <cellStyle name="20% - Accent1 2 5 2 2" xfId="1856" xr:uid="{99605BD6-57B6-40CB-BAE3-F2E7387F2B12}"/>
    <cellStyle name="20% - Accent1 2 5 2 2 2" xfId="3091" xr:uid="{4F56AB60-936D-4CBC-841C-0E275E96A8B9}"/>
    <cellStyle name="20% - Accent1 2 5 2 2 2 2" xfId="6987" xr:uid="{982E1F06-938A-44C9-9541-781CE616A8B4}"/>
    <cellStyle name="20% - Accent1 2 5 2 2 3" xfId="6988" xr:uid="{BBED9364-2FD7-4206-8602-CAD2917E0D68}"/>
    <cellStyle name="20% - Accent1 2 5 2 2 4" xfId="6986" xr:uid="{944EF319-DCF0-4A2A-8AED-73128EBD60FC}"/>
    <cellStyle name="20% - Accent1 2 5 2 3" xfId="2458" xr:uid="{8D7D89EF-BDF6-4B51-BAE0-FC8036561593}"/>
    <cellStyle name="20% - Accent1 2 5 2 3 2" xfId="6989" xr:uid="{EC843510-5172-4930-BE37-AE2C481A0BDC}"/>
    <cellStyle name="20% - Accent1 2 5 2 4" xfId="6990" xr:uid="{7EA104AE-2629-46B9-B925-97EB7E25946B}"/>
    <cellStyle name="20% - Accent1 2 5 2 5" xfId="6991" xr:uid="{5758CAD8-2C28-4439-A8B6-7F6358232BF6}"/>
    <cellStyle name="20% - Accent1 2 5 2 6" xfId="6985" xr:uid="{C341262C-038C-4352-BEC3-ABEA3A518748}"/>
    <cellStyle name="20% - Accent1 2 5 3" xfId="1566" xr:uid="{9E8ECD62-8E65-4943-8C26-1DA51047ED21}"/>
    <cellStyle name="20% - Accent1 2 5 3 2" xfId="2787" xr:uid="{3E4DAE60-297D-4ECF-9FD2-13B96F75E480}"/>
    <cellStyle name="20% - Accent1 2 5 3 2 2" xfId="6994" xr:uid="{05162DBE-560B-476E-A7F6-5EC769EE9E97}"/>
    <cellStyle name="20% - Accent1 2 5 3 2 3" xfId="6995" xr:uid="{D5139AD2-5A8C-49E7-A502-778CC38B429D}"/>
    <cellStyle name="20% - Accent1 2 5 3 2 4" xfId="6993" xr:uid="{D7DE3339-D4EE-4450-9E60-AA706B236DA0}"/>
    <cellStyle name="20% - Accent1 2 5 3 3" xfId="6996" xr:uid="{82887181-8BD7-4DDA-92F0-44020EA233E3}"/>
    <cellStyle name="20% - Accent1 2 5 3 4" xfId="6997" xr:uid="{0DCF334D-8490-4580-81CE-C608D57251B5}"/>
    <cellStyle name="20% - Accent1 2 5 3 5" xfId="6998" xr:uid="{C9DDE392-2D8E-48CB-816B-C6E5C46BAADB}"/>
    <cellStyle name="20% - Accent1 2 5 3 6" xfId="6992" xr:uid="{079AFFCB-492A-4E3D-A134-34995E3669C6}"/>
    <cellStyle name="20% - Accent1 2 5 4" xfId="2405" xr:uid="{13B96106-2858-4032-9EEE-17FE1683F1D6}"/>
    <cellStyle name="20% - Accent1 2 5 4 2" xfId="7000" xr:uid="{CDC386C3-70EB-4DD5-9808-291243C526E8}"/>
    <cellStyle name="20% - Accent1 2 5 4 3" xfId="7001" xr:uid="{9804827B-CE69-4834-BEF9-9E241588D93F}"/>
    <cellStyle name="20% - Accent1 2 5 4 4" xfId="6999" xr:uid="{FF547030-6E88-4751-999F-A3E55550FFCA}"/>
    <cellStyle name="20% - Accent1 2 5 5" xfId="7002" xr:uid="{2491A129-0501-4AE7-8DB9-A7B4CCA2C957}"/>
    <cellStyle name="20% - Accent1 2 5 6" xfId="7003" xr:uid="{6B21C9C5-2A44-4B6F-8909-87630D5FD072}"/>
    <cellStyle name="20% - Accent1 2 5 7" xfId="7004" xr:uid="{FBE5C9DD-00D6-460D-8AB9-4A90A6D74CD8}"/>
    <cellStyle name="20% - Accent1 2 5 8" xfId="6984" xr:uid="{D65E0CF1-CE4B-4A8C-A4E4-5AAD2CDB532E}"/>
    <cellStyle name="20% - Accent1 2 6" xfId="133" xr:uid="{76131EEA-A942-477D-98E2-0A4C6EC573EC}"/>
    <cellStyle name="20% - Accent1 2 6 2" xfId="1814" xr:uid="{6C5E7349-A3C8-42D1-AB02-162F6D8FE3E8}"/>
    <cellStyle name="20% - Accent1 2 6 2 2" xfId="3048" xr:uid="{686B07F1-6ED1-4E4A-9150-0BC109332B11}"/>
    <cellStyle name="20% - Accent1 2 6 2 2 2" xfId="7007" xr:uid="{CBD67533-EB1A-4BEF-91FD-2FFFA204BE56}"/>
    <cellStyle name="20% - Accent1 2 6 2 3" xfId="7008" xr:uid="{4F67C8FA-AFA2-4ACB-8C2A-AEF6FF1F48EE}"/>
    <cellStyle name="20% - Accent1 2 6 2 4" xfId="7006" xr:uid="{15CC43C3-14AD-4100-A8C5-CE175CE5F7B0}"/>
    <cellStyle name="20% - Accent1 2 6 3" xfId="2449" xr:uid="{496382A7-855B-4B2E-9A57-3A417F2408C2}"/>
    <cellStyle name="20% - Accent1 2 6 3 2" xfId="7009" xr:uid="{BCDB0852-F7C8-44D0-9056-ABC03A1D90B5}"/>
    <cellStyle name="20% - Accent1 2 6 4" xfId="7010" xr:uid="{66AC7502-8E56-44A7-8DF7-31B35DE16E57}"/>
    <cellStyle name="20% - Accent1 2 6 5" xfId="7011" xr:uid="{641FBED7-7227-4411-AEAE-EAE702A65075}"/>
    <cellStyle name="20% - Accent1 2 6 6" xfId="7005" xr:uid="{D173A732-691E-493F-9851-DA8BA7214CBA}"/>
    <cellStyle name="20% - Accent1 2 7" xfId="1523" xr:uid="{A7584571-8E20-4605-9498-8FE99B3553C2}"/>
    <cellStyle name="20% - Accent1 2 7 2" xfId="2743" xr:uid="{332DB8ED-E742-4735-8F0F-DCC4A403C8D3}"/>
    <cellStyle name="20% - Accent1 2 7 2 2" xfId="7014" xr:uid="{7E289862-B8FD-49F4-BEF1-0FC4104AC536}"/>
    <cellStyle name="20% - Accent1 2 7 2 3" xfId="7015" xr:uid="{73E5A709-4007-44B3-95FA-6155B6D9456A}"/>
    <cellStyle name="20% - Accent1 2 7 2 4" xfId="7013" xr:uid="{42781B20-29AB-4BF6-B4C3-CA63B3892089}"/>
    <cellStyle name="20% - Accent1 2 7 3" xfId="7016" xr:uid="{E6665ADD-7FD5-41B4-942B-91F4B14DD954}"/>
    <cellStyle name="20% - Accent1 2 7 4" xfId="7017" xr:uid="{95F6ECC0-1E8E-4F51-8440-259EBEFD737E}"/>
    <cellStyle name="20% - Accent1 2 7 5" xfId="7018" xr:uid="{383DD04F-BDA1-4B89-B551-8F92CA570730}"/>
    <cellStyle name="20% - Accent1 2 7 6" xfId="7012" xr:uid="{AC579B72-BD88-4AB7-B013-C003C436EC0A}"/>
    <cellStyle name="20% - Accent1 2 8" xfId="2143" xr:uid="{FE9B7AC5-BD90-4C26-9BDA-21CB958FECB6}"/>
    <cellStyle name="20% - Accent1 2 8 2" xfId="7020" xr:uid="{BF50B562-39C2-4F7F-9101-A887EFDFD2A7}"/>
    <cellStyle name="20% - Accent1 2 8 3" xfId="7021" xr:uid="{8B47DC91-0641-4E7E-8876-12E1DDFB4AF7}"/>
    <cellStyle name="20% - Accent1 2 8 4" xfId="7019" xr:uid="{422AE15C-867F-48DA-BAC1-8C36B58E6BCE}"/>
    <cellStyle name="20% - Accent1 2 9" xfId="7022" xr:uid="{D44EE9A0-BE66-46C1-BAC7-E91706D888D2}"/>
    <cellStyle name="20% - Accent1 20" xfId="5846" xr:uid="{8B068C0D-D4F3-424E-BA4D-158BBBE839E9}"/>
    <cellStyle name="20% - Accent1 20 2" xfId="21745" xr:uid="{28049879-039F-4563-9D64-969E1DA6AFB7}"/>
    <cellStyle name="20% - Accent1 20 3" xfId="7023" xr:uid="{F3C44671-7785-412A-A199-F2B0DC067980}"/>
    <cellStyle name="20% - Accent1 21" xfId="5869" xr:uid="{3629EB86-7BA8-41D7-8A57-9F7ED0FBD816}"/>
    <cellStyle name="20% - Accent1 21 2" xfId="21768" xr:uid="{A3CEA7EC-76E2-4D03-B588-153B580A5E86}"/>
    <cellStyle name="20% - Accent1 21 3" xfId="7024" xr:uid="{CFD7A2D8-7387-48F0-B003-9A8F47001068}"/>
    <cellStyle name="20% - Accent1 22" xfId="5895" xr:uid="{915EDD78-BD73-4EAC-A274-09161D4AD0DA}"/>
    <cellStyle name="20% - Accent1 22 2" xfId="21793" xr:uid="{E19E3D17-C074-42E1-B25D-83D6AC47577D}"/>
    <cellStyle name="20% - Accent1 22 3" xfId="7025" xr:uid="{71F50643-37BD-416F-BCE8-3543FB80CF13}"/>
    <cellStyle name="20% - Accent1 23" xfId="4897" xr:uid="{53CC9697-F00A-409A-B44E-195937354B71}"/>
    <cellStyle name="20% - Accent1 23 2" xfId="7026" xr:uid="{2B7274DE-55BC-4177-B2C2-35B237EC19AE}"/>
    <cellStyle name="20% - Accent1 24" xfId="7027" xr:uid="{D4100920-DC8D-4F0A-9665-BFFD10142955}"/>
    <cellStyle name="20% - Accent1 25" xfId="7028" xr:uid="{2F7AA203-8BA7-49AE-B52A-DA736C94C8C8}"/>
    <cellStyle name="20% - Accent1 26" xfId="7029" xr:uid="{AB7B5834-B7C5-43A9-8B81-2BA37C4FDCD1}"/>
    <cellStyle name="20% - Accent1 27" xfId="7030" xr:uid="{0B86DDE5-BEC6-46DD-AA6E-F86040D2D206}"/>
    <cellStyle name="20% - Accent1 28" xfId="7031" xr:uid="{EBA879FF-4E8F-4E8A-8B44-25BEB624AC76}"/>
    <cellStyle name="20% - Accent1 29" xfId="7032" xr:uid="{1D54F165-DDC8-4EDA-8CF9-B7716302E8F9}"/>
    <cellStyle name="20% - Accent1 3" xfId="652" xr:uid="{2AE4BAFA-8201-4EF3-B9C7-07CB6A9CC0F2}"/>
    <cellStyle name="20% - Accent1 3 10" xfId="7034" xr:uid="{7467AEB2-0AB8-4612-BBAF-47D075B6C782}"/>
    <cellStyle name="20% - Accent1 3 10 2" xfId="29926" xr:uid="{B4E5BF58-BBDE-4D70-96B0-B002484F5E20}"/>
    <cellStyle name="20% - Accent1 3 11" xfId="7035" xr:uid="{5D2AF20C-C40A-42F8-81ED-B95275FFBBFB}"/>
    <cellStyle name="20% - Accent1 3 12" xfId="7036" xr:uid="{B526CB43-F65F-4242-84AC-396D6AA57178}"/>
    <cellStyle name="20% - Accent1 3 13" xfId="7033" xr:uid="{1B92E692-E191-495C-BC03-B12A90C8AFEF}"/>
    <cellStyle name="20% - Accent1 3 14" xfId="20946" xr:uid="{4D24AD84-36DB-4E55-855F-42E6E10B8C6D}"/>
    <cellStyle name="20% - Accent1 3 15" xfId="6625" xr:uid="{030080BD-5F9B-4E79-A433-6BA9B663FEE3}"/>
    <cellStyle name="20% - Accent1 3 16" xfId="5067" xr:uid="{0E67AC98-3BF4-4252-A991-21CAADA83DCE}"/>
    <cellStyle name="20% - Accent1 3 17" xfId="22953" xr:uid="{A62B8887-E2C2-4F2A-937E-B5F56206263C}"/>
    <cellStyle name="20% - Accent1 3 2" xfId="763" xr:uid="{29F1196C-20BD-4C80-A8A8-ACE32DD39244}"/>
    <cellStyle name="20% - Accent1 3 2 10" xfId="21172" xr:uid="{B84B5A6F-2180-492C-A618-08BA6C1C9963}"/>
    <cellStyle name="20% - Accent1 3 2 11" xfId="7037" xr:uid="{EE67FE13-1F26-4348-9CB0-58409010B4F2}"/>
    <cellStyle name="20% - Accent1 3 2 12" xfId="5335" xr:uid="{73ECF3EC-909C-4BE2-9BF5-84D99F04CE30}"/>
    <cellStyle name="20% - Accent1 3 2 13" xfId="22998" xr:uid="{F9696535-9A6A-4221-8EAB-B488B24F0828}"/>
    <cellStyle name="20% - Accent1 3 2 2" xfId="762" xr:uid="{B746BEC8-307C-490D-B7BE-2F3E7814E1C8}"/>
    <cellStyle name="20% - Accent1 3 2 2 10" xfId="24363" xr:uid="{1020950C-5EBA-4124-852E-4B8BE7335C36}"/>
    <cellStyle name="20% - Accent1 3 2 2 2" xfId="1204" xr:uid="{27D8BA54-7951-4F46-A317-325785C5E81C}"/>
    <cellStyle name="20% - Accent1 3 2 2 2 2" xfId="1866" xr:uid="{D102D93F-64F0-4336-90DE-5895E980DF1D}"/>
    <cellStyle name="20% - Accent1 3 2 2 2 2 2" xfId="3101" xr:uid="{03753B8D-F1F6-4604-8A13-4856550BEA37}"/>
    <cellStyle name="20% - Accent1 3 2 2 2 2 2 2" xfId="7041" xr:uid="{7A639750-B62F-4AE9-B064-0B202EB57696}"/>
    <cellStyle name="20% - Accent1 3 2 2 2 2 3" xfId="7042" xr:uid="{E2D6CF37-13C8-4AD9-84DE-3C1DBE734725}"/>
    <cellStyle name="20% - Accent1 3 2 2 2 2 4" xfId="28806" xr:uid="{FA57738F-483E-4116-B6F9-28C08977A2B7}"/>
    <cellStyle name="20% - Accent1 3 2 2 2 2 5" xfId="7040" xr:uid="{5477DC88-AD30-4F2D-97B8-2DB19F50ADA0}"/>
    <cellStyle name="20% - Accent1 3 2 2 2 3" xfId="2461" xr:uid="{B5518449-6616-46A6-9DB6-6508E638F7FA}"/>
    <cellStyle name="20% - Accent1 3 2 2 2 3 2" xfId="7043" xr:uid="{20874158-EA1A-40A5-9708-CE5CB67A6F65}"/>
    <cellStyle name="20% - Accent1 3 2 2 2 4" xfId="7044" xr:uid="{BCDC6046-00DE-4932-A992-72EB3F59AD91}"/>
    <cellStyle name="20% - Accent1 3 2 2 2 5" xfId="7045" xr:uid="{68063713-F807-4D26-BA0E-4B07C345032F}"/>
    <cellStyle name="20% - Accent1 3 2 2 2 6" xfId="25831" xr:uid="{D5A7CC0A-B84F-46DF-9CF4-BE120A83174B}"/>
    <cellStyle name="20% - Accent1 3 2 2 2 7" xfId="7039" xr:uid="{96227001-A7D6-40D0-9240-4FA68D8FF5D4}"/>
    <cellStyle name="20% - Accent1 3 2 2 3" xfId="1576" xr:uid="{04B875E1-4F74-49E1-84F0-BD486B8F3DE7}"/>
    <cellStyle name="20% - Accent1 3 2 2 3 2" xfId="2797" xr:uid="{F5917C7B-3254-4805-8F3B-5C2A664C6CC7}"/>
    <cellStyle name="20% - Accent1 3 2 2 3 2 2" xfId="7048" xr:uid="{CA9BDCD9-9CF8-41C3-BF44-D15587C45043}"/>
    <cellStyle name="20% - Accent1 3 2 2 3 2 3" xfId="7049" xr:uid="{2FBB5460-134E-4B49-BB49-A6CAFDF327A1}"/>
    <cellStyle name="20% - Accent1 3 2 2 3 2 4" xfId="7047" xr:uid="{0A33CFC4-EE3F-4051-96C7-467383613177}"/>
    <cellStyle name="20% - Accent1 3 2 2 3 3" xfId="7050" xr:uid="{E7649EE8-579C-413A-AA35-1B890A090987}"/>
    <cellStyle name="20% - Accent1 3 2 2 3 4" xfId="7051" xr:uid="{B1819301-81B6-4D1B-9025-800052AE0AB9}"/>
    <cellStyle name="20% - Accent1 3 2 2 3 5" xfId="7052" xr:uid="{9600707F-8FA7-4BB8-B460-095FAC213217}"/>
    <cellStyle name="20% - Accent1 3 2 2 3 6" xfId="27292" xr:uid="{40EB4E8A-D20C-4288-AB25-F28D2B3B22AF}"/>
    <cellStyle name="20% - Accent1 3 2 2 3 7" xfId="7046" xr:uid="{0900A2F9-3D7D-4338-BD5A-8AF945FE72BB}"/>
    <cellStyle name="20% - Accent1 3 2 2 4" xfId="2320" xr:uid="{C722C4A0-8DE8-4D86-81E9-2A826CED5BEF}"/>
    <cellStyle name="20% - Accent1 3 2 2 4 2" xfId="7054" xr:uid="{40F193F2-265E-4BBA-B82E-D5282D6A6DA4}"/>
    <cellStyle name="20% - Accent1 3 2 2 4 3" xfId="7055" xr:uid="{2559B77C-F771-465A-9424-B21C7C9ED030}"/>
    <cellStyle name="20% - Accent1 3 2 2 4 4" xfId="30287" xr:uid="{53A12E39-95FF-45AA-AAE7-E61EEB13AF09}"/>
    <cellStyle name="20% - Accent1 3 2 2 4 5" xfId="7053" xr:uid="{4F46C39B-293F-4D42-8077-FC7AA6BC7F06}"/>
    <cellStyle name="20% - Accent1 3 2 2 5" xfId="7056" xr:uid="{300CBA65-6DEC-4579-87A4-ECD1C826F718}"/>
    <cellStyle name="20% - Accent1 3 2 2 6" xfId="7057" xr:uid="{C1CC1958-F080-4ECF-8B7A-E828D88A0F43}"/>
    <cellStyle name="20% - Accent1 3 2 2 7" xfId="7058" xr:uid="{413DFAE6-B985-41DC-ACC0-3F22148A57AB}"/>
    <cellStyle name="20% - Accent1 3 2 2 8" xfId="22145" xr:uid="{5C9A734A-ED92-475F-AEE3-7242501D4EEB}"/>
    <cellStyle name="20% - Accent1 3 2 2 9" xfId="7038" xr:uid="{57448A9D-A3C3-463B-825A-7E27CAC180A5}"/>
    <cellStyle name="20% - Accent1 3 2 3" xfId="1203" xr:uid="{9BCD83C6-3F77-4939-8647-5E9D68B1D48A}"/>
    <cellStyle name="20% - Accent1 3 2 3 2" xfId="1865" xr:uid="{391B34A3-E54A-42EB-95AC-7A8FFBE13EF8}"/>
    <cellStyle name="20% - Accent1 3 2 3 2 2" xfId="3100" xr:uid="{EF8A36B1-AD60-4AFE-BEAF-4AE22B14BB92}"/>
    <cellStyle name="20% - Accent1 3 2 3 2 2 2" xfId="7062" xr:uid="{3C3D93B0-75E8-439E-BAB7-57EB24372C63}"/>
    <cellStyle name="20% - Accent1 3 2 3 2 2 3" xfId="7063" xr:uid="{6F528008-AEB8-4F53-91F3-22BD9C565A7B}"/>
    <cellStyle name="20% - Accent1 3 2 3 2 2 4" xfId="29096" xr:uid="{4238D624-0A7D-4009-9707-724B21D40A38}"/>
    <cellStyle name="20% - Accent1 3 2 3 2 2 5" xfId="7061" xr:uid="{03DBD631-9FEE-40FF-9F02-2B256A170F27}"/>
    <cellStyle name="20% - Accent1 3 2 3 2 3" xfId="7064" xr:uid="{F65A965A-0BF0-48CD-891E-339B0698911F}"/>
    <cellStyle name="20% - Accent1 3 2 3 2 4" xfId="7065" xr:uid="{F9C628A2-5A5C-4EAC-B8B1-994A265247B2}"/>
    <cellStyle name="20% - Accent1 3 2 3 2 5" xfId="7066" xr:uid="{3967ED34-D678-4F73-B040-B948BDF7F1A3}"/>
    <cellStyle name="20% - Accent1 3 2 3 2 6" xfId="26118" xr:uid="{1EF717DD-9A54-4A2C-95FA-1CD5A4A9ED71}"/>
    <cellStyle name="20% - Accent1 3 2 3 2 7" xfId="7060" xr:uid="{7CA1C5E9-F9C5-4CB9-9B0F-B743664D8557}"/>
    <cellStyle name="20% - Accent1 3 2 3 3" xfId="2460" xr:uid="{3057DDE1-DE62-4504-AE96-27FF933C45CE}"/>
    <cellStyle name="20% - Accent1 3 2 3 3 2" xfId="7068" xr:uid="{C467991E-7604-4ED7-B28F-1F0888789C29}"/>
    <cellStyle name="20% - Accent1 3 2 3 3 2 2" xfId="7069" xr:uid="{AB4A7508-A56F-48D4-B7A8-9FC023ED4361}"/>
    <cellStyle name="20% - Accent1 3 2 3 3 2 3" xfId="7070" xr:uid="{952FA2E6-0DB2-4AFA-8A3A-A86044E53174}"/>
    <cellStyle name="20% - Accent1 3 2 3 3 3" xfId="7071" xr:uid="{4A71D444-BCE1-4CB6-AEAE-E0C54D31703D}"/>
    <cellStyle name="20% - Accent1 3 2 3 3 4" xfId="7072" xr:uid="{229F0999-A8A8-45F5-8648-BF0297E8F12E}"/>
    <cellStyle name="20% - Accent1 3 2 3 3 5" xfId="7073" xr:uid="{4141343C-B446-47B7-BD26-214FA169D6FA}"/>
    <cellStyle name="20% - Accent1 3 2 3 3 6" xfId="27585" xr:uid="{24C653DD-BBD6-4954-B5A8-3BA46510F3BE}"/>
    <cellStyle name="20% - Accent1 3 2 3 3 7" xfId="7067" xr:uid="{0F6D7148-89CE-4B20-9193-3BDF8ABF35D7}"/>
    <cellStyle name="20% - Accent1 3 2 3 4" xfId="7074" xr:uid="{A1235AAE-BBA6-467C-A696-EBD0B907C2FC}"/>
    <cellStyle name="20% - Accent1 3 2 3 4 2" xfId="7075" xr:uid="{FF9D8EE4-6FB0-4986-9CF7-97648BA81C75}"/>
    <cellStyle name="20% - Accent1 3 2 3 4 3" xfId="7076" xr:uid="{BC893504-7729-47E9-B0A4-3F9D1B6E97AD}"/>
    <cellStyle name="20% - Accent1 3 2 3 4 4" xfId="30583" xr:uid="{11C50CB2-DBC2-466B-9A81-236CE7695ABF}"/>
    <cellStyle name="20% - Accent1 3 2 3 5" xfId="7077" xr:uid="{16D55CD9-E611-442E-8A3A-617B59EC30F1}"/>
    <cellStyle name="20% - Accent1 3 2 3 6" xfId="7078" xr:uid="{DED07F42-3837-482C-855D-F553FE81CFB8}"/>
    <cellStyle name="20% - Accent1 3 2 3 7" xfId="7079" xr:uid="{19B3E096-2AF6-4EC4-8BC1-4DA84CCA244B}"/>
    <cellStyle name="20% - Accent1 3 2 3 8" xfId="24674" xr:uid="{7580F3F2-C900-4FB0-A076-EE83117F1DB4}"/>
    <cellStyle name="20% - Accent1 3 2 3 9" xfId="7059" xr:uid="{7040226C-7ACA-46BD-9BAE-DE1EB7B64B04}"/>
    <cellStyle name="20% - Accent1 3 2 4" xfId="1575" xr:uid="{13ED262C-3EBF-460F-8219-F5323DC1E58D}"/>
    <cellStyle name="20% - Accent1 3 2 4 2" xfId="2796" xr:uid="{63708E54-4E23-41C7-97C2-8D7E43FD7A87}"/>
    <cellStyle name="20% - Accent1 3 2 4 2 2" xfId="7082" xr:uid="{9CDF5113-320C-499B-A7F5-88E66F341A00}"/>
    <cellStyle name="20% - Accent1 3 2 4 2 2 2" xfId="29393" xr:uid="{4323A296-4F68-4D87-AA38-CDB6711527DE}"/>
    <cellStyle name="20% - Accent1 3 2 4 2 3" xfId="7083" xr:uid="{1BCF6479-DC81-4F68-BE48-7BC06BA2CA11}"/>
    <cellStyle name="20% - Accent1 3 2 4 2 4" xfId="26409" xr:uid="{DFA1C0FD-4F31-4783-B60B-EA6022A8E4FD}"/>
    <cellStyle name="20% - Accent1 3 2 4 2 5" xfId="7081" xr:uid="{B77C64E0-170B-4957-A2CF-3B1EAA6BBF01}"/>
    <cellStyle name="20% - Accent1 3 2 4 3" xfId="7084" xr:uid="{224696CF-5958-41FE-912D-64933C23CCFF}"/>
    <cellStyle name="20% - Accent1 3 2 4 3 2" xfId="27882" xr:uid="{D3DD475A-B933-46CC-8B29-D9B978982BFA}"/>
    <cellStyle name="20% - Accent1 3 2 4 4" xfId="7085" xr:uid="{41B32B9E-3BAB-4282-956C-641E93E48E72}"/>
    <cellStyle name="20% - Accent1 3 2 4 4 2" xfId="30881" xr:uid="{448B97DB-17ED-403E-88A1-1AA5EFF3F619}"/>
    <cellStyle name="20% - Accent1 3 2 4 5" xfId="7086" xr:uid="{44A041C0-A363-400E-B000-AC0F0D5B35C6}"/>
    <cellStyle name="20% - Accent1 3 2 4 6" xfId="24953" xr:uid="{7FB975BF-ECB8-489F-8E53-EB14AA1B558D}"/>
    <cellStyle name="20% - Accent1 3 2 4 7" xfId="7080" xr:uid="{FD756F34-B7DB-4A93-BFE4-1FB8CAB5DD73}"/>
    <cellStyle name="20% - Accent1 3 2 5" xfId="2203" xr:uid="{D1FF41A3-337C-4053-BA34-48861235C0E5}"/>
    <cellStyle name="20% - Accent1 3 2 5 2" xfId="7088" xr:uid="{0FC1DAF1-73B8-4994-9A0F-41F6EB857B64}"/>
    <cellStyle name="20% - Accent1 3 2 5 2 2" xfId="7089" xr:uid="{FE14B842-6191-4571-A05E-6DA5A8CBF963}"/>
    <cellStyle name="20% - Accent1 3 2 5 2 2 2" xfId="29702" xr:uid="{A12C98A1-5B81-47E6-9B40-4536CDAE608B}"/>
    <cellStyle name="20% - Accent1 3 2 5 2 3" xfId="7090" xr:uid="{87E41260-81DB-4F5F-94E6-554105B7F0F7}"/>
    <cellStyle name="20% - Accent1 3 2 5 2 4" xfId="26718" xr:uid="{7036212E-03DB-4462-A1C7-250BE93D10E3}"/>
    <cellStyle name="20% - Accent1 3 2 5 3" xfId="7091" xr:uid="{F1433B7F-C6A0-4FE2-BBF5-B7009D32F027}"/>
    <cellStyle name="20% - Accent1 3 2 5 3 2" xfId="28191" xr:uid="{FC893D71-B40B-4017-AD62-8FFA38010FCF}"/>
    <cellStyle name="20% - Accent1 3 2 5 4" xfId="7092" xr:uid="{171625D3-82E9-435C-9F89-BA124265C014}"/>
    <cellStyle name="20% - Accent1 3 2 5 4 2" xfId="31191" xr:uid="{D88BDD12-DBFE-42B1-83A0-D24F39D7F64D}"/>
    <cellStyle name="20% - Accent1 3 2 5 5" xfId="7093" xr:uid="{47C4E3FA-4EED-4E18-84B4-5A8E960E8953}"/>
    <cellStyle name="20% - Accent1 3 2 5 6" xfId="25250" xr:uid="{37E02AB1-260F-4CB2-8C1E-F458FDD46B5D}"/>
    <cellStyle name="20% - Accent1 3 2 5 7" xfId="7087" xr:uid="{ADD761AE-3152-48CE-B78C-8886D1F9591C}"/>
    <cellStyle name="20% - Accent1 3 2 6" xfId="7094" xr:uid="{F9841CB8-1B85-4152-92F5-35D82E7806ED}"/>
    <cellStyle name="20% - Accent1 3 2 6 2" xfId="7095" xr:uid="{93AA4EDA-D599-4D66-BB4A-5D538A3F541E}"/>
    <cellStyle name="20% - Accent1 3 2 6 2 2" xfId="28516" xr:uid="{B9ED91E3-4150-44B6-8658-313ECC6A70F1}"/>
    <cellStyle name="20% - Accent1 3 2 6 3" xfId="7096" xr:uid="{365EF434-3AD6-44B8-92D7-01B91F0B103F}"/>
    <cellStyle name="20% - Accent1 3 2 6 4" xfId="25550" xr:uid="{C88D5370-D250-443A-9EF5-34D509E307F2}"/>
    <cellStyle name="20% - Accent1 3 2 7" xfId="7097" xr:uid="{8620AD6C-E1BF-4549-A351-0AF189325A3B}"/>
    <cellStyle name="20% - Accent1 3 2 7 2" xfId="27001" xr:uid="{F5F56994-AC47-4BE2-8DB3-5D470D75C0F3}"/>
    <cellStyle name="20% - Accent1 3 2 8" xfId="7098" xr:uid="{311B52CB-DAFB-4AB9-A031-F52030E2B094}"/>
    <cellStyle name="20% - Accent1 3 2 8 2" xfId="29995" xr:uid="{0E5BD951-57D9-48D0-A42D-8B8C148B74BF}"/>
    <cellStyle name="20% - Accent1 3 2 9" xfId="7099" xr:uid="{42E21917-33E7-4F8D-8983-6FE45537983D}"/>
    <cellStyle name="20% - Accent1 3 3" xfId="761" xr:uid="{6777E0FB-6677-467E-9CBC-961FD0A37C8E}"/>
    <cellStyle name="20% - Accent1 3 3 10" xfId="24036" xr:uid="{158C4C7E-1AC8-4D00-AE13-6B196079EC33}"/>
    <cellStyle name="20% - Accent1 3 3 2" xfId="1205" xr:uid="{17BB3A94-8058-4BC0-A15B-154EAB5C43A5}"/>
    <cellStyle name="20% - Accent1 3 3 2 2" xfId="1867" xr:uid="{A6C35A7D-45D5-40FF-A68F-5041D302970F}"/>
    <cellStyle name="20% - Accent1 3 3 2 2 2" xfId="3102" xr:uid="{9DCF79AA-5BC1-41F7-A9EB-ED9DF626BAF6}"/>
    <cellStyle name="20% - Accent1 3 3 2 2 2 2" xfId="7103" xr:uid="{8015F4D9-B35D-44CE-A7BE-D2C74CB68D60}"/>
    <cellStyle name="20% - Accent1 3 3 2 2 3" xfId="7104" xr:uid="{6205AA0B-3B0F-41D0-A3E7-39142998FF85}"/>
    <cellStyle name="20% - Accent1 3 3 2 2 4" xfId="7102" xr:uid="{5B8613AB-5F28-47FA-BD5B-4910C5D30F1A}"/>
    <cellStyle name="20% - Accent1 3 3 2 3" xfId="2462" xr:uid="{6888FCF7-42C9-4A91-8F0B-58F9B81C1CB1}"/>
    <cellStyle name="20% - Accent1 3 3 2 3 2" xfId="7105" xr:uid="{E08DC30E-955F-40F6-9762-B4F1008B437E}"/>
    <cellStyle name="20% - Accent1 3 3 2 4" xfId="7106" xr:uid="{7AFFD63A-DC4C-4453-AE21-6EF530A51435}"/>
    <cellStyle name="20% - Accent1 3 3 2 5" xfId="7107" xr:uid="{DB3D8746-DE8F-4110-94AF-7F4DCFBF64DD}"/>
    <cellStyle name="20% - Accent1 3 3 2 6" xfId="22401" xr:uid="{D17BC399-6028-4537-A725-34ABBD340774}"/>
    <cellStyle name="20% - Accent1 3 3 2 7" xfId="7101" xr:uid="{DE9F07F1-C3E7-4698-972E-0D02223BD19B}"/>
    <cellStyle name="20% - Accent1 3 3 2 8" xfId="31352" xr:uid="{BA01E250-45A5-41FB-8056-37F831E91995}"/>
    <cellStyle name="20% - Accent1 3 3 3" xfId="1577" xr:uid="{26771E3C-910D-4418-9ED2-D88FD37EDCFE}"/>
    <cellStyle name="20% - Accent1 3 3 3 2" xfId="2798" xr:uid="{7026A314-2773-4293-B13C-A8511BC4A763}"/>
    <cellStyle name="20% - Accent1 3 3 3 2 2" xfId="7110" xr:uid="{165583F5-C6CD-4C13-A527-4B4E596A9A1B}"/>
    <cellStyle name="20% - Accent1 3 3 3 2 3" xfId="7111" xr:uid="{6D26977E-F755-401B-8409-3C21AD5C5889}"/>
    <cellStyle name="20% - Accent1 3 3 3 2 4" xfId="7109" xr:uid="{AD63C7D8-A484-4B71-9033-40757C269E6A}"/>
    <cellStyle name="20% - Accent1 3 3 3 3" xfId="7112" xr:uid="{9E83903D-19ED-4916-BDCC-3B9163F455B7}"/>
    <cellStyle name="20% - Accent1 3 3 3 4" xfId="7113" xr:uid="{4F0E90F8-1F99-4752-BA54-1841A279DD4F}"/>
    <cellStyle name="20% - Accent1 3 3 3 5" xfId="7114" xr:uid="{A2E9DEEA-36E3-4ACF-8637-461F033470FA}"/>
    <cellStyle name="20% - Accent1 3 3 3 6" xfId="31607" xr:uid="{1DD729A7-3455-4265-ABEA-87DE61E859E0}"/>
    <cellStyle name="20% - Accent1 3 3 3 7" xfId="7108" xr:uid="{2B0F5ABF-5754-4C87-9F4D-A951FE6413AC}"/>
    <cellStyle name="20% - Accent1 3 3 4" xfId="2279" xr:uid="{6BF6B574-BF5E-4C8A-AC6E-9A9DA66C4823}"/>
    <cellStyle name="20% - Accent1 3 3 4 2" xfId="7116" xr:uid="{0CF4574B-1FB1-4AED-8ACA-A219A87E9F39}"/>
    <cellStyle name="20% - Accent1 3 3 4 3" xfId="7117" xr:uid="{56B02383-CF79-44F0-B39C-BF8D68CF2774}"/>
    <cellStyle name="20% - Accent1 3 3 4 4" xfId="7115" xr:uid="{B478C013-175C-47F5-9A61-5350AD09BEEF}"/>
    <cellStyle name="20% - Accent1 3 3 5" xfId="7118" xr:uid="{BF0DB032-FA0B-4704-81BD-2391B53A2D8D}"/>
    <cellStyle name="20% - Accent1 3 3 6" xfId="7119" xr:uid="{EE4CB81A-8952-472A-98C9-BE993994DAC0}"/>
    <cellStyle name="20% - Accent1 3 3 7" xfId="7120" xr:uid="{31EBB982-3077-4E15-B643-AD3E7030C3C2}"/>
    <cellStyle name="20% - Accent1 3 3 8" xfId="21417" xr:uid="{7D897497-1473-4347-BF0C-4E7E5B583B6B}"/>
    <cellStyle name="20% - Accent1 3 3 9" xfId="7100" xr:uid="{940E866E-C306-4E1F-8ABC-8DBE7B42A1C9}"/>
    <cellStyle name="20% - Accent1 3 4" xfId="672" xr:uid="{2C445AF9-47CD-42BD-BFB4-CAE4F5AB7405}"/>
    <cellStyle name="20% - Accent1 3 4 10" xfId="24284" xr:uid="{CA8DD5DF-FF85-4A82-8138-3565F6F6746D}"/>
    <cellStyle name="20% - Accent1 3 4 2" xfId="1202" xr:uid="{217D7EAB-2F24-40D4-AB6C-52296C68872B}"/>
    <cellStyle name="20% - Accent1 3 4 2 2" xfId="1864" xr:uid="{5C8F7913-F677-4AA2-8A76-69D5A07E224D}"/>
    <cellStyle name="20% - Accent1 3 4 2 2 2" xfId="3099" xr:uid="{250AAB5D-A20F-4B0A-8FA1-E512B7A248FF}"/>
    <cellStyle name="20% - Accent1 3 4 2 2 2 2" xfId="7124" xr:uid="{D57D2652-995E-47AE-B47F-F0F4E53047C3}"/>
    <cellStyle name="20% - Accent1 3 4 2 2 3" xfId="7125" xr:uid="{DE76C02B-4FBE-4522-8E9B-4ABF517C06FB}"/>
    <cellStyle name="20% - Accent1 3 4 2 2 4" xfId="28739" xr:uid="{47F34C28-9836-4A36-AE9C-1EE277273FC7}"/>
    <cellStyle name="20% - Accent1 3 4 2 2 5" xfId="7123" xr:uid="{2A0580DC-0CD7-419D-B934-D7069CCDCFD0}"/>
    <cellStyle name="20% - Accent1 3 4 2 3" xfId="2463" xr:uid="{4FA3D92D-2423-4735-BF6F-DE7103E8A407}"/>
    <cellStyle name="20% - Accent1 3 4 2 3 2" xfId="7126" xr:uid="{CFA7D95E-05E8-450C-8B22-F719A48E19E3}"/>
    <cellStyle name="20% - Accent1 3 4 2 4" xfId="7127" xr:uid="{4AD9DFA0-37E7-4F25-8E3A-9FE7D6B44F80}"/>
    <cellStyle name="20% - Accent1 3 4 2 5" xfId="7128" xr:uid="{7B08D903-0D52-42B3-80FA-BC103B6849B4}"/>
    <cellStyle name="20% - Accent1 3 4 2 6" xfId="25762" xr:uid="{DF7A24B9-A464-453C-9938-E65AC9B72398}"/>
    <cellStyle name="20% - Accent1 3 4 2 7" xfId="7122" xr:uid="{94A7602A-EC61-416D-9CDA-E0F4C2EAA4D8}"/>
    <cellStyle name="20% - Accent1 3 4 3" xfId="1574" xr:uid="{6A46DF8B-31F0-4177-A0E9-2F3542C0FE83}"/>
    <cellStyle name="20% - Accent1 3 4 3 2" xfId="2795" xr:uid="{888F8330-7D86-4ECD-9420-F2295858E48A}"/>
    <cellStyle name="20% - Accent1 3 4 3 2 2" xfId="7131" xr:uid="{E5E3926A-D814-417F-8938-7F81105E4C53}"/>
    <cellStyle name="20% - Accent1 3 4 3 2 3" xfId="7132" xr:uid="{55E45830-C4F3-4BB8-88FC-736C8C02B4AF}"/>
    <cellStyle name="20% - Accent1 3 4 3 2 4" xfId="7130" xr:uid="{65A04B06-FF33-4F35-8107-231D7E36D970}"/>
    <cellStyle name="20% - Accent1 3 4 3 3" xfId="7133" xr:uid="{ACF4D7C8-BF57-44E2-82EB-8170C016CA38}"/>
    <cellStyle name="20% - Accent1 3 4 3 4" xfId="7134" xr:uid="{10A50F4F-E5F4-4427-AB7E-BC7E9371038E}"/>
    <cellStyle name="20% - Accent1 3 4 3 5" xfId="7135" xr:uid="{DA42C6E7-BADB-4B27-90F0-336B8CC71C37}"/>
    <cellStyle name="20% - Accent1 3 4 3 6" xfId="27225" xr:uid="{C4D66FEF-D6D3-4619-8199-759B9952F881}"/>
    <cellStyle name="20% - Accent1 3 4 3 7" xfId="7129" xr:uid="{522D0102-C3C4-46B7-8DAF-07316F6E74B0}"/>
    <cellStyle name="20% - Accent1 3 4 4" xfId="2419" xr:uid="{C3699F9A-6B22-4145-AFCF-E30E55E4AFAA}"/>
    <cellStyle name="20% - Accent1 3 4 4 2" xfId="7137" xr:uid="{850EC764-9B47-44BF-8921-79DE2C4D8E2A}"/>
    <cellStyle name="20% - Accent1 3 4 4 3" xfId="7138" xr:uid="{740C51A9-0089-4954-A021-01DCFC6C12B4}"/>
    <cellStyle name="20% - Accent1 3 4 4 4" xfId="30219" xr:uid="{598B6C4C-CA1D-4F38-90CB-90BD5D987693}"/>
    <cellStyle name="20% - Accent1 3 4 4 5" xfId="7136" xr:uid="{D05F33DF-95E7-4424-A070-AFB913AC3772}"/>
    <cellStyle name="20% - Accent1 3 4 5" xfId="7139" xr:uid="{FB5614FF-C37D-4558-8143-558ED1261D39}"/>
    <cellStyle name="20% - Accent1 3 4 6" xfId="7140" xr:uid="{15E5C688-F1AB-46CE-837C-D29305DE3436}"/>
    <cellStyle name="20% - Accent1 3 4 7" xfId="7141" xr:uid="{1F94CF20-6D40-41EE-BF61-F7CCE461CE45}"/>
    <cellStyle name="20% - Accent1 3 4 8" xfId="21902" xr:uid="{88951017-95BB-4019-950C-AE82770470B1}"/>
    <cellStyle name="20% - Accent1 3 4 9" xfId="7121" xr:uid="{E208CC02-F2EA-40D1-9136-E4FEFBA4A625}"/>
    <cellStyle name="20% - Accent1 3 5" xfId="1167" xr:uid="{423B20B9-1AE3-4033-BD1B-BD0C99C4AD6F}"/>
    <cellStyle name="20% - Accent1 3 5 2" xfId="1829" xr:uid="{F02C01BD-4A92-4A7E-AC2A-D5AC52911550}"/>
    <cellStyle name="20% - Accent1 3 5 2 2" xfId="3064" xr:uid="{0E64FC6F-FECA-44A8-9DCA-CA4A26A7C0A6}"/>
    <cellStyle name="20% - Accent1 3 5 2 2 2" xfId="7145" xr:uid="{C711AA9F-6A12-46D8-80E4-AFC2859C4A2A}"/>
    <cellStyle name="20% - Accent1 3 5 2 2 3" xfId="7146" xr:uid="{9ECEBBC6-9C52-43CC-8901-62D92BFDAB0C}"/>
    <cellStyle name="20% - Accent1 3 5 2 2 4" xfId="29028" xr:uid="{AE0AE883-60CE-4FAF-B688-9F5167EBAF76}"/>
    <cellStyle name="20% - Accent1 3 5 2 2 5" xfId="7144" xr:uid="{275F1B99-630E-45B9-844E-BD9D35C959FC}"/>
    <cellStyle name="20% - Accent1 3 5 2 3" xfId="7147" xr:uid="{60ED64F5-5D4D-4368-B72B-39B0D410F851}"/>
    <cellStyle name="20% - Accent1 3 5 2 4" xfId="7148" xr:uid="{0E0FA436-D3E0-42A0-A6D3-056E3D0CC6D6}"/>
    <cellStyle name="20% - Accent1 3 5 2 5" xfId="7149" xr:uid="{E0288FC5-D360-4384-8795-2665F7558A2D}"/>
    <cellStyle name="20% - Accent1 3 5 2 6" xfId="26049" xr:uid="{D8D8ABC2-1BA0-4444-AB99-61EFC9A444E2}"/>
    <cellStyle name="20% - Accent1 3 5 2 7" xfId="7143" xr:uid="{764A7776-9043-4DA2-AB06-8EDAFAD02A5E}"/>
    <cellStyle name="20% - Accent1 3 5 3" xfId="2459" xr:uid="{7FA71812-C14E-44D5-A325-C30B3FEC05D3}"/>
    <cellStyle name="20% - Accent1 3 5 3 2" xfId="7151" xr:uid="{1FAEC98B-AC91-4B47-89A1-86EA5F667AC8}"/>
    <cellStyle name="20% - Accent1 3 5 3 2 2" xfId="7152" xr:uid="{917C6F0E-EA90-4DE8-9FB3-50BC49842C22}"/>
    <cellStyle name="20% - Accent1 3 5 3 2 3" xfId="7153" xr:uid="{4AD9E07B-BC00-4A95-B638-461B7C03D61F}"/>
    <cellStyle name="20% - Accent1 3 5 3 3" xfId="7154" xr:uid="{9CB38853-B5E4-4136-944A-CA3B85B0AACD}"/>
    <cellStyle name="20% - Accent1 3 5 3 4" xfId="7155" xr:uid="{5A9A9578-42DC-4BE3-89BF-C9BF281DFA7F}"/>
    <cellStyle name="20% - Accent1 3 5 3 5" xfId="7156" xr:uid="{EACFF70B-CC35-4445-A2FD-28D5DB970D0E}"/>
    <cellStyle name="20% - Accent1 3 5 3 6" xfId="27517" xr:uid="{2D1EDA9F-7AD6-4977-A45C-9D56C23E8B6E}"/>
    <cellStyle name="20% - Accent1 3 5 3 7" xfId="7150" xr:uid="{E01FA75A-C931-451A-B827-0DC000AF9644}"/>
    <cellStyle name="20% - Accent1 3 5 4" xfId="7157" xr:uid="{BAE9B000-466A-4E1A-AC67-501B7CBC77EF}"/>
    <cellStyle name="20% - Accent1 3 5 4 2" xfId="7158" xr:uid="{8D943FE3-529D-4194-895C-2591B35C929C}"/>
    <cellStyle name="20% - Accent1 3 5 4 3" xfId="7159" xr:uid="{7D84870F-54B1-4C60-A21D-1B92FA5B5AE3}"/>
    <cellStyle name="20% - Accent1 3 5 4 4" xfId="30514" xr:uid="{6F1AF446-536F-44AF-84DF-BB09C177137E}"/>
    <cellStyle name="20% - Accent1 3 5 5" xfId="7160" xr:uid="{CCF2FE11-E269-49BD-8A58-89438FC32E20}"/>
    <cellStyle name="20% - Accent1 3 5 6" xfId="7161" xr:uid="{16181185-0D17-4187-ABC1-1174E955193D}"/>
    <cellStyle name="20% - Accent1 3 5 7" xfId="7162" xr:uid="{2930252C-E8C2-442B-8BDD-35E5551095FE}"/>
    <cellStyle name="20% - Accent1 3 5 8" xfId="24605" xr:uid="{79B0BD2A-A2CF-4E85-B583-31F4CF350C65}"/>
    <cellStyle name="20% - Accent1 3 5 9" xfId="7142" xr:uid="{6215C812-5D7A-47A9-AB95-F74F4E32BB22}"/>
    <cellStyle name="20% - Accent1 3 6" xfId="1539" xr:uid="{C617278B-8481-44C3-8451-C96CC6D4F286}"/>
    <cellStyle name="20% - Accent1 3 6 2" xfId="2760" xr:uid="{9CE6C40C-E42B-48E3-9ADF-7FC14D11F5DF}"/>
    <cellStyle name="20% - Accent1 3 6 2 2" xfId="7165" xr:uid="{9B956163-6587-4E00-BA38-8B90972299AB}"/>
    <cellStyle name="20% - Accent1 3 6 2 2 2" xfId="29324" xr:uid="{BC661BE9-6626-4D82-99F6-4276977AAFE8}"/>
    <cellStyle name="20% - Accent1 3 6 2 3" xfId="7166" xr:uid="{AD460C5E-4488-44FB-8707-E2DDCDEAC559}"/>
    <cellStyle name="20% - Accent1 3 6 2 4" xfId="26340" xr:uid="{C13DA450-5BA6-456B-8836-5CFF4D97E859}"/>
    <cellStyle name="20% - Accent1 3 6 2 5" xfId="7164" xr:uid="{D5390C78-C93E-4D9E-A45B-CEDE75EDBF95}"/>
    <cellStyle name="20% - Accent1 3 6 3" xfId="7167" xr:uid="{43976370-9D53-460D-B5EF-2D4734BC2C18}"/>
    <cellStyle name="20% - Accent1 3 6 3 2" xfId="27813" xr:uid="{8B391CB6-2628-4EB2-99AC-3BBC9B1A6A5B}"/>
    <cellStyle name="20% - Accent1 3 6 4" xfId="7168" xr:uid="{34858D7C-BD15-415B-A4D5-FB6C6E66991C}"/>
    <cellStyle name="20% - Accent1 3 6 4 2" xfId="30811" xr:uid="{4DEB93F3-388B-453B-A5EF-EB014BD14276}"/>
    <cellStyle name="20% - Accent1 3 6 5" xfId="7169" xr:uid="{F32D44DA-0DD9-41A5-8DCE-B78653CFB966}"/>
    <cellStyle name="20% - Accent1 3 6 6" xfId="7170" xr:uid="{939C39B7-50F1-4BB9-9C17-BF0948C30E38}"/>
    <cellStyle name="20% - Accent1 3 6 7" xfId="24884" xr:uid="{875AC406-331E-47C4-A838-3E49F98F09D0}"/>
    <cellStyle name="20% - Accent1 3 6 8" xfId="7163" xr:uid="{3F8647ED-4018-4EBC-9AA0-799766C94FB7}"/>
    <cellStyle name="20% - Accent1 3 7" xfId="2159" xr:uid="{3C27B864-2144-4163-A514-584770D2E76B}"/>
    <cellStyle name="20% - Accent1 3 7 2" xfId="7172" xr:uid="{7111C200-6E2A-4AA7-BC8A-8C309301A704}"/>
    <cellStyle name="20% - Accent1 3 7 2 2" xfId="7173" xr:uid="{DBEA794F-FE0A-4E52-A70F-6FC949143AEF}"/>
    <cellStyle name="20% - Accent1 3 7 2 2 2" xfId="29634" xr:uid="{46698A23-9B76-4EB8-9A51-F88ED6E693A0}"/>
    <cellStyle name="20% - Accent1 3 7 2 3" xfId="7174" xr:uid="{7970870F-67C7-4BE6-BF16-BE7A2A971925}"/>
    <cellStyle name="20% - Accent1 3 7 2 4" xfId="26650" xr:uid="{5A56D17E-A2E9-4897-9D44-99A28CB1A645}"/>
    <cellStyle name="20% - Accent1 3 7 3" xfId="7175" xr:uid="{7126C5EC-C2CD-43EF-A8C0-E4F7DEA9D319}"/>
    <cellStyle name="20% - Accent1 3 7 3 2" xfId="28123" xr:uid="{1AEA9467-F8BE-474A-B9CF-FA13A8D8EFE1}"/>
    <cellStyle name="20% - Accent1 3 7 4" xfId="7176" xr:uid="{85B6ED03-9583-40F5-8F79-96715B044981}"/>
    <cellStyle name="20% - Accent1 3 7 4 2" xfId="31122" xr:uid="{EC53CB1E-F312-4DBD-83B1-B258D5D603C4}"/>
    <cellStyle name="20% - Accent1 3 7 5" xfId="7177" xr:uid="{00AB5208-73A9-4DEF-908C-4C7485270285}"/>
    <cellStyle name="20% - Accent1 3 7 6" xfId="25181" xr:uid="{8CA63667-32B0-4327-9854-16A9C2F4094B}"/>
    <cellStyle name="20% - Accent1 3 7 7" xfId="7171" xr:uid="{03577C50-13A4-492F-BBCC-4A37112BBD3F}"/>
    <cellStyle name="20% - Accent1 3 8" xfId="7178" xr:uid="{38039908-46AD-4354-B3CB-25E78FD760B6}"/>
    <cellStyle name="20% - Accent1 3 8 2" xfId="7179" xr:uid="{85C334A1-94CF-44DB-88D8-B9E72DBD7DE7}"/>
    <cellStyle name="20% - Accent1 3 8 2 2" xfId="28448" xr:uid="{74506459-EFC7-4166-89A2-0280F7CE57A6}"/>
    <cellStyle name="20% - Accent1 3 8 3" xfId="7180" xr:uid="{F6AE4440-BC25-4E66-BEA7-3D9E0F5F4F82}"/>
    <cellStyle name="20% - Accent1 3 8 4" xfId="25481" xr:uid="{D4EC9EF7-90BC-4B6E-A73D-D835C540FB37}"/>
    <cellStyle name="20% - Accent1 3 9" xfId="7181" xr:uid="{06635EE3-3202-4911-BA35-724C181C311D}"/>
    <cellStyle name="20% - Accent1 3 9 2" xfId="26932" xr:uid="{B79478E9-9671-410A-A465-77280938B03A}"/>
    <cellStyle name="20% - Accent1 30" xfId="7182" xr:uid="{E0DAA9BF-DEE6-47D7-8DCE-CF44D074C4CD}"/>
    <cellStyle name="20% - Accent1 31" xfId="7183" xr:uid="{5918FC65-349A-4B46-9E05-4AA17AD498CB}"/>
    <cellStyle name="20% - Accent1 32" xfId="7184" xr:uid="{907394E8-9D64-4B34-AB38-F6216D1E87A2}"/>
    <cellStyle name="20% - Accent1 33" xfId="7185" xr:uid="{291A800F-856F-4F90-865F-F4F81F972230}"/>
    <cellStyle name="20% - Accent1 34" xfId="7186" xr:uid="{9AE881D9-72E1-44CE-BDE8-9137BFA3B210}"/>
    <cellStyle name="20% - Accent1 35" xfId="7187" xr:uid="{12C3FC5B-58C4-4554-90C6-59FD879B9494}"/>
    <cellStyle name="20% - Accent1 36" xfId="6709" xr:uid="{BB4AA1BE-2EA8-4350-8CD5-B83C3DA467EB}"/>
    <cellStyle name="20% - Accent1 37" xfId="6606" xr:uid="{262636EE-FE40-4BCE-838C-A4AC7C4613DD}"/>
    <cellStyle name="20% - Accent1 38" xfId="4860" xr:uid="{3D5818B2-3FE0-4936-A013-79ACFC57969D}"/>
    <cellStyle name="20% - Accent1 39" xfId="22827" xr:uid="{361604D0-F2CD-4F1D-83C9-1821DD998AD5}"/>
    <cellStyle name="20% - Accent1 4" xfId="760" xr:uid="{24DE9635-43E7-4EB3-AD5F-2C030A828919}"/>
    <cellStyle name="20% - Accent1 4 10" xfId="7189" xr:uid="{9DD43213-5161-4986-9D43-930D1A492487}"/>
    <cellStyle name="20% - Accent1 4 11" xfId="7190" xr:uid="{C362309A-F970-4245-8D00-6272A9FBE90A}"/>
    <cellStyle name="20% - Accent1 4 12" xfId="7188" xr:uid="{38136319-21C8-45DD-9BE7-BC3F3ADC9241}"/>
    <cellStyle name="20% - Accent1 4 13" xfId="6695" xr:uid="{71033A99-A10B-460C-AC94-A9EF766D6A93}"/>
    <cellStyle name="20% - Accent1 4 14" xfId="5085" xr:uid="{462F4EDD-05D0-46E8-95C4-4B415873DDE7}"/>
    <cellStyle name="20% - Accent1 4 15" xfId="22968" xr:uid="{0478334A-3857-4878-AC54-FF1F26123A30}"/>
    <cellStyle name="20% - Accent1 4 2" xfId="759" xr:uid="{A51B50F4-6876-4B08-9914-FFC5AB6A5D36}"/>
    <cellStyle name="20% - Accent1 4 2 10" xfId="21188" xr:uid="{902F1A5B-6CA5-4B26-896C-1A571F3274E4}"/>
    <cellStyle name="20% - Accent1 4 2 11" xfId="7191" xr:uid="{34D4FF35-4840-412C-B4DE-BF5611EE6A01}"/>
    <cellStyle name="20% - Accent1 4 2 12" xfId="5350" xr:uid="{385EB767-8382-4D9D-AE31-1D08E8326E77}"/>
    <cellStyle name="20% - Accent1 4 2 13" xfId="23014" xr:uid="{C77DC71B-9EA5-42C6-84ED-FC7F8C333C1C}"/>
    <cellStyle name="20% - Accent1 4 2 2" xfId="1207" xr:uid="{E7702D14-B588-464F-AA48-A71DB787EBB5}"/>
    <cellStyle name="20% - Accent1 4 2 2 10" xfId="25802" xr:uid="{4BF6084B-72D2-4165-B420-4AEBF693A62D}"/>
    <cellStyle name="20% - Accent1 4 2 2 2" xfId="1869" xr:uid="{88B764A0-2F0B-4B53-B9FA-6EF835571539}"/>
    <cellStyle name="20% - Accent1 4 2 2 2 2" xfId="3104" xr:uid="{B3D86287-4451-49DB-A354-DF419A2DB797}"/>
    <cellStyle name="20% - Accent1 4 2 2 2 2 2" xfId="7195" xr:uid="{A1AE4FB6-94D9-45DE-BEE1-E949F15B2129}"/>
    <cellStyle name="20% - Accent1 4 2 2 2 2 3" xfId="7196" xr:uid="{B394B0A3-9B5E-4D0D-A172-7355F7307161}"/>
    <cellStyle name="20% - Accent1 4 2 2 2 2 4" xfId="7194" xr:uid="{E15689DB-1138-4326-85B5-4878F590528C}"/>
    <cellStyle name="20% - Accent1 4 2 2 2 3" xfId="7197" xr:uid="{A90C4E1F-92F4-4675-BB27-3B61176CDFBC}"/>
    <cellStyle name="20% - Accent1 4 2 2 2 4" xfId="7198" xr:uid="{67E075D1-5FCA-44AD-AAB6-46AAC8B5C757}"/>
    <cellStyle name="20% - Accent1 4 2 2 2 5" xfId="7199" xr:uid="{182E89CA-CA95-48CA-9755-5C23890698F5}"/>
    <cellStyle name="20% - Accent1 4 2 2 2 6" xfId="28779" xr:uid="{6A1720D6-A9F5-4032-B64B-9E26E43C4019}"/>
    <cellStyle name="20% - Accent1 4 2 2 2 7" xfId="7193" xr:uid="{4452FF24-0164-45EB-A14F-7D680919238E}"/>
    <cellStyle name="20% - Accent1 4 2 2 3" xfId="2465" xr:uid="{EC0F4226-4589-4072-B197-6206FDF708F4}"/>
    <cellStyle name="20% - Accent1 4 2 2 3 2" xfId="7201" xr:uid="{82AB3D1C-1B3F-4073-8CE5-B5E0081B6786}"/>
    <cellStyle name="20% - Accent1 4 2 2 3 2 2" xfId="7202" xr:uid="{8F5B8A15-D1A7-44B5-A4A7-E71B467BAB77}"/>
    <cellStyle name="20% - Accent1 4 2 2 3 2 3" xfId="7203" xr:uid="{4723E1AC-1924-4C99-A2F3-E9BDD912C309}"/>
    <cellStyle name="20% - Accent1 4 2 2 3 3" xfId="7204" xr:uid="{9EFB6078-7116-4464-AA5E-D735AFEFCE1E}"/>
    <cellStyle name="20% - Accent1 4 2 2 3 4" xfId="7205" xr:uid="{2A5DC20F-0380-4785-B833-9E5D2474D2D3}"/>
    <cellStyle name="20% - Accent1 4 2 2 3 5" xfId="7206" xr:uid="{A1F26EE5-AEA3-456A-89D0-CC010A10FB92}"/>
    <cellStyle name="20% - Accent1 4 2 2 3 6" xfId="7200" xr:uid="{F747C819-A710-49F0-BA65-68142DCB807D}"/>
    <cellStyle name="20% - Accent1 4 2 2 4" xfId="7207" xr:uid="{D4C70591-B6D2-47BD-85E9-B9962DFFADA6}"/>
    <cellStyle name="20% - Accent1 4 2 2 4 2" xfId="7208" xr:uid="{EBE1CE2E-B517-499C-B587-A35096B16857}"/>
    <cellStyle name="20% - Accent1 4 2 2 4 3" xfId="7209" xr:uid="{4D1B7037-EE94-46A4-9B96-DB77BF545CB1}"/>
    <cellStyle name="20% - Accent1 4 2 2 5" xfId="7210" xr:uid="{E6468AB2-F7B4-4A62-82F4-35B5172D1D95}"/>
    <cellStyle name="20% - Accent1 4 2 2 6" xfId="7211" xr:uid="{45C43D7C-004D-48E5-A55B-9E1C04B348E5}"/>
    <cellStyle name="20% - Accent1 4 2 2 7" xfId="7212" xr:uid="{8978CBA7-DCEA-4060-A33F-C3A73C595740}"/>
    <cellStyle name="20% - Accent1 4 2 2 8" xfId="22160" xr:uid="{B44E6417-6331-4534-B526-82DDEDCFA4D5}"/>
    <cellStyle name="20% - Accent1 4 2 2 9" xfId="7192" xr:uid="{42854C54-AD47-4484-A21C-8F10006F3D84}"/>
    <cellStyle name="20% - Accent1 4 2 3" xfId="1579" xr:uid="{989DEBB3-CB84-46C7-A4A0-12CC596F5F3F}"/>
    <cellStyle name="20% - Accent1 4 2 3 2" xfId="2800" xr:uid="{2F597315-B25E-41FF-9446-C8352ECA6EB6}"/>
    <cellStyle name="20% - Accent1 4 2 3 2 2" xfId="7215" xr:uid="{BCC41D9B-80A8-4A99-B231-CC86614B665C}"/>
    <cellStyle name="20% - Accent1 4 2 3 2 2 2" xfId="7216" xr:uid="{FB13AED3-7487-458C-B8C8-5AD93346D1D6}"/>
    <cellStyle name="20% - Accent1 4 2 3 2 2 3" xfId="7217" xr:uid="{602AA29F-60E3-4D9C-9080-93F4A245D854}"/>
    <cellStyle name="20% - Accent1 4 2 3 2 3" xfId="7218" xr:uid="{E25986A4-67B4-41FA-AC9C-56626D379CFB}"/>
    <cellStyle name="20% - Accent1 4 2 3 2 4" xfId="7219" xr:uid="{5D3EA39E-DFBF-41C5-B8DC-67B8040EEA2B}"/>
    <cellStyle name="20% - Accent1 4 2 3 2 5" xfId="7220" xr:uid="{3853AA31-8436-428E-98F8-FFAB64C5DA15}"/>
    <cellStyle name="20% - Accent1 4 2 3 2 6" xfId="7214" xr:uid="{0FA22E1F-0DF7-48DD-B2C0-A19010396534}"/>
    <cellStyle name="20% - Accent1 4 2 3 3" xfId="7221" xr:uid="{BC5730CE-AA7F-4E5B-84B5-077C0F34A4B1}"/>
    <cellStyle name="20% - Accent1 4 2 3 3 2" xfId="7222" xr:uid="{CA21B98F-327F-4249-9C60-B6E1CAB5CCA3}"/>
    <cellStyle name="20% - Accent1 4 2 3 3 2 2" xfId="7223" xr:uid="{0BF2CF2E-15E8-4B36-A795-9505663B79B1}"/>
    <cellStyle name="20% - Accent1 4 2 3 3 2 3" xfId="7224" xr:uid="{FDC0315A-6A34-4B3E-B95B-60055B24F294}"/>
    <cellStyle name="20% - Accent1 4 2 3 3 3" xfId="7225" xr:uid="{17EC22FB-6B8A-44C8-A093-D3B01A78A163}"/>
    <cellStyle name="20% - Accent1 4 2 3 3 4" xfId="7226" xr:uid="{4F0293D9-B93D-4B7A-A272-EAD3C33A56F4}"/>
    <cellStyle name="20% - Accent1 4 2 3 3 5" xfId="7227" xr:uid="{3BF213DD-9C3F-44A2-89F2-21329D622299}"/>
    <cellStyle name="20% - Accent1 4 2 3 4" xfId="7228" xr:uid="{692CF040-D4FD-404D-BFC1-7110DC5FEAE5}"/>
    <cellStyle name="20% - Accent1 4 2 3 4 2" xfId="7229" xr:uid="{BBBE377A-E3D1-4BFE-BB10-CE058A0015B0}"/>
    <cellStyle name="20% - Accent1 4 2 3 4 3" xfId="7230" xr:uid="{A79C38BE-5169-4ACF-A033-4FA6DBC81E4D}"/>
    <cellStyle name="20% - Accent1 4 2 3 5" xfId="7231" xr:uid="{2626F512-DFA0-441B-81B5-59DF3DB03B34}"/>
    <cellStyle name="20% - Accent1 4 2 3 6" xfId="7232" xr:uid="{D4B5FCF1-76AF-4DD3-941A-EF82D4FE0E10}"/>
    <cellStyle name="20% - Accent1 4 2 3 7" xfId="7233" xr:uid="{A351888D-A82B-4363-9B31-D71D3FEAB85D}"/>
    <cellStyle name="20% - Accent1 4 2 3 8" xfId="27265" xr:uid="{2E1630F4-F75A-418D-B98F-628BC05A2A59}"/>
    <cellStyle name="20% - Accent1 4 2 3 9" xfId="7213" xr:uid="{1A38E35C-1268-41D6-85D5-1D7FE59194F4}"/>
    <cellStyle name="20% - Accent1 4 2 4" xfId="2306" xr:uid="{16BFC708-D81C-4F66-B28D-FDD640746B26}"/>
    <cellStyle name="20% - Accent1 4 2 4 2" xfId="7235" xr:uid="{82BD5C2E-6769-48F9-8E4D-3136109FA294}"/>
    <cellStyle name="20% - Accent1 4 2 4 2 2" xfId="7236" xr:uid="{445137DE-368A-44F9-B907-E6AE4DF6377B}"/>
    <cellStyle name="20% - Accent1 4 2 4 2 3" xfId="7237" xr:uid="{3FF9A545-76EE-4C79-B721-3646CEE9D0E1}"/>
    <cellStyle name="20% - Accent1 4 2 4 3" xfId="7238" xr:uid="{DE556BDD-146E-4E76-B78D-0F86268DC7E9}"/>
    <cellStyle name="20% - Accent1 4 2 4 4" xfId="7239" xr:uid="{4893D63F-D1AD-4548-90CB-06476948E1F9}"/>
    <cellStyle name="20% - Accent1 4 2 4 5" xfId="7240" xr:uid="{CCF59239-1B25-4643-A9B8-F8CFF691302E}"/>
    <cellStyle name="20% - Accent1 4 2 4 6" xfId="30259" xr:uid="{6B137054-0D05-4C23-A3DB-EF2B22039AAB}"/>
    <cellStyle name="20% - Accent1 4 2 4 7" xfId="7234" xr:uid="{C9317730-7408-4159-80AB-4804D5F9EE85}"/>
    <cellStyle name="20% - Accent1 4 2 5" xfId="7241" xr:uid="{C68154A2-C248-472F-A3E9-FB6B5EF9A68D}"/>
    <cellStyle name="20% - Accent1 4 2 5 2" xfId="7242" xr:uid="{953303B8-13EF-46EE-8FAF-D77A93462BC7}"/>
    <cellStyle name="20% - Accent1 4 2 5 2 2" xfId="7243" xr:uid="{90885556-8C30-4C1E-B757-6BA0F815D5D6}"/>
    <cellStyle name="20% - Accent1 4 2 5 2 3" xfId="7244" xr:uid="{C0B53F64-FB06-4F22-B960-FC4E2C245309}"/>
    <cellStyle name="20% - Accent1 4 2 5 3" xfId="7245" xr:uid="{909A3F2B-AEE7-4444-9025-CB29473D8F1D}"/>
    <cellStyle name="20% - Accent1 4 2 5 4" xfId="7246" xr:uid="{95ECA5DF-F402-47D8-A8DC-5FF275044EBF}"/>
    <cellStyle name="20% - Accent1 4 2 5 5" xfId="7247" xr:uid="{81D2D0A3-B602-44AC-8D9F-C3DD54A61AF0}"/>
    <cellStyle name="20% - Accent1 4 2 6" xfId="7248" xr:uid="{AB321950-FDF2-4A1A-8D2B-25222B706DA7}"/>
    <cellStyle name="20% - Accent1 4 2 6 2" xfId="7249" xr:uid="{52F80F89-A0DC-4E83-8265-B212C81287E2}"/>
    <cellStyle name="20% - Accent1 4 2 6 3" xfId="7250" xr:uid="{F23B74F4-D6E8-41C0-8884-85A33955E2E2}"/>
    <cellStyle name="20% - Accent1 4 2 7" xfId="7251" xr:uid="{72006BC2-0C42-4B5A-9C50-56919DF403AC}"/>
    <cellStyle name="20% - Accent1 4 2 8" xfId="7252" xr:uid="{F4DC5EF0-3833-4D77-9101-088DE80779D5}"/>
    <cellStyle name="20% - Accent1 4 2 9" xfId="7253" xr:uid="{FAAC71E4-C879-40FA-9F60-FF1953005F2B}"/>
    <cellStyle name="20% - Accent1 4 3" xfId="1206" xr:uid="{1D5FBACF-A69E-48A4-B727-96D4D3C5A721}"/>
    <cellStyle name="20% - Accent1 4 3 10" xfId="24645" xr:uid="{D601F219-9998-4BF4-8824-D006C1B55B19}"/>
    <cellStyle name="20% - Accent1 4 3 2" xfId="1868" xr:uid="{76C96E18-73EA-44A8-A821-E979AF81BC73}"/>
    <cellStyle name="20% - Accent1 4 3 2 2" xfId="3103" xr:uid="{87CFA6AD-86E2-4E78-AFBC-94C2B31313EE}"/>
    <cellStyle name="20% - Accent1 4 3 2 2 2" xfId="7257" xr:uid="{B532B503-5441-4F8A-BC33-4C529E3CA0E8}"/>
    <cellStyle name="20% - Accent1 4 3 2 2 3" xfId="7258" xr:uid="{5BEF201D-E14E-4F38-A2FA-0FFFAC0521A2}"/>
    <cellStyle name="20% - Accent1 4 3 2 2 4" xfId="29068" xr:uid="{B03B5F12-176B-4D4F-834D-A97941B13925}"/>
    <cellStyle name="20% - Accent1 4 3 2 2 5" xfId="7256" xr:uid="{9584C5FC-39C4-4EEA-B7A9-7C584D977A08}"/>
    <cellStyle name="20% - Accent1 4 3 2 3" xfId="7259" xr:uid="{0E746BB2-5B94-4276-8021-BA80D82F0EE4}"/>
    <cellStyle name="20% - Accent1 4 3 2 4" xfId="7260" xr:uid="{8F12A281-9D1E-4F7F-8AB7-D850B7E43DFC}"/>
    <cellStyle name="20% - Accent1 4 3 2 5" xfId="7261" xr:uid="{00F11EBD-DC4D-49AB-9A5D-2C38890E35C6}"/>
    <cellStyle name="20% - Accent1 4 3 2 6" xfId="22418" xr:uid="{BE2B867E-2223-44E4-B0C7-170537937BCC}"/>
    <cellStyle name="20% - Accent1 4 3 2 7" xfId="7255" xr:uid="{CC8C3142-F096-4C7E-BEE4-A212B41FF73B}"/>
    <cellStyle name="20% - Accent1 4 3 2 8" xfId="26089" xr:uid="{8D2A4B0A-B05E-4E4B-8205-4C739A41EA60}"/>
    <cellStyle name="20% - Accent1 4 3 3" xfId="2464" xr:uid="{C96EA377-C9C4-40E7-A1A7-8AA86966F138}"/>
    <cellStyle name="20% - Accent1 4 3 3 2" xfId="7263" xr:uid="{CC95B1DC-81B6-4B17-9BEE-F94C239918BB}"/>
    <cellStyle name="20% - Accent1 4 3 3 2 2" xfId="7264" xr:uid="{7EAC9C9A-0659-4F78-B505-5078821D58A6}"/>
    <cellStyle name="20% - Accent1 4 3 3 2 3" xfId="7265" xr:uid="{7E4DB9DB-09A9-4481-92EB-10682C3112B1}"/>
    <cellStyle name="20% - Accent1 4 3 3 3" xfId="7266" xr:uid="{73C369F1-FC3D-49B0-B6DD-EF66B0307B77}"/>
    <cellStyle name="20% - Accent1 4 3 3 4" xfId="7267" xr:uid="{BD25E970-662E-420A-84E5-76FC2EAC30E9}"/>
    <cellStyle name="20% - Accent1 4 3 3 5" xfId="7268" xr:uid="{34EAF63E-D58A-4FF8-85EF-1DCE7C676271}"/>
    <cellStyle name="20% - Accent1 4 3 3 6" xfId="27557" xr:uid="{BE3435ED-2693-41BC-BDA4-5BB9CDC9DEA0}"/>
    <cellStyle name="20% - Accent1 4 3 3 7" xfId="7262" xr:uid="{5D15E426-C6C7-4FBE-8574-C6701ECAC565}"/>
    <cellStyle name="20% - Accent1 4 3 4" xfId="7269" xr:uid="{550408F3-0107-44C7-9C1B-01284A6DE47D}"/>
    <cellStyle name="20% - Accent1 4 3 4 2" xfId="7270" xr:uid="{9D62D308-CFDA-4A48-B1B8-84EF7390D876}"/>
    <cellStyle name="20% - Accent1 4 3 4 3" xfId="7271" xr:uid="{8539D729-8134-40F0-B358-19C0791668DD}"/>
    <cellStyle name="20% - Accent1 4 3 4 4" xfId="30554" xr:uid="{189B0F89-6ACE-405D-BDD9-4D09642E8AD5}"/>
    <cellStyle name="20% - Accent1 4 3 5" xfId="7272" xr:uid="{2AEEB094-47EB-4593-97EF-8EA6DC86D500}"/>
    <cellStyle name="20% - Accent1 4 3 6" xfId="7273" xr:uid="{C831BF9D-F4B9-414B-AEDB-6683C3B6364F}"/>
    <cellStyle name="20% - Accent1 4 3 7" xfId="7274" xr:uid="{1FF665B4-862E-45BF-8327-D6AEA0FFB302}"/>
    <cellStyle name="20% - Accent1 4 3 8" xfId="21434" xr:uid="{CA9E7AC9-1536-4785-9686-82B75CA87F33}"/>
    <cellStyle name="20% - Accent1 4 3 9" xfId="7254" xr:uid="{A8AD9B11-33B1-4769-B05A-65DB30B6816F}"/>
    <cellStyle name="20% - Accent1 4 4" xfId="1578" xr:uid="{DF3FEFD0-B9FD-44BF-AAD0-A31C4B48C8B7}"/>
    <cellStyle name="20% - Accent1 4 4 10" xfId="24924" xr:uid="{25BB7ECC-15D9-4386-BB6C-39FA189CAFD3}"/>
    <cellStyle name="20% - Accent1 4 4 2" xfId="2799" xr:uid="{9E546614-4255-485A-8ADA-022A417D6139}"/>
    <cellStyle name="20% - Accent1 4 4 2 2" xfId="7277" xr:uid="{18E0CE29-2C5C-4C85-A0F2-AB577048BF5D}"/>
    <cellStyle name="20% - Accent1 4 4 2 2 2" xfId="7278" xr:uid="{253698DC-F04E-4018-BFE3-8590953425AA}"/>
    <cellStyle name="20% - Accent1 4 4 2 2 3" xfId="7279" xr:uid="{3A70255E-1C56-4F9C-9A10-08C5F3CF1F14}"/>
    <cellStyle name="20% - Accent1 4 4 2 2 4" xfId="29365" xr:uid="{FFBF7731-42ED-4008-ADBD-37C7E33B283A}"/>
    <cellStyle name="20% - Accent1 4 4 2 3" xfId="7280" xr:uid="{75870581-E528-469E-8848-A3EC8F759262}"/>
    <cellStyle name="20% - Accent1 4 4 2 4" xfId="7281" xr:uid="{142D08A7-44F0-405B-878A-391D4CAFA2DA}"/>
    <cellStyle name="20% - Accent1 4 4 2 5" xfId="7282" xr:uid="{79064AE2-1BFE-472A-B14E-72D677DBF2FB}"/>
    <cellStyle name="20% - Accent1 4 4 2 6" xfId="26381" xr:uid="{23F65CAC-8ABC-4633-90B4-14547F3B91B9}"/>
    <cellStyle name="20% - Accent1 4 4 2 7" xfId="7276" xr:uid="{2A5A7B5A-1249-43C8-B906-512FB2BF9782}"/>
    <cellStyle name="20% - Accent1 4 4 3" xfId="7283" xr:uid="{76012B5B-06F2-41B6-A589-A511E1819F7F}"/>
    <cellStyle name="20% - Accent1 4 4 3 2" xfId="7284" xr:uid="{5871AB38-5B7C-4565-8A7E-3AEDD9A69853}"/>
    <cellStyle name="20% - Accent1 4 4 3 2 2" xfId="7285" xr:uid="{403942D8-B906-4A01-B30F-FECBA86A3593}"/>
    <cellStyle name="20% - Accent1 4 4 3 2 3" xfId="7286" xr:uid="{37399F1C-E139-4C44-BD81-38B37F186338}"/>
    <cellStyle name="20% - Accent1 4 4 3 3" xfId="7287" xr:uid="{EBE46E4C-0C1A-4CD7-8B0A-DA262A6D08C2}"/>
    <cellStyle name="20% - Accent1 4 4 3 4" xfId="7288" xr:uid="{19D238A7-9F1D-4400-BB16-145490BCAE54}"/>
    <cellStyle name="20% - Accent1 4 4 3 5" xfId="7289" xr:uid="{2EA65F20-6439-448C-A07D-B137CAC1A422}"/>
    <cellStyle name="20% - Accent1 4 4 3 6" xfId="27854" xr:uid="{8B955CD5-4DD9-4A2E-BC97-6A434B106465}"/>
    <cellStyle name="20% - Accent1 4 4 4" xfId="7290" xr:uid="{8AD5F299-4CDB-45CB-95D9-57163EA65BA6}"/>
    <cellStyle name="20% - Accent1 4 4 4 2" xfId="7291" xr:uid="{816A81EC-CFA4-4CD8-91E9-160D533BC9F4}"/>
    <cellStyle name="20% - Accent1 4 4 4 3" xfId="7292" xr:uid="{87BEDE1F-BE90-470A-BC02-1833F5B523B9}"/>
    <cellStyle name="20% - Accent1 4 4 4 4" xfId="30852" xr:uid="{88D66406-D4E3-4A31-9C7E-F102F1CC15EF}"/>
    <cellStyle name="20% - Accent1 4 4 5" xfId="7293" xr:uid="{E3742AEF-9DDE-4B8B-80E4-77273084ED30}"/>
    <cellStyle name="20% - Accent1 4 4 6" xfId="7294" xr:uid="{48908B03-8E3E-448A-897D-0FDB20133AE2}"/>
    <cellStyle name="20% - Accent1 4 4 7" xfId="7295" xr:uid="{F240E4B1-A797-4A38-AF20-FE6029EA05AE}"/>
    <cellStyle name="20% - Accent1 4 4 8" xfId="21918" xr:uid="{D426968A-E6F3-42CF-A34A-F4CAEE68C038}"/>
    <cellStyle name="20% - Accent1 4 4 9" xfId="7275" xr:uid="{EA6C2BAF-4D6A-465B-AEDA-8EC966E128D3}"/>
    <cellStyle name="20% - Accent1 4 5" xfId="2188" xr:uid="{394D929A-3CA1-4925-95A1-93F7030D0FA9}"/>
    <cellStyle name="20% - Accent1 4 5 2" xfId="7297" xr:uid="{670CDA44-29E8-451A-B9AA-CD671E822344}"/>
    <cellStyle name="20% - Accent1 4 5 2 2" xfId="7298" xr:uid="{19464C94-0356-45EC-8F6A-698B214F2867}"/>
    <cellStyle name="20% - Accent1 4 5 2 2 2" xfId="7299" xr:uid="{049B4944-0863-488D-87D5-770F2FCD076E}"/>
    <cellStyle name="20% - Accent1 4 5 2 2 3" xfId="7300" xr:uid="{7E92D4FB-BC41-4A99-A598-DEE4025A430A}"/>
    <cellStyle name="20% - Accent1 4 5 2 2 4" xfId="29674" xr:uid="{93AAB097-58E7-4EC4-A67F-6029436B9F8A}"/>
    <cellStyle name="20% - Accent1 4 5 2 3" xfId="7301" xr:uid="{AAE67A8E-2AC1-4799-926E-087B2925A1E4}"/>
    <cellStyle name="20% - Accent1 4 5 2 4" xfId="7302" xr:uid="{46918D64-13FE-4DA6-958B-CDA9DC9F2D7D}"/>
    <cellStyle name="20% - Accent1 4 5 2 5" xfId="7303" xr:uid="{A5A0DE76-1F92-4D3D-A0F3-E41ACF6BAE5A}"/>
    <cellStyle name="20% - Accent1 4 5 2 6" xfId="26690" xr:uid="{B1536C3D-7671-41C8-A112-80E5141F7CAE}"/>
    <cellStyle name="20% - Accent1 4 5 3" xfId="7304" xr:uid="{AA3E7AF6-DDB1-4D77-BB61-5C2ECE18AE2D}"/>
    <cellStyle name="20% - Accent1 4 5 3 2" xfId="7305" xr:uid="{3955151A-09B2-431B-8C7A-EAA39163901B}"/>
    <cellStyle name="20% - Accent1 4 5 3 2 2" xfId="7306" xr:uid="{7C1D2BA7-909E-428E-834D-9821FCAE0446}"/>
    <cellStyle name="20% - Accent1 4 5 3 2 3" xfId="7307" xr:uid="{9DCFD850-E700-47C4-B054-63E27AC4376F}"/>
    <cellStyle name="20% - Accent1 4 5 3 3" xfId="7308" xr:uid="{6B4535DC-1437-4D32-9576-D21ECA11C1C6}"/>
    <cellStyle name="20% - Accent1 4 5 3 4" xfId="7309" xr:uid="{37BCC2AC-1C1E-448E-8AC9-9891C0B366C2}"/>
    <cellStyle name="20% - Accent1 4 5 3 5" xfId="7310" xr:uid="{185F7045-6372-4DA9-947B-A3E78162B4E7}"/>
    <cellStyle name="20% - Accent1 4 5 3 6" xfId="28163" xr:uid="{8F3A44F8-E516-4564-9B3C-1196C5BCCA89}"/>
    <cellStyle name="20% - Accent1 4 5 4" xfId="7311" xr:uid="{4B3C806E-45E6-4D00-89B3-7435286DA653}"/>
    <cellStyle name="20% - Accent1 4 5 4 2" xfId="7312" xr:uid="{FB3B82D5-C1AC-4DDF-B434-CA96C3DA1CA2}"/>
    <cellStyle name="20% - Accent1 4 5 4 3" xfId="7313" xr:uid="{ED25EE08-DE8C-4F4B-AC91-B5333619F0F2}"/>
    <cellStyle name="20% - Accent1 4 5 4 4" xfId="31162" xr:uid="{9BEBB058-56B6-4FAA-B7BB-F9D2D11A2D5E}"/>
    <cellStyle name="20% - Accent1 4 5 5" xfId="7314" xr:uid="{55EA0322-A042-4F1B-8F16-C1E3B6222563}"/>
    <cellStyle name="20% - Accent1 4 5 6" xfId="7315" xr:uid="{1254B21F-4DBF-405A-B24E-3BBD911B1B5F}"/>
    <cellStyle name="20% - Accent1 4 5 7" xfId="7316" xr:uid="{936D5905-D9C1-41DA-B2F1-D7F6B22718B8}"/>
    <cellStyle name="20% - Accent1 4 5 8" xfId="25221" xr:uid="{04C0E95B-7669-48E8-AAFB-B76DFED9072B}"/>
    <cellStyle name="20% - Accent1 4 5 9" xfId="7296" xr:uid="{97F449E1-DC13-4531-95F7-C5CFB7E994A0}"/>
    <cellStyle name="20% - Accent1 4 6" xfId="7317" xr:uid="{DC71F622-D9E3-4B2F-A8B8-8415E466A9B2}"/>
    <cellStyle name="20% - Accent1 4 6 2" xfId="7318" xr:uid="{57F578D7-AD45-45BC-9F01-D60E72B53B00}"/>
    <cellStyle name="20% - Accent1 4 6 2 2" xfId="7319" xr:uid="{B584B24C-44FC-457E-9800-E207BB053491}"/>
    <cellStyle name="20% - Accent1 4 6 2 3" xfId="7320" xr:uid="{B981166E-E37E-4CCC-B856-93C7015D9E7A}"/>
    <cellStyle name="20% - Accent1 4 6 2 4" xfId="28488" xr:uid="{A0EE9E50-6792-46BA-961D-1C8E7FA68C95}"/>
    <cellStyle name="20% - Accent1 4 6 3" xfId="7321" xr:uid="{6F203EB0-CC9E-47A3-8917-66094F332BA7}"/>
    <cellStyle name="20% - Accent1 4 6 4" xfId="7322" xr:uid="{3AB54362-740C-4F5F-BEB1-671F6176E853}"/>
    <cellStyle name="20% - Accent1 4 6 5" xfId="7323" xr:uid="{248C3A75-CB95-4A3B-9472-8357566E6706}"/>
    <cellStyle name="20% - Accent1 4 6 6" xfId="25521" xr:uid="{D76FDD97-284E-429E-8D24-946CA8763112}"/>
    <cellStyle name="20% - Accent1 4 7" xfId="7324" xr:uid="{4A3289C1-446C-4D7B-9312-1A4BDA26168A}"/>
    <cellStyle name="20% - Accent1 4 7 2" xfId="7325" xr:uid="{521AA988-428A-4DDA-8451-CB73352E69A2}"/>
    <cellStyle name="20% - Accent1 4 7 2 2" xfId="7326" xr:uid="{1AF68E54-668E-49D6-891D-D6F4F5CC565C}"/>
    <cellStyle name="20% - Accent1 4 7 2 3" xfId="7327" xr:uid="{B5A1F4A8-9947-4B29-914D-E4EF21654C99}"/>
    <cellStyle name="20% - Accent1 4 7 3" xfId="7328" xr:uid="{B7270270-008C-497F-832E-75DACF551803}"/>
    <cellStyle name="20% - Accent1 4 7 4" xfId="7329" xr:uid="{4683E7A9-A228-4FAA-A8B3-F75EB52A2191}"/>
    <cellStyle name="20% - Accent1 4 7 5" xfId="7330" xr:uid="{C0C210C7-05F1-4CB4-8AE9-B7D5AFEE5226}"/>
    <cellStyle name="20% - Accent1 4 7 6" xfId="26972" xr:uid="{EE9B1F2F-DED5-4BC6-9016-13CFD6726085}"/>
    <cellStyle name="20% - Accent1 4 8" xfId="7331" xr:uid="{21A6E4E7-F56F-4F75-AE84-A374EFB4DA3E}"/>
    <cellStyle name="20% - Accent1 4 8 2" xfId="7332" xr:uid="{0C500A16-68F8-4472-AE5B-A60429EA954B}"/>
    <cellStyle name="20% - Accent1 4 8 3" xfId="7333" xr:uid="{60D6C3AF-8C69-4B71-BCF5-67AEA2E1F1E0}"/>
    <cellStyle name="20% - Accent1 4 8 4" xfId="29966" xr:uid="{F3EBF5FF-BD9A-44B1-85D7-D540E3D196BE}"/>
    <cellStyle name="20% - Accent1 4 9" xfId="7334" xr:uid="{6F042AE7-E987-4C5E-8AC6-6F5F6E0A5AA4}"/>
    <cellStyle name="20% - Accent1 40" xfId="22867" xr:uid="{3E99FC2E-E705-4256-9DE1-6B10DB596E33}"/>
    <cellStyle name="20% - Accent1 41" xfId="4400" xr:uid="{2E1EE9E2-C243-497C-BECB-1F703E5EB908}"/>
    <cellStyle name="20% - Accent1 5" xfId="758" xr:uid="{EFAC0C90-C20D-44C2-A9BA-2D7A0124D8D4}"/>
    <cellStyle name="20% - Accent1 5 10" xfId="7336" xr:uid="{93C7B155-2EF5-4392-B1DA-477A5BECC1BD}"/>
    <cellStyle name="20% - Accent1 5 11" xfId="7337" xr:uid="{CF31F295-E003-48A0-8CB4-CF70A908336F}"/>
    <cellStyle name="20% - Accent1 5 12" xfId="20966" xr:uid="{0EE3B486-CBF7-43D2-85AB-1573D56A76F2}"/>
    <cellStyle name="20% - Accent1 5 13" xfId="7335" xr:uid="{8C690641-225B-4DEF-A770-396C07EA3D0D}"/>
    <cellStyle name="20% - Accent1 5 14" xfId="5102" xr:uid="{F8B14A8C-AC9F-4241-87BF-88955BDA0E5A}"/>
    <cellStyle name="20% - Accent1 5 15" xfId="22982" xr:uid="{AD288D1A-0CDB-4E55-AD56-928B677C26B4}"/>
    <cellStyle name="20% - Accent1 5 2" xfId="757" xr:uid="{2BD65A71-E021-4AE4-90DC-13C1B11BD4B9}"/>
    <cellStyle name="20% - Accent1 5 2 10" xfId="21206" xr:uid="{7E212ABF-F96E-4E8D-BE79-1E13FFCA206C}"/>
    <cellStyle name="20% - Accent1 5 2 11" xfId="7338" xr:uid="{60C1C629-CC30-4BE1-AEDE-B2A3B082D109}"/>
    <cellStyle name="20% - Accent1 5 2 12" xfId="5367" xr:uid="{C3E57CEF-C152-4E14-9A3F-FEEFD26AEDF1}"/>
    <cellStyle name="20% - Accent1 5 2 13" xfId="23030" xr:uid="{CD05C75F-3956-445C-92AC-9B717A5F59A6}"/>
    <cellStyle name="20% - Accent1 5 2 2" xfId="1209" xr:uid="{B8EF0BC5-477A-4C62-B3F2-106E9EF0794D}"/>
    <cellStyle name="20% - Accent1 5 2 2 10" xfId="25926" xr:uid="{BB1ADC55-D63F-4546-BA2B-1A65EE39E0FD}"/>
    <cellStyle name="20% - Accent1 5 2 2 2" xfId="1871" xr:uid="{65F7F646-0FCB-48F8-8607-BDF60AA18954}"/>
    <cellStyle name="20% - Accent1 5 2 2 2 2" xfId="3106" xr:uid="{514ACE3D-D3DA-4B6F-8C34-DAA4EE974819}"/>
    <cellStyle name="20% - Accent1 5 2 2 2 2 2" xfId="7342" xr:uid="{F4CBFF56-A5D8-40AF-B06F-6A7B432AB809}"/>
    <cellStyle name="20% - Accent1 5 2 2 2 2 3" xfId="7343" xr:uid="{C5801308-16C9-406F-AFE4-2E913B66B632}"/>
    <cellStyle name="20% - Accent1 5 2 2 2 2 4" xfId="7341" xr:uid="{C4D6A31B-860A-4C71-B952-59D4F8433128}"/>
    <cellStyle name="20% - Accent1 5 2 2 2 3" xfId="7344" xr:uid="{AF29517B-86DA-488D-9AD8-02FB0E58F69B}"/>
    <cellStyle name="20% - Accent1 5 2 2 2 4" xfId="7345" xr:uid="{D678AE96-AE07-4280-8D58-D5EAF7B000F0}"/>
    <cellStyle name="20% - Accent1 5 2 2 2 5" xfId="7346" xr:uid="{896E3187-77CE-4F24-ADAB-C68082246930}"/>
    <cellStyle name="20% - Accent1 5 2 2 2 6" xfId="28903" xr:uid="{D6DA2A05-E356-40DF-88CE-4FD7F1D82116}"/>
    <cellStyle name="20% - Accent1 5 2 2 2 7" xfId="7340" xr:uid="{4CF3BF05-8CA3-4956-A958-3703913120E0}"/>
    <cellStyle name="20% - Accent1 5 2 2 3" xfId="2467" xr:uid="{17CFA079-54DA-4280-9BDB-8F262F60A3BA}"/>
    <cellStyle name="20% - Accent1 5 2 2 3 2" xfId="7348" xr:uid="{CBA009D8-CC92-4591-9EBF-442E97978947}"/>
    <cellStyle name="20% - Accent1 5 2 2 3 2 2" xfId="7349" xr:uid="{55EF0CF1-1253-4565-998D-B2B7959AAA47}"/>
    <cellStyle name="20% - Accent1 5 2 2 3 2 3" xfId="7350" xr:uid="{4E6F890D-E68C-4185-9935-833F28AC42F5}"/>
    <cellStyle name="20% - Accent1 5 2 2 3 3" xfId="7351" xr:uid="{0A4FBE18-F84F-4A85-888B-B99632D7BF3A}"/>
    <cellStyle name="20% - Accent1 5 2 2 3 4" xfId="7352" xr:uid="{338DD58B-6CB4-49FC-BFC6-CE1EAA00237E}"/>
    <cellStyle name="20% - Accent1 5 2 2 3 5" xfId="7353" xr:uid="{713D2A0A-E94A-477D-A02F-E040A0BE372B}"/>
    <cellStyle name="20% - Accent1 5 2 2 3 6" xfId="7347" xr:uid="{14CCB257-E733-4168-A5D0-6C58663A4FF1}"/>
    <cellStyle name="20% - Accent1 5 2 2 4" xfId="7354" xr:uid="{C69297EE-EACF-4207-B059-76B683790BE8}"/>
    <cellStyle name="20% - Accent1 5 2 2 4 2" xfId="7355" xr:uid="{BFB4487E-2022-4EC6-B7A1-0C068E78AEE2}"/>
    <cellStyle name="20% - Accent1 5 2 2 4 3" xfId="7356" xr:uid="{FA9C91F7-9E79-4476-9318-8DFD12C337FC}"/>
    <cellStyle name="20% - Accent1 5 2 2 5" xfId="7357" xr:uid="{04C96406-6A3C-4A57-A292-C631611904A9}"/>
    <cellStyle name="20% - Accent1 5 2 2 6" xfId="7358" xr:uid="{5B6594FB-78B4-4917-AF9B-4B3FA8649006}"/>
    <cellStyle name="20% - Accent1 5 2 2 7" xfId="7359" xr:uid="{C9223261-9898-4AF5-8BD9-23A139F774FA}"/>
    <cellStyle name="20% - Accent1 5 2 2 8" xfId="22178" xr:uid="{57EEA375-31DA-4A96-BC11-528B16727E04}"/>
    <cellStyle name="20% - Accent1 5 2 2 9" xfId="7339" xr:uid="{4A1D0C36-F382-40D8-A045-916601513B5C}"/>
    <cellStyle name="20% - Accent1 5 2 3" xfId="1581" xr:uid="{8E831E0B-3D0E-4728-B24F-B7635737FB96}"/>
    <cellStyle name="20% - Accent1 5 2 3 2" xfId="2802" xr:uid="{6037D9F7-EE82-48F9-9D3F-7227FE2DAB75}"/>
    <cellStyle name="20% - Accent1 5 2 3 2 2" xfId="7362" xr:uid="{6C03FD82-321C-4B9F-98C0-410ADFC60C6B}"/>
    <cellStyle name="20% - Accent1 5 2 3 2 2 2" xfId="7363" xr:uid="{56AC62A3-E848-4921-A83E-CD042A56CDBB}"/>
    <cellStyle name="20% - Accent1 5 2 3 2 2 3" xfId="7364" xr:uid="{BC25394E-04F1-494E-99B9-A55248E169A2}"/>
    <cellStyle name="20% - Accent1 5 2 3 2 3" xfId="7365" xr:uid="{0175CB57-4536-4EA8-A259-F60451CDD9EE}"/>
    <cellStyle name="20% - Accent1 5 2 3 2 4" xfId="7366" xr:uid="{D52C9421-35FC-4CF8-8292-8942F590C393}"/>
    <cellStyle name="20% - Accent1 5 2 3 2 5" xfId="7367" xr:uid="{D82998D8-FD5A-47F4-99D5-8FBDFA047978}"/>
    <cellStyle name="20% - Accent1 5 2 3 2 6" xfId="7361" xr:uid="{0A15D79B-7840-4FCA-AFC1-9F5C2103A861}"/>
    <cellStyle name="20% - Accent1 5 2 3 3" xfId="7368" xr:uid="{A9DEC202-9532-437D-ABAD-818E56B2BD8A}"/>
    <cellStyle name="20% - Accent1 5 2 3 3 2" xfId="7369" xr:uid="{9F06FC24-D6FD-4D39-804D-22B134A65B8A}"/>
    <cellStyle name="20% - Accent1 5 2 3 3 2 2" xfId="7370" xr:uid="{EBEEAE14-4354-49F1-9CA1-DF4B5AC10927}"/>
    <cellStyle name="20% - Accent1 5 2 3 3 2 3" xfId="7371" xr:uid="{106D0FF1-CAB9-4C62-9ADD-8ED01BF0E717}"/>
    <cellStyle name="20% - Accent1 5 2 3 3 3" xfId="7372" xr:uid="{A062C761-6368-41AB-806D-DC63DA2A3540}"/>
    <cellStyle name="20% - Accent1 5 2 3 3 4" xfId="7373" xr:uid="{05E497CD-9B66-4179-AC47-02C27D47639F}"/>
    <cellStyle name="20% - Accent1 5 2 3 3 5" xfId="7374" xr:uid="{A0F7BB41-8057-43FC-A9E2-B14954EA6BC3}"/>
    <cellStyle name="20% - Accent1 5 2 3 4" xfId="7375" xr:uid="{68AD3E3C-1775-42AE-94C4-3855DB5BC3C8}"/>
    <cellStyle name="20% - Accent1 5 2 3 4 2" xfId="7376" xr:uid="{64098825-4503-4136-895C-FD297D713DC9}"/>
    <cellStyle name="20% - Accent1 5 2 3 4 3" xfId="7377" xr:uid="{06A06124-DF05-4A3B-8181-41F954071CB7}"/>
    <cellStyle name="20% - Accent1 5 2 3 5" xfId="7378" xr:uid="{F80D3C2A-E75E-4DBA-8A73-D30E26791F21}"/>
    <cellStyle name="20% - Accent1 5 2 3 6" xfId="7379" xr:uid="{FAFC867E-E777-409E-BF9D-19BE486ECEA3}"/>
    <cellStyle name="20% - Accent1 5 2 3 7" xfId="7380" xr:uid="{011ED60C-727A-416B-B99D-AF4EE4004556}"/>
    <cellStyle name="20% - Accent1 5 2 3 8" xfId="27392" xr:uid="{7EF2E2E1-39F0-4056-A6EB-72CF135EE6C8}"/>
    <cellStyle name="20% - Accent1 5 2 3 9" xfId="7360" xr:uid="{E0D28131-8E8E-4AD1-BF61-3B6AC714D2F7}"/>
    <cellStyle name="20% - Accent1 5 2 4" xfId="2134" xr:uid="{5C1C84E6-EDBA-4368-A5A9-681EFFEE5A7A}"/>
    <cellStyle name="20% - Accent1 5 2 4 2" xfId="7382" xr:uid="{B94F5DEB-34F5-46BD-B2FA-79C5A9668798}"/>
    <cellStyle name="20% - Accent1 5 2 4 2 2" xfId="7383" xr:uid="{AB885F38-7730-4970-B645-89292DA4D17F}"/>
    <cellStyle name="20% - Accent1 5 2 4 2 3" xfId="7384" xr:uid="{BB800E7E-50F0-4F5A-B5EA-8850EE943FE8}"/>
    <cellStyle name="20% - Accent1 5 2 4 3" xfId="7385" xr:uid="{45A5378F-DE3B-4FD0-9586-1CA0DB5ED055}"/>
    <cellStyle name="20% - Accent1 5 2 4 4" xfId="7386" xr:uid="{C78447E4-A0A0-4416-9976-975857203E75}"/>
    <cellStyle name="20% - Accent1 5 2 4 5" xfId="7387" xr:uid="{2206D018-6D2C-46BD-B1E4-B8EE2E29ECCA}"/>
    <cellStyle name="20% - Accent1 5 2 4 6" xfId="30387" xr:uid="{BDA6F819-173A-4310-9AD5-09F89A7EDAFC}"/>
    <cellStyle name="20% - Accent1 5 2 4 7" xfId="7381" xr:uid="{7993BE69-7040-48B0-8CBD-B5D823626810}"/>
    <cellStyle name="20% - Accent1 5 2 5" xfId="7388" xr:uid="{54F38BCF-01E4-48D4-8F82-1B263289A43A}"/>
    <cellStyle name="20% - Accent1 5 2 5 2" xfId="7389" xr:uid="{CD35E3BD-B329-4E99-AA4A-D9FB78AE052D}"/>
    <cellStyle name="20% - Accent1 5 2 5 2 2" xfId="7390" xr:uid="{5E48756E-AC5D-4A66-9DA6-B1C326AEC058}"/>
    <cellStyle name="20% - Accent1 5 2 5 2 3" xfId="7391" xr:uid="{4DD0737B-AD63-4E05-99F7-BEC194B25FCC}"/>
    <cellStyle name="20% - Accent1 5 2 5 3" xfId="7392" xr:uid="{B2BAEF70-6D2A-47D7-8BE7-740A419D677C}"/>
    <cellStyle name="20% - Accent1 5 2 5 4" xfId="7393" xr:uid="{93BF6286-7197-498F-9798-DA4D6F5ACC2B}"/>
    <cellStyle name="20% - Accent1 5 2 5 5" xfId="7394" xr:uid="{7DDBF897-6468-4FC3-8FF5-71E093981895}"/>
    <cellStyle name="20% - Accent1 5 2 6" xfId="7395" xr:uid="{D36E17D8-D4F4-489C-936B-087D71290455}"/>
    <cellStyle name="20% - Accent1 5 2 6 2" xfId="7396" xr:uid="{4209EA6D-EA56-41C0-8922-A496EE995508}"/>
    <cellStyle name="20% - Accent1 5 2 6 3" xfId="7397" xr:uid="{A0DB65F6-CA6A-4BC7-85E5-006B7B720B97}"/>
    <cellStyle name="20% - Accent1 5 2 7" xfId="7398" xr:uid="{E0E7F364-106F-4ACE-879A-B371D522E480}"/>
    <cellStyle name="20% - Accent1 5 2 8" xfId="7399" xr:uid="{91D5556F-A23D-4BCE-8E60-E88BE4D22DD5}"/>
    <cellStyle name="20% - Accent1 5 2 9" xfId="7400" xr:uid="{BD85B71E-7BEA-41C6-B4D3-8D21EB169A98}"/>
    <cellStyle name="20% - Accent1 5 3" xfId="1208" xr:uid="{285BED0F-8B43-4463-96E1-514FD6C87540}"/>
    <cellStyle name="20% - Accent1 5 3 10" xfId="24771" xr:uid="{41E3C15E-2162-4C6A-AA38-3A3B02AF3E8E}"/>
    <cellStyle name="20% - Accent1 5 3 2" xfId="1870" xr:uid="{F4834F15-A27E-41D3-9510-117DC1C72980}"/>
    <cellStyle name="20% - Accent1 5 3 2 2" xfId="3105" xr:uid="{FC07D45F-7766-4706-B4D3-365B87FB6C87}"/>
    <cellStyle name="20% - Accent1 5 3 2 2 2" xfId="7404" xr:uid="{C3B352CC-7EAB-4953-8634-6E8B8DAE2477}"/>
    <cellStyle name="20% - Accent1 5 3 2 2 3" xfId="7405" xr:uid="{736CF6A1-AA83-44FD-B087-197356E1F262}"/>
    <cellStyle name="20% - Accent1 5 3 2 2 4" xfId="29196" xr:uid="{56635F71-860F-4D4B-9D6B-F75C7B06D6F0}"/>
    <cellStyle name="20% - Accent1 5 3 2 2 5" xfId="7403" xr:uid="{BA8F96CE-0C5C-41FC-9286-DF13C181D0BA}"/>
    <cellStyle name="20% - Accent1 5 3 2 3" xfId="7406" xr:uid="{4E474FCB-16C6-40F4-8A08-BD5999ED3A79}"/>
    <cellStyle name="20% - Accent1 5 3 2 4" xfId="7407" xr:uid="{192110A4-3478-46ED-BE37-1F5C3D70767B}"/>
    <cellStyle name="20% - Accent1 5 3 2 5" xfId="7408" xr:uid="{436335F0-6084-4D0D-90B9-38740E23D637}"/>
    <cellStyle name="20% - Accent1 5 3 2 6" xfId="22437" xr:uid="{F5A0D116-9CB3-48BE-9B03-701B97736964}"/>
    <cellStyle name="20% - Accent1 5 3 2 7" xfId="7402" xr:uid="{36FDA364-4C69-4B52-B642-4D1E6C414194}"/>
    <cellStyle name="20% - Accent1 5 3 2 8" xfId="26214" xr:uid="{AC680EE4-46FA-4180-B1FC-2DE167AFA37B}"/>
    <cellStyle name="20% - Accent1 5 3 3" xfId="2466" xr:uid="{7F536E96-EFEF-4381-B91E-061349936C55}"/>
    <cellStyle name="20% - Accent1 5 3 3 2" xfId="7410" xr:uid="{CC3C7FD9-55B8-4ADA-A90C-92AD5B402FBB}"/>
    <cellStyle name="20% - Accent1 5 3 3 2 2" xfId="7411" xr:uid="{15F50C5A-7727-4D04-8F94-2C1BC2FD4225}"/>
    <cellStyle name="20% - Accent1 5 3 3 2 3" xfId="7412" xr:uid="{8779748B-C57C-46F7-90BE-945F178781EE}"/>
    <cellStyle name="20% - Accent1 5 3 3 3" xfId="7413" xr:uid="{2501ED48-E270-44CB-992E-9B9350BAF7D3}"/>
    <cellStyle name="20% - Accent1 5 3 3 4" xfId="7414" xr:uid="{4DA3A441-BBEC-46A9-A70A-C6D642DB18F8}"/>
    <cellStyle name="20% - Accent1 5 3 3 5" xfId="7415" xr:uid="{E3150EAE-AF48-40A0-8520-E8C070B09EB4}"/>
    <cellStyle name="20% - Accent1 5 3 3 6" xfId="27685" xr:uid="{BF9F283F-4168-42F7-98C7-3D19BF974F8E}"/>
    <cellStyle name="20% - Accent1 5 3 3 7" xfId="7409" xr:uid="{A98E2E4C-D014-4E38-A1C9-3A86CCA27D0B}"/>
    <cellStyle name="20% - Accent1 5 3 4" xfId="7416" xr:uid="{8683DBB5-B950-4DD4-BC19-3EBF92A93C41}"/>
    <cellStyle name="20% - Accent1 5 3 4 2" xfId="7417" xr:uid="{4A177E15-36FA-4180-A524-9153DBC5710B}"/>
    <cellStyle name="20% - Accent1 5 3 4 3" xfId="7418" xr:uid="{5BB03EF4-721D-4B6A-925F-5121DF29141E}"/>
    <cellStyle name="20% - Accent1 5 3 4 4" xfId="30683" xr:uid="{68C418A9-566B-48E7-971C-00EF8E43F54A}"/>
    <cellStyle name="20% - Accent1 5 3 5" xfId="7419" xr:uid="{AAFDBE8F-0FF5-4488-82C5-9C7438F1D1C6}"/>
    <cellStyle name="20% - Accent1 5 3 6" xfId="7420" xr:uid="{2C547E8C-3A2A-4DF0-901F-62258595A1B2}"/>
    <cellStyle name="20% - Accent1 5 3 7" xfId="7421" xr:uid="{DFBACC5E-E1D7-47A1-A2C1-C79BD8E96669}"/>
    <cellStyle name="20% - Accent1 5 3 8" xfId="21452" xr:uid="{333A8DB2-D9E4-4FE4-B2C5-C19496610654}"/>
    <cellStyle name="20% - Accent1 5 3 9" xfId="7401" xr:uid="{CFA4C95D-6AA3-43CB-B7B7-8022870E86E1}"/>
    <cellStyle name="20% - Accent1 5 4" xfId="1580" xr:uid="{15022CF2-AF7E-400F-A9F2-4DB36B0E5088}"/>
    <cellStyle name="20% - Accent1 5 4 10" xfId="25057" xr:uid="{8CD97E8E-39B0-48A3-85CA-AA20C038AE94}"/>
    <cellStyle name="20% - Accent1 5 4 2" xfId="2801" xr:uid="{E0BC0FCC-7210-42DC-A383-520AC3A5293E}"/>
    <cellStyle name="20% - Accent1 5 4 2 2" xfId="7424" xr:uid="{C2B05F57-D603-4A56-A745-261F644FB624}"/>
    <cellStyle name="20% - Accent1 5 4 2 2 2" xfId="7425" xr:uid="{6F8270C3-D8F3-428E-874E-BBA0DA5708EA}"/>
    <cellStyle name="20% - Accent1 5 4 2 2 3" xfId="7426" xr:uid="{F3A81F7F-88E6-46C3-AC7F-53B7A2FF6501}"/>
    <cellStyle name="20% - Accent1 5 4 2 2 4" xfId="29498" xr:uid="{2E41758E-ACFF-4465-BB69-C142FF2D701D}"/>
    <cellStyle name="20% - Accent1 5 4 2 3" xfId="7427" xr:uid="{D4F1572D-E57D-4AED-BBBC-16F9E9930561}"/>
    <cellStyle name="20% - Accent1 5 4 2 4" xfId="7428" xr:uid="{FB6E04B7-02B3-4539-98C4-C2320E87F4D9}"/>
    <cellStyle name="20% - Accent1 5 4 2 5" xfId="7429" xr:uid="{3AF44AD9-26E2-40DC-950C-92F6E35D6543}"/>
    <cellStyle name="20% - Accent1 5 4 2 6" xfId="26514" xr:uid="{7667980B-3358-4230-B93E-2EF9CFE4B519}"/>
    <cellStyle name="20% - Accent1 5 4 2 7" xfId="7423" xr:uid="{5CC85894-9FA2-41D6-82BE-FA40E5CDD3C1}"/>
    <cellStyle name="20% - Accent1 5 4 3" xfId="7430" xr:uid="{18F75EB8-0FBA-4B17-B383-83966C11FB20}"/>
    <cellStyle name="20% - Accent1 5 4 3 2" xfId="7431" xr:uid="{F183894E-EBC6-4FAA-97E1-5C9ED8E92261}"/>
    <cellStyle name="20% - Accent1 5 4 3 2 2" xfId="7432" xr:uid="{7EA857BD-E54C-4ACF-BC51-15AD64A957B9}"/>
    <cellStyle name="20% - Accent1 5 4 3 2 3" xfId="7433" xr:uid="{5841D900-CE87-476F-926D-4A7CC885E45B}"/>
    <cellStyle name="20% - Accent1 5 4 3 3" xfId="7434" xr:uid="{AA860CCE-AAF5-4CD1-ABFA-ACB18204948C}"/>
    <cellStyle name="20% - Accent1 5 4 3 4" xfId="7435" xr:uid="{7540A1E9-8739-41D9-9E3E-A62B7FBB1821}"/>
    <cellStyle name="20% - Accent1 5 4 3 5" xfId="7436" xr:uid="{E4E737FC-FE6F-43B8-9FEC-0C36021EAA08}"/>
    <cellStyle name="20% - Accent1 5 4 3 6" xfId="27987" xr:uid="{915A0347-AA53-490D-BC4A-BEC78A06B9AA}"/>
    <cellStyle name="20% - Accent1 5 4 4" xfId="7437" xr:uid="{F75B9BAE-5D4C-4790-9806-C0A984797367}"/>
    <cellStyle name="20% - Accent1 5 4 4 2" xfId="7438" xr:uid="{AC2DCD97-9B55-4ABC-8975-AC4C975E98BB}"/>
    <cellStyle name="20% - Accent1 5 4 4 3" xfId="7439" xr:uid="{EBBB0F1D-2375-458A-9782-7BED9BBDC3E5}"/>
    <cellStyle name="20% - Accent1 5 4 4 4" xfId="30986" xr:uid="{D5170CA1-1F3D-4C73-B40A-8099B1DDD4EB}"/>
    <cellStyle name="20% - Accent1 5 4 5" xfId="7440" xr:uid="{9C5C577A-324E-4BE9-A988-C793FC7F2663}"/>
    <cellStyle name="20% - Accent1 5 4 6" xfId="7441" xr:uid="{13F02EB2-A951-4031-A5CF-DBDCC3FA8B9B}"/>
    <cellStyle name="20% - Accent1 5 4 7" xfId="7442" xr:uid="{FB648EDF-17D6-48FD-BA03-57816651E92B}"/>
    <cellStyle name="20% - Accent1 5 4 8" xfId="21936" xr:uid="{3596F348-D524-4BF8-A68F-651AA722ABD9}"/>
    <cellStyle name="20% - Accent1 5 4 9" xfId="7422" xr:uid="{36F4B9A4-4CEC-4A5D-9E83-7A0D346AF723}"/>
    <cellStyle name="20% - Accent1 5 5" xfId="2249" xr:uid="{9C07B1C3-8D6E-4184-AF69-C1C0341ADF67}"/>
    <cellStyle name="20% - Accent1 5 5 2" xfId="7444" xr:uid="{2A8014D5-A106-4825-8DA7-15D47E10CA93}"/>
    <cellStyle name="20% - Accent1 5 5 2 2" xfId="7445" xr:uid="{7423BD1D-BC9C-4AFC-B73A-6934BB65369B}"/>
    <cellStyle name="20% - Accent1 5 5 2 2 2" xfId="7446" xr:uid="{A95589E5-32BC-4617-A3CB-0E2447F7223C}"/>
    <cellStyle name="20% - Accent1 5 5 2 2 3" xfId="7447" xr:uid="{818F10B4-4442-4A91-97EB-5261C3D0A736}"/>
    <cellStyle name="20% - Accent1 5 5 2 2 4" xfId="29802" xr:uid="{95BDFD28-060E-41C0-9B5A-60543B521484}"/>
    <cellStyle name="20% - Accent1 5 5 2 3" xfId="7448" xr:uid="{AF69EDB9-F08D-4618-A654-C36272F500FA}"/>
    <cellStyle name="20% - Accent1 5 5 2 4" xfId="7449" xr:uid="{3E88309E-A7C8-4260-804C-BCE9518766FA}"/>
    <cellStyle name="20% - Accent1 5 5 2 5" xfId="7450" xr:uid="{248EAE0D-EBA0-457F-B99B-9586746DDF9B}"/>
    <cellStyle name="20% - Accent1 5 5 2 6" xfId="26818" xr:uid="{A3588B5C-9A50-4677-8F75-71C8AD719160}"/>
    <cellStyle name="20% - Accent1 5 5 3" xfId="7451" xr:uid="{ABD1977B-6B2B-4C3B-B8BF-8E484B60D56D}"/>
    <cellStyle name="20% - Accent1 5 5 3 2" xfId="7452" xr:uid="{6A1D30D6-F47B-4E90-8FA5-F17268BD3F68}"/>
    <cellStyle name="20% - Accent1 5 5 3 2 2" xfId="7453" xr:uid="{3A9F18B2-8DCE-464B-831B-BC8ECEDE1861}"/>
    <cellStyle name="20% - Accent1 5 5 3 2 3" xfId="7454" xr:uid="{FD4546C3-E139-4AA0-8DBC-BE98A6B469F8}"/>
    <cellStyle name="20% - Accent1 5 5 3 3" xfId="7455" xr:uid="{1BC291B1-D39A-4786-BA76-A8AB6A7DCC06}"/>
    <cellStyle name="20% - Accent1 5 5 3 4" xfId="7456" xr:uid="{55B80DC5-4D3C-4CC9-B1C1-2CD2F2A805F7}"/>
    <cellStyle name="20% - Accent1 5 5 3 5" xfId="7457" xr:uid="{3DDAA87E-0E9E-41E1-AFF2-32847482823A}"/>
    <cellStyle name="20% - Accent1 5 5 3 6" xfId="28291" xr:uid="{6F190673-6B85-4FBE-9212-993C9E98EFA4}"/>
    <cellStyle name="20% - Accent1 5 5 4" xfId="7458" xr:uid="{63FE314E-2587-4268-B400-247F21CAB5B6}"/>
    <cellStyle name="20% - Accent1 5 5 4 2" xfId="7459" xr:uid="{60F6D39D-FDB1-4AA4-B5EF-A25BFA7CCEA2}"/>
    <cellStyle name="20% - Accent1 5 5 4 3" xfId="7460" xr:uid="{9890AA09-C800-4E32-B110-6FEFE1A8DC7E}"/>
    <cellStyle name="20% - Accent1 5 5 4 4" xfId="31291" xr:uid="{7A2E309A-1704-45D1-936F-32C9EF939F06}"/>
    <cellStyle name="20% - Accent1 5 5 5" xfId="7461" xr:uid="{B8CA9766-0095-49EA-BFA9-2468F4CCAC90}"/>
    <cellStyle name="20% - Accent1 5 5 6" xfId="7462" xr:uid="{44E69A90-E350-4146-B126-55BBD7B3B49F}"/>
    <cellStyle name="20% - Accent1 5 5 7" xfId="7463" xr:uid="{65F14EC0-389A-4842-93E1-7B6928CAA836}"/>
    <cellStyle name="20% - Accent1 5 5 8" xfId="25350" xr:uid="{4F1EE9AD-6FC0-4BA8-AAA7-4F400C069251}"/>
    <cellStyle name="20% - Accent1 5 5 9" xfId="7443" xr:uid="{83B3961C-488A-4904-96BF-6B47F655C765}"/>
    <cellStyle name="20% - Accent1 5 6" xfId="7464" xr:uid="{B96300AB-A56F-49B8-ABD4-20B971E8C8DA}"/>
    <cellStyle name="20% - Accent1 5 6 2" xfId="7465" xr:uid="{40D08A45-FC3D-4EBB-BF66-B9C677EBD1A8}"/>
    <cellStyle name="20% - Accent1 5 6 2 2" xfId="7466" xr:uid="{767EC1C8-E515-49B6-920F-771C1A478956}"/>
    <cellStyle name="20% - Accent1 5 6 2 3" xfId="7467" xr:uid="{A34EFF42-C5A0-4D36-A3F8-EF65D1BA9429}"/>
    <cellStyle name="20% - Accent1 5 6 2 4" xfId="28616" xr:uid="{C98355FF-A1B4-49E0-ADC1-1C590680B337}"/>
    <cellStyle name="20% - Accent1 5 6 3" xfId="7468" xr:uid="{D6C38699-4AF9-4AF2-8070-A74778843642}"/>
    <cellStyle name="20% - Accent1 5 6 4" xfId="7469" xr:uid="{62009498-4773-4D98-B23E-3C70073168FE}"/>
    <cellStyle name="20% - Accent1 5 6 5" xfId="7470" xr:uid="{4248ED2A-3041-4DE7-BE80-21EE4D4A2528}"/>
    <cellStyle name="20% - Accent1 5 6 6" xfId="25650" xr:uid="{4BD592B1-0F9A-43E4-AD5D-7D928CC8018F}"/>
    <cellStyle name="20% - Accent1 5 7" xfId="7471" xr:uid="{6AE2D05F-CEEB-4018-9048-8C3D0E3EF7D0}"/>
    <cellStyle name="20% - Accent1 5 7 2" xfId="7472" xr:uid="{5EF50B49-2E49-441C-84EC-E2C05B9E9F48}"/>
    <cellStyle name="20% - Accent1 5 7 2 2" xfId="7473" xr:uid="{D318DE71-B086-4F9B-9717-EA547C302D86}"/>
    <cellStyle name="20% - Accent1 5 7 2 3" xfId="7474" xr:uid="{21C09120-1607-416B-954C-4735099715A0}"/>
    <cellStyle name="20% - Accent1 5 7 3" xfId="7475" xr:uid="{97489A21-C474-4E17-A9C4-F6E23C28274C}"/>
    <cellStyle name="20% - Accent1 5 7 4" xfId="7476" xr:uid="{71C3D994-AD05-4EA4-BC87-819CEEBC4EC2}"/>
    <cellStyle name="20% - Accent1 5 7 5" xfId="7477" xr:uid="{635C64C4-2BAD-4781-80F5-25222FDCB06C}"/>
    <cellStyle name="20% - Accent1 5 7 6" xfId="27101" xr:uid="{769676B1-8DC6-4EBD-AF9E-ABFA95BDF1E0}"/>
    <cellStyle name="20% - Accent1 5 8" xfId="7478" xr:uid="{6EB95117-D0B0-4D87-AD91-4034C50C9D0A}"/>
    <cellStyle name="20% - Accent1 5 8 2" xfId="7479" xr:uid="{78C1638B-5C53-46A8-A94F-AAA935AA14E7}"/>
    <cellStyle name="20% - Accent1 5 8 3" xfId="7480" xr:uid="{0B41BAA6-9F8B-4849-ABAF-1DC8E46996F3}"/>
    <cellStyle name="20% - Accent1 5 8 4" xfId="30095" xr:uid="{A72953C2-7192-4E28-885B-61B80BD97E31}"/>
    <cellStyle name="20% - Accent1 5 9" xfId="7481" xr:uid="{47F93E46-2163-454A-8E33-3C7A6170AD6D}"/>
    <cellStyle name="20% - Accent1 6" xfId="756" xr:uid="{8B9256DC-CE34-4ECF-BCDF-671B5212A676}"/>
    <cellStyle name="20% - Accent1 6 10" xfId="7483" xr:uid="{A0B7766C-90AD-4D3C-9C11-CCF9DEED9001}"/>
    <cellStyle name="20% - Accent1 6 11" xfId="20983" xr:uid="{65E3DEB9-F8BC-41A5-BD0A-ACED93371F4D}"/>
    <cellStyle name="20% - Accent1 6 12" xfId="7482" xr:uid="{08E9D15A-3D9B-451A-8639-406DB8F6EE5F}"/>
    <cellStyle name="20% - Accent1 6 13" xfId="5119" xr:uid="{910D0AA7-C2E6-40EA-9D7D-7352DF415F16}"/>
    <cellStyle name="20% - Accent1 6 14" xfId="4563" xr:uid="{D39F746F-F3DB-40E7-BF87-F93261A73C53}"/>
    <cellStyle name="20% - Accent1 6 2" xfId="1210" xr:uid="{8EF59608-6473-4BE8-B286-467B3326A02F}"/>
    <cellStyle name="20% - Accent1 6 2 10" xfId="5386" xr:uid="{0F622E4E-656D-4329-A0F1-BEFFE27DB20E}"/>
    <cellStyle name="20% - Accent1 6 2 11" xfId="23057" xr:uid="{3AD36333-4C50-4BB3-A8A4-8E9DB24762B5}"/>
    <cellStyle name="20% - Accent1 6 2 2" xfId="1872" xr:uid="{12E351BC-EDEF-4D92-B5C4-A18C2634C1FD}"/>
    <cellStyle name="20% - Accent1 6 2 2 2" xfId="3107" xr:uid="{9D6A6D83-D117-4D8D-B643-AB476DEC0BF6}"/>
    <cellStyle name="20% - Accent1 6 2 2 2 2" xfId="7487" xr:uid="{207271FD-F647-4E7E-B915-892F7AAE8090}"/>
    <cellStyle name="20% - Accent1 6 2 2 2 3" xfId="7488" xr:uid="{4E37CD86-9BCB-4B04-B7EB-7243E43BB04D}"/>
    <cellStyle name="20% - Accent1 6 2 2 2 4" xfId="7486" xr:uid="{B9E3CCCF-F48D-4472-9EC2-86AA59915933}"/>
    <cellStyle name="20% - Accent1 6 2 2 3" xfId="7489" xr:uid="{1B9E5BF3-22BB-4E89-A557-2BD4979FFF44}"/>
    <cellStyle name="20% - Accent1 6 2 2 4" xfId="7490" xr:uid="{EFF0D6B3-EB55-4D2F-9662-DCF643362273}"/>
    <cellStyle name="20% - Accent1 6 2 2 5" xfId="7491" xr:uid="{E3AC8F17-4F43-48A5-B26E-ABA896C61E62}"/>
    <cellStyle name="20% - Accent1 6 2 2 6" xfId="22198" xr:uid="{2138603D-700C-40AE-AC58-13D411BFE0F8}"/>
    <cellStyle name="20% - Accent1 6 2 2 7" xfId="7485" xr:uid="{85C4433F-A2B3-4FEF-8F38-725FD75CB50C}"/>
    <cellStyle name="20% - Accent1 6 2 2 8" xfId="28703" xr:uid="{9F01A3F0-1C4F-41B5-BEC8-8C070BF43923}"/>
    <cellStyle name="20% - Accent1 6 2 3" xfId="2468" xr:uid="{74BFE2AF-6DD6-4B74-8E8A-F56650B42186}"/>
    <cellStyle name="20% - Accent1 6 2 3 2" xfId="7493" xr:uid="{916E70E8-FD4C-4CCF-B956-177FA0B906CD}"/>
    <cellStyle name="20% - Accent1 6 2 3 2 2" xfId="7494" xr:uid="{3A140AB6-F20C-48F0-986F-2004A42C7BC9}"/>
    <cellStyle name="20% - Accent1 6 2 3 2 3" xfId="7495" xr:uid="{57B0A95D-6775-454F-9455-AD789E405C2F}"/>
    <cellStyle name="20% - Accent1 6 2 3 3" xfId="7496" xr:uid="{F8E9D83A-7391-4124-96F5-AC4D1FA35F33}"/>
    <cellStyle name="20% - Accent1 6 2 3 4" xfId="7497" xr:uid="{FCBF16FD-3561-4A78-9638-4AC8CACF9342}"/>
    <cellStyle name="20% - Accent1 6 2 3 5" xfId="7498" xr:uid="{605462B8-E5D2-47E1-B6F7-6E6F2625C76E}"/>
    <cellStyle name="20% - Accent1 6 2 3 6" xfId="7492" xr:uid="{2BED88F6-CF12-4178-B072-9B6DED45832B}"/>
    <cellStyle name="20% - Accent1 6 2 4" xfId="7499" xr:uid="{22ABDDC8-BBFB-43BB-B87B-7BE664A05FCB}"/>
    <cellStyle name="20% - Accent1 6 2 4 2" xfId="7500" xr:uid="{80DDBF58-4E9A-4706-ADF7-4DC15E823E4C}"/>
    <cellStyle name="20% - Accent1 6 2 4 3" xfId="7501" xr:uid="{4A5CA70A-6588-4AE7-A046-BC4563ADDAA0}"/>
    <cellStyle name="20% - Accent1 6 2 5" xfId="7502" xr:uid="{3485D37A-F6FD-4004-8910-6018A8C021B6}"/>
    <cellStyle name="20% - Accent1 6 2 6" xfId="7503" xr:uid="{56E25EA3-F9E2-4029-870C-3692560BB40F}"/>
    <cellStyle name="20% - Accent1 6 2 7" xfId="7504" xr:uid="{28EFBB19-85D2-4E89-9196-633CF8260761}"/>
    <cellStyle name="20% - Accent1 6 2 8" xfId="21225" xr:uid="{E7230BDA-F0C0-47DE-AAF9-CD6D4F14AFEE}"/>
    <cellStyle name="20% - Accent1 6 2 9" xfId="7484" xr:uid="{10082636-AF54-4E60-89F5-A6CBF161BF38}"/>
    <cellStyle name="20% - Accent1 6 3" xfId="1582" xr:uid="{CBA1DAD7-8887-4AF1-B006-7BFC51D5D780}"/>
    <cellStyle name="20% - Accent1 6 3 10" xfId="27189" xr:uid="{DB11612A-8F4A-4ADE-82E2-94C66EC883AA}"/>
    <cellStyle name="20% - Accent1 6 3 2" xfId="2803" xr:uid="{0AB8D48A-3C79-41C5-BD7F-999E10D77529}"/>
    <cellStyle name="20% - Accent1 6 3 2 2" xfId="7507" xr:uid="{2AB2C2D9-4E54-4C27-B1AD-DDA26EBDB284}"/>
    <cellStyle name="20% - Accent1 6 3 2 2 2" xfId="7508" xr:uid="{78D0BF16-D4F0-476C-9C47-083212DB3B8E}"/>
    <cellStyle name="20% - Accent1 6 3 2 2 3" xfId="7509" xr:uid="{40236ABD-26A1-487D-A99C-1D373328CA7A}"/>
    <cellStyle name="20% - Accent1 6 3 2 3" xfId="7510" xr:uid="{2FA0C3ED-1B7E-4D9F-92D3-A53BC5D6E179}"/>
    <cellStyle name="20% - Accent1 6 3 2 4" xfId="7511" xr:uid="{AB20DA3B-D397-48A3-BDBF-D798FCB3731C}"/>
    <cellStyle name="20% - Accent1 6 3 2 5" xfId="7512" xr:uid="{623B4940-20EA-4FBE-A779-A8EB5AD55F2E}"/>
    <cellStyle name="20% - Accent1 6 3 2 6" xfId="22458" xr:uid="{EFCCD478-FFF5-4380-8AA4-7D9BEB40B7A2}"/>
    <cellStyle name="20% - Accent1 6 3 2 7" xfId="7506" xr:uid="{D862A4EF-755A-4A1A-83ED-38288FF2ACDC}"/>
    <cellStyle name="20% - Accent1 6 3 3" xfId="7513" xr:uid="{B555D5D0-B070-4820-9A6F-2FE39FC24F3D}"/>
    <cellStyle name="20% - Accent1 6 3 3 2" xfId="7514" xr:uid="{C1D862F1-80F2-40A5-AFFB-0CCF012C46E3}"/>
    <cellStyle name="20% - Accent1 6 3 3 2 2" xfId="7515" xr:uid="{014B3B18-0D05-4C6B-8203-394BE13A71B4}"/>
    <cellStyle name="20% - Accent1 6 3 3 2 3" xfId="7516" xr:uid="{3C043F56-AD67-4501-B7E6-E94845CA399C}"/>
    <cellStyle name="20% - Accent1 6 3 3 3" xfId="7517" xr:uid="{525BC087-C255-4240-AB2B-18D7F11EC6AE}"/>
    <cellStyle name="20% - Accent1 6 3 3 4" xfId="7518" xr:uid="{87791102-B508-4E01-B755-F0DE3158AB92}"/>
    <cellStyle name="20% - Accent1 6 3 3 5" xfId="7519" xr:uid="{1C7E1889-98E4-4FFD-862C-4507320EA990}"/>
    <cellStyle name="20% - Accent1 6 3 4" xfId="7520" xr:uid="{21B8CE1B-C2FE-4299-9FAE-AF947CB173EC}"/>
    <cellStyle name="20% - Accent1 6 3 4 2" xfId="7521" xr:uid="{488AB945-7CE2-4B05-A910-5AA1F861E317}"/>
    <cellStyle name="20% - Accent1 6 3 4 3" xfId="7522" xr:uid="{989877A6-71D6-4A61-9682-E88C90D46F43}"/>
    <cellStyle name="20% - Accent1 6 3 5" xfId="7523" xr:uid="{CB09142D-A0F8-4061-808E-282921C134E3}"/>
    <cellStyle name="20% - Accent1 6 3 6" xfId="7524" xr:uid="{5817B039-4177-4875-80C3-C1D954A9B2D1}"/>
    <cellStyle name="20% - Accent1 6 3 7" xfId="7525" xr:uid="{8FE39EE7-E966-4A08-8E32-9E08AB95842C}"/>
    <cellStyle name="20% - Accent1 6 3 8" xfId="21472" xr:uid="{A6266153-235D-46BD-8D87-602086A1AEC1}"/>
    <cellStyle name="20% - Accent1 6 3 9" xfId="7505" xr:uid="{488E6EF4-C046-48BC-BF66-BAB7676A081D}"/>
    <cellStyle name="20% - Accent1 6 4" xfId="2391" xr:uid="{3357F227-7251-4C40-88B1-21B8A2EBF43F}"/>
    <cellStyle name="20% - Accent1 6 4 10" xfId="30182" xr:uid="{A2426CDD-6D48-43F4-AFD2-5C758DE6EB4F}"/>
    <cellStyle name="20% - Accent1 6 4 2" xfId="7527" xr:uid="{8A6C42EE-BBBA-4C14-82DA-B03232A3F61D}"/>
    <cellStyle name="20% - Accent1 6 4 2 2" xfId="7528" xr:uid="{CC240169-C452-4F51-AB2D-D8EF3CB968CC}"/>
    <cellStyle name="20% - Accent1 6 4 2 2 2" xfId="7529" xr:uid="{C3FF1C0C-70FF-46EA-A943-2CD08EED73A1}"/>
    <cellStyle name="20% - Accent1 6 4 2 2 3" xfId="7530" xr:uid="{B0C3CC30-1351-491F-89AF-E7D19DC26D84}"/>
    <cellStyle name="20% - Accent1 6 4 2 3" xfId="7531" xr:uid="{5FAFC007-899E-4BA5-B143-323AD8D1AE0B}"/>
    <cellStyle name="20% - Accent1 6 4 2 4" xfId="7532" xr:uid="{57A655E8-A738-4861-AF54-5461457D41C7}"/>
    <cellStyle name="20% - Accent1 6 4 2 5" xfId="7533" xr:uid="{E13B44A7-B8CE-4E04-9029-16EA04509494}"/>
    <cellStyle name="20% - Accent1 6 4 3" xfId="7534" xr:uid="{86DA3B4D-9B79-486E-9F13-97C8581D82DC}"/>
    <cellStyle name="20% - Accent1 6 4 3 2" xfId="7535" xr:uid="{837E7DB7-8703-4C04-A3CB-CD9EA455A14D}"/>
    <cellStyle name="20% - Accent1 6 4 3 2 2" xfId="7536" xr:uid="{DD4E82ED-D274-447E-841F-0AA8E6AD938C}"/>
    <cellStyle name="20% - Accent1 6 4 3 2 3" xfId="7537" xr:uid="{CD5DD2F8-1CEB-40E5-9C18-AE9419C4F98F}"/>
    <cellStyle name="20% - Accent1 6 4 3 3" xfId="7538" xr:uid="{C9266893-CB62-44EA-92D8-D70DCAE9E2FF}"/>
    <cellStyle name="20% - Accent1 6 4 3 4" xfId="7539" xr:uid="{FBFD3D2A-77E6-4430-80C0-4654FE632022}"/>
    <cellStyle name="20% - Accent1 6 4 3 5" xfId="7540" xr:uid="{CA62B040-211E-4A1B-868D-C65922685020}"/>
    <cellStyle name="20% - Accent1 6 4 4" xfId="7541" xr:uid="{B74FA66C-B4E3-4F6A-A0CA-EA42A8495580}"/>
    <cellStyle name="20% - Accent1 6 4 4 2" xfId="7542" xr:uid="{1D750BC4-6D01-4643-8B9E-BC83FC31C971}"/>
    <cellStyle name="20% - Accent1 6 4 4 3" xfId="7543" xr:uid="{AE14E3D0-D118-41FD-B55F-69015BA32201}"/>
    <cellStyle name="20% - Accent1 6 4 5" xfId="7544" xr:uid="{6D190933-F17D-4C5C-9AAB-523528CC6FFB}"/>
    <cellStyle name="20% - Accent1 6 4 6" xfId="7545" xr:uid="{6938E848-59A7-4ED6-9B70-78C6F5EAB89C}"/>
    <cellStyle name="20% - Accent1 6 4 7" xfId="7546" xr:uid="{FAD30F0D-B3E2-45ED-8CD7-F7AC818A4EB1}"/>
    <cellStyle name="20% - Accent1 6 4 8" xfId="21953" xr:uid="{B2246280-8B55-4AD8-8BE5-33CD1B3DC30D}"/>
    <cellStyle name="20% - Accent1 6 4 9" xfId="7526" xr:uid="{788329A6-D125-4068-800F-099270F12091}"/>
    <cellStyle name="20% - Accent1 6 5" xfId="7547" xr:uid="{05BF45A0-F8DB-47AD-AEE1-97E1C679F2F4}"/>
    <cellStyle name="20% - Accent1 6 5 2" xfId="7548" xr:uid="{05BDA524-246C-49E9-A0EF-3CEA5360CA8D}"/>
    <cellStyle name="20% - Accent1 6 5 2 2" xfId="7549" xr:uid="{52C93456-F04B-464F-89C6-61736371F320}"/>
    <cellStyle name="20% - Accent1 6 5 2 3" xfId="7550" xr:uid="{279FC47E-734D-4FF4-9E85-DE1C90EB8130}"/>
    <cellStyle name="20% - Accent1 6 5 3" xfId="7551" xr:uid="{B6BF7DAE-E56D-459D-80DC-EE247ECE42DF}"/>
    <cellStyle name="20% - Accent1 6 5 4" xfId="7552" xr:uid="{4162550C-6109-46D5-9238-5FC0D772C721}"/>
    <cellStyle name="20% - Accent1 6 5 5" xfId="7553" xr:uid="{79DCE1F2-DAA7-4EB5-88D2-1E2E6821D6DC}"/>
    <cellStyle name="20% - Accent1 6 6" xfId="7554" xr:uid="{CF3FBA89-F70B-454A-A29C-2639584EDCB7}"/>
    <cellStyle name="20% - Accent1 6 6 2" xfId="7555" xr:uid="{81621FFB-D71C-4128-88E7-E265C9546240}"/>
    <cellStyle name="20% - Accent1 6 6 2 2" xfId="7556" xr:uid="{6BAA6B6B-0F5D-486E-88D6-B39FAA601BD9}"/>
    <cellStyle name="20% - Accent1 6 6 2 3" xfId="7557" xr:uid="{E54A3C1C-492D-450E-BFE4-8ABAFC8B220A}"/>
    <cellStyle name="20% - Accent1 6 6 3" xfId="7558" xr:uid="{143EFA54-8966-4E19-A4A0-2EDC7B1E23E8}"/>
    <cellStyle name="20% - Accent1 6 6 4" xfId="7559" xr:uid="{564CAA1B-3096-4B17-BBDA-4ED413A47A54}"/>
    <cellStyle name="20% - Accent1 6 6 5" xfId="7560" xr:uid="{0350BE49-3B0D-4FCA-8887-7BBFDD22057F}"/>
    <cellStyle name="20% - Accent1 6 7" xfId="7561" xr:uid="{455E1237-6DB4-4FBA-BF8B-D4FDCEAF8F89}"/>
    <cellStyle name="20% - Accent1 6 7 2" xfId="7562" xr:uid="{808B9FD7-D17B-4BDE-A24C-A65D9A46FBC6}"/>
    <cellStyle name="20% - Accent1 6 7 3" xfId="7563" xr:uid="{D62784D3-0CCC-4FAE-9127-F8127BE10426}"/>
    <cellStyle name="20% - Accent1 6 8" xfId="7564" xr:uid="{9D7BAE08-FA10-46D2-9217-F1C928AAA42B}"/>
    <cellStyle name="20% - Accent1 6 9" xfId="7565" xr:uid="{55761C42-E1AB-45E2-AEDD-A1DB76B15B8B}"/>
    <cellStyle name="20% - Accent1 7" xfId="129" xr:uid="{F19E7454-6314-4A12-8F88-7B5420BF77D7}"/>
    <cellStyle name="20% - Accent1 7 10" xfId="21002" xr:uid="{B831D442-65B0-406D-84AE-C03253FA919E}"/>
    <cellStyle name="20% - Accent1 7 11" xfId="7566" xr:uid="{D098B021-51C9-45F8-B412-D106410AFC55}"/>
    <cellStyle name="20% - Accent1 7 12" xfId="5140" xr:uid="{984129F0-7F09-49B2-8D60-5A816C314398}"/>
    <cellStyle name="20% - Accent1 7 13" xfId="23071" xr:uid="{F17E91C2-7E6E-4793-B207-F682F687A66E}"/>
    <cellStyle name="20% - Accent1 7 2" xfId="3034" xr:uid="{5BE99E76-71E9-4B0B-B8D8-474B0FA94622}"/>
    <cellStyle name="20% - Accent1 7 2 10" xfId="26014" xr:uid="{6D5E10BA-D303-4D97-8396-AEBAAA5639EC}"/>
    <cellStyle name="20% - Accent1 7 2 2" xfId="6180" xr:uid="{04899386-B71C-426E-829F-291B19537C1A}"/>
    <cellStyle name="20% - Accent1 7 2 2 2" xfId="7569" xr:uid="{03F6D54B-A93F-4B12-A131-4B015F2789D0}"/>
    <cellStyle name="20% - Accent1 7 2 2 2 2" xfId="7570" xr:uid="{2BC83EA7-2507-4F1F-A7EF-B983809B77AC}"/>
    <cellStyle name="20% - Accent1 7 2 2 2 3" xfId="7571" xr:uid="{912B9F10-6081-47EE-99C6-FAAD767B9E17}"/>
    <cellStyle name="20% - Accent1 7 2 2 3" xfId="7572" xr:uid="{1F91F9A2-4AFB-4E84-85D2-EBE2DBD1EF8D}"/>
    <cellStyle name="20% - Accent1 7 2 2 4" xfId="7573" xr:uid="{6EB9022C-DC88-4452-9CF3-3AD6255B9CC4}"/>
    <cellStyle name="20% - Accent1 7 2 2 5" xfId="7574" xr:uid="{DDEDB1B4-806F-435D-94C7-53E97C214511}"/>
    <cellStyle name="20% - Accent1 7 2 2 6" xfId="22223" xr:uid="{3EF2929F-712D-4A84-BFDB-B12BF9725263}"/>
    <cellStyle name="20% - Accent1 7 2 2 7" xfId="7568" xr:uid="{00504301-30AA-4828-8222-B52CA9D3F687}"/>
    <cellStyle name="20% - Accent1 7 2 2 8" xfId="28993" xr:uid="{925D654A-0966-46E5-9AB2-F8686C8B5A5E}"/>
    <cellStyle name="20% - Accent1 7 2 3" xfId="7575" xr:uid="{8B7C42DA-69A3-4A0E-B2FE-4D3EBDFCE3CF}"/>
    <cellStyle name="20% - Accent1 7 2 3 2" xfId="7576" xr:uid="{E73045BA-B6B7-4B91-88E1-741839A021F3}"/>
    <cellStyle name="20% - Accent1 7 2 3 2 2" xfId="7577" xr:uid="{62499EBA-819A-4800-942D-17634B36F31F}"/>
    <cellStyle name="20% - Accent1 7 2 3 2 3" xfId="7578" xr:uid="{8A0B50FF-AB16-4EDB-B84F-CC23903B122D}"/>
    <cellStyle name="20% - Accent1 7 2 3 3" xfId="7579" xr:uid="{59411222-D686-459B-8758-BBCD3F4A522B}"/>
    <cellStyle name="20% - Accent1 7 2 3 4" xfId="7580" xr:uid="{07FE51EB-9719-42C5-A8B5-09FC26AB56EB}"/>
    <cellStyle name="20% - Accent1 7 2 3 5" xfId="7581" xr:uid="{FCC2793C-8624-4105-B4FA-70A9604E8F31}"/>
    <cellStyle name="20% - Accent1 7 2 4" xfId="7582" xr:uid="{FDE90E87-BDCA-4D06-9BAE-EF13D30524DE}"/>
    <cellStyle name="20% - Accent1 7 2 4 2" xfId="7583" xr:uid="{DF0F439F-56AA-4283-A96A-AC2DDAAF3F3B}"/>
    <cellStyle name="20% - Accent1 7 2 4 3" xfId="7584" xr:uid="{F9CE0C8C-0B12-46EB-86E7-30E767F212A0}"/>
    <cellStyle name="20% - Accent1 7 2 5" xfId="7585" xr:uid="{E2BAFB3D-4501-4A68-AF94-491CA2CFBE0C}"/>
    <cellStyle name="20% - Accent1 7 2 6" xfId="7586" xr:uid="{27B46E9E-2537-4264-BE9A-E9BED90F7281}"/>
    <cellStyle name="20% - Accent1 7 2 7" xfId="7587" xr:uid="{F9EB2A05-A544-4453-8E50-7D97759ABD62}"/>
    <cellStyle name="20% - Accent1 7 2 8" xfId="21249" xr:uid="{41247022-9B85-4A63-9307-C99582CE2513}"/>
    <cellStyle name="20% - Accent1 7 2 9" xfId="7567" xr:uid="{406E84CA-EB11-4392-B327-40EC7670CE34}"/>
    <cellStyle name="20% - Accent1 7 3" xfId="5590" xr:uid="{5C6B041B-009E-4F44-9C6B-63FF2F754C39}"/>
    <cellStyle name="20% - Accent1 7 3 10" xfId="27482" xr:uid="{C40FD581-B3DE-4AD5-B5CF-107FD3555E59}"/>
    <cellStyle name="20% - Accent1 7 3 2" xfId="6371" xr:uid="{816C983E-AA46-4896-8DC2-C2E8EF7AC096}"/>
    <cellStyle name="20% - Accent1 7 3 2 2" xfId="7590" xr:uid="{9A3FA7DC-ED40-4788-B7CB-4D77092C1A8B}"/>
    <cellStyle name="20% - Accent1 7 3 2 2 2" xfId="7591" xr:uid="{65645218-BD03-45C0-BBFC-05EF0E581E72}"/>
    <cellStyle name="20% - Accent1 7 3 2 2 3" xfId="7592" xr:uid="{55DCE6AD-9588-4BC2-9E26-0BED2F4FBBF1}"/>
    <cellStyle name="20% - Accent1 7 3 2 3" xfId="7593" xr:uid="{E45A15D4-3FA1-4A9F-8DB7-51F37D548902}"/>
    <cellStyle name="20% - Accent1 7 3 2 4" xfId="7594" xr:uid="{7DDEF05B-3C30-4E92-ADB0-3D7684AB1C9B}"/>
    <cellStyle name="20% - Accent1 7 3 2 5" xfId="7595" xr:uid="{8E67DA51-6C42-438D-8506-9A9940354C7B}"/>
    <cellStyle name="20% - Accent1 7 3 2 6" xfId="22484" xr:uid="{596030F4-6AD2-46AC-822B-E3497CB1551C}"/>
    <cellStyle name="20% - Accent1 7 3 2 7" xfId="7589" xr:uid="{F2FA8CF5-6499-4D2F-A4A5-7F199812E05B}"/>
    <cellStyle name="20% - Accent1 7 3 3" xfId="7596" xr:uid="{58DEAB0A-03D3-48CA-BDAE-A39D83B2604D}"/>
    <cellStyle name="20% - Accent1 7 3 3 2" xfId="7597" xr:uid="{6140C68D-F2B1-46C6-91F2-8FE3C3AF0B35}"/>
    <cellStyle name="20% - Accent1 7 3 3 2 2" xfId="7598" xr:uid="{2A807CB9-741F-4E83-9092-F69F6054750A}"/>
    <cellStyle name="20% - Accent1 7 3 3 2 3" xfId="7599" xr:uid="{A5342B96-400E-48E2-9F5A-419CCF040A48}"/>
    <cellStyle name="20% - Accent1 7 3 3 3" xfId="7600" xr:uid="{C137E01E-1832-4A86-AD20-D26259B13E5B}"/>
    <cellStyle name="20% - Accent1 7 3 3 4" xfId="7601" xr:uid="{2154187C-93C5-4F3A-BFC6-AE68F9DA448A}"/>
    <cellStyle name="20% - Accent1 7 3 3 5" xfId="7602" xr:uid="{E13A3964-7A89-4957-BBB3-7FCD8FB6F27A}"/>
    <cellStyle name="20% - Accent1 7 3 4" xfId="7603" xr:uid="{F21A694E-67FD-4DA2-8B12-EA2DF62E1DBE}"/>
    <cellStyle name="20% - Accent1 7 3 4 2" xfId="7604" xr:uid="{B871B57B-F448-4BAE-BC23-30B658B91A69}"/>
    <cellStyle name="20% - Accent1 7 3 4 3" xfId="7605" xr:uid="{74B26C4E-6718-4084-8BDC-6F72CE3B5CD4}"/>
    <cellStyle name="20% - Accent1 7 3 5" xfId="7606" xr:uid="{94E2D024-47AE-4D51-B8AE-8AAD42C62157}"/>
    <cellStyle name="20% - Accent1 7 3 6" xfId="7607" xr:uid="{209E3369-3C66-4656-96A8-677A42B9BA9E}"/>
    <cellStyle name="20% - Accent1 7 3 7" xfId="7608" xr:uid="{D99AEA5A-042A-49E1-926A-F35444142BF9}"/>
    <cellStyle name="20% - Accent1 7 3 8" xfId="21497" xr:uid="{A96B7347-F1EA-46D3-A6F6-D75AE39B4EFB}"/>
    <cellStyle name="20% - Accent1 7 3 9" xfId="7588" xr:uid="{C51659B2-38B4-4401-BBD4-A78C7EB96EFE}"/>
    <cellStyle name="20% - Accent1 7 4" xfId="5972" xr:uid="{688A9F52-43EE-4FC6-A2B4-5CCBE41F26BB}"/>
    <cellStyle name="20% - Accent1 7 4 2" xfId="7610" xr:uid="{279925DB-CFC7-434D-AF89-68CD918B986D}"/>
    <cellStyle name="20% - Accent1 7 4 2 2" xfId="7611" xr:uid="{FD6653D0-9F71-4C03-86C0-2566668736E3}"/>
    <cellStyle name="20% - Accent1 7 4 2 3" xfId="7612" xr:uid="{396ED102-B63D-425A-8D0D-798BA5270D34}"/>
    <cellStyle name="20% - Accent1 7 4 3" xfId="7613" xr:uid="{02E79728-E4AE-4E02-89EF-4F1C5567DEB9}"/>
    <cellStyle name="20% - Accent1 7 4 4" xfId="7614" xr:uid="{DD6A379D-76C8-4BC5-BDE1-48C2F1D39CCB}"/>
    <cellStyle name="20% - Accent1 7 4 5" xfId="7615" xr:uid="{63ED3420-29F0-44CC-BA75-B2BD2D4076F5}"/>
    <cellStyle name="20% - Accent1 7 4 6" xfId="21973" xr:uid="{9256F763-EE96-4190-AD42-669D6A232922}"/>
    <cellStyle name="20% - Accent1 7 4 7" xfId="7609" xr:uid="{E3FE91A4-5BEC-4024-9B58-2D9B63106926}"/>
    <cellStyle name="20% - Accent1 7 4 8" xfId="30478" xr:uid="{EBF4C3C9-EA4C-4828-9B0C-FACAA373C0D3}"/>
    <cellStyle name="20% - Accent1 7 5" xfId="7616" xr:uid="{A3459A79-FD56-486D-A9FB-2F957138D1CD}"/>
    <cellStyle name="20% - Accent1 7 5 2" xfId="7617" xr:uid="{DA4BB4DC-8BF1-4390-9DDE-564D72F3DB4D}"/>
    <cellStyle name="20% - Accent1 7 5 2 2" xfId="7618" xr:uid="{6C559945-9F77-49E1-8ADA-D8ECDEEFDB54}"/>
    <cellStyle name="20% - Accent1 7 5 2 3" xfId="7619" xr:uid="{9AA336CF-8DF5-4668-B2D6-C713C8D1810C}"/>
    <cellStyle name="20% - Accent1 7 5 3" xfId="7620" xr:uid="{64FD05CD-87B1-4E1C-BDCD-9B1AF3786E52}"/>
    <cellStyle name="20% - Accent1 7 5 4" xfId="7621" xr:uid="{05ED8C9D-3BAC-4C68-BE29-42C13E41A0D9}"/>
    <cellStyle name="20% - Accent1 7 5 5" xfId="7622" xr:uid="{7F746D5A-5287-447D-9E29-D833F2CC76AD}"/>
    <cellStyle name="20% - Accent1 7 6" xfId="7623" xr:uid="{BBBB7A8A-3B13-4209-B388-160CD3E31EDB}"/>
    <cellStyle name="20% - Accent1 7 6 2" xfId="7624" xr:uid="{6AB86326-A1C0-430C-A6B0-F3DFF08AA034}"/>
    <cellStyle name="20% - Accent1 7 6 3" xfId="7625" xr:uid="{30A33C78-55B0-4E41-BF6A-4BED041E42A0}"/>
    <cellStyle name="20% - Accent1 7 7" xfId="7626" xr:uid="{B414883A-AAF1-443D-90B3-593D2C6A54E0}"/>
    <cellStyle name="20% - Accent1 7 8" xfId="7627" xr:uid="{E1D74BC5-8CBF-48C0-BAD1-AEE2DD2545AC}"/>
    <cellStyle name="20% - Accent1 7 9" xfId="7628" xr:uid="{4E9BDB81-F7E6-417D-AB9E-57659097A70C}"/>
    <cellStyle name="20% - Accent1 8" xfId="2116" xr:uid="{3EBD8B56-C00B-4027-9344-AC91E0BF65A0}"/>
    <cellStyle name="20% - Accent1 8 10" xfId="5167" xr:uid="{26C28BF1-B3D9-44C5-8B67-3857388649C6}"/>
    <cellStyle name="20% - Accent1 8 11" xfId="23086" xr:uid="{8CC69949-06BD-403C-8ABD-A9C32E2CBD90}"/>
    <cellStyle name="20% - Accent1 8 2" xfId="5416" xr:uid="{1EC517F3-2A1A-4946-B07F-8BD4D40D6542}"/>
    <cellStyle name="20% - Accent1 8 2 2" xfId="6197" xr:uid="{FBAA9CBA-D06D-4593-BD59-8587250EFB80}"/>
    <cellStyle name="20% - Accent1 8 2 2 2" xfId="7632" xr:uid="{EA562997-C0A6-4723-B2C2-FA6F293666F1}"/>
    <cellStyle name="20% - Accent1 8 2 2 3" xfId="7633" xr:uid="{07F06A30-38CA-44F4-8439-67EF39705B19}"/>
    <cellStyle name="20% - Accent1 8 2 2 4" xfId="22240" xr:uid="{F5E3F649-9CF1-48AD-926D-9BA866EBBA79}"/>
    <cellStyle name="20% - Accent1 8 2 2 5" xfId="7631" xr:uid="{6A6F7D07-318C-4CC4-B657-6816D69BBC5B}"/>
    <cellStyle name="20% - Accent1 8 2 2 6" xfId="29287" xr:uid="{6CC72243-CDD9-4BCD-BE93-2EB3CCC6504C}"/>
    <cellStyle name="20% - Accent1 8 2 3" xfId="7634" xr:uid="{AF6903FB-2015-44DE-B4BC-8311C2994E0D}"/>
    <cellStyle name="20% - Accent1 8 2 4" xfId="7635" xr:uid="{CBF843A3-A941-4A54-9282-7C55A0948B27}"/>
    <cellStyle name="20% - Accent1 8 2 5" xfId="7636" xr:uid="{303A2371-87B9-4B6C-88DC-D75248FCF937}"/>
    <cellStyle name="20% - Accent1 8 2 6" xfId="21269" xr:uid="{278292CF-093E-4568-99A8-72CCBDE52E89}"/>
    <cellStyle name="20% - Accent1 8 2 7" xfId="7630" xr:uid="{789A97BB-FF5D-4BB9-92FD-755753FCF273}"/>
    <cellStyle name="20% - Accent1 8 2 8" xfId="26304" xr:uid="{313182AB-EFB3-43B6-823C-BA2DDF58429C}"/>
    <cellStyle name="20% - Accent1 8 3" xfId="5607" xr:uid="{4D7BDEF3-3119-4BAC-8343-0562E2FE44C3}"/>
    <cellStyle name="20% - Accent1 8 3 2" xfId="6388" xr:uid="{B8A63474-09BF-4D18-9C26-114C0A8FB771}"/>
    <cellStyle name="20% - Accent1 8 3 2 2" xfId="7639" xr:uid="{AE668DC4-0D02-4B4C-B954-44AC4B4C75E0}"/>
    <cellStyle name="20% - Accent1 8 3 2 3" xfId="7640" xr:uid="{4437CCB4-39DA-45F3-A8BD-7DFF85028FB0}"/>
    <cellStyle name="20% - Accent1 8 3 2 4" xfId="22502" xr:uid="{5177F078-369A-4A2C-8D5A-E259DC33C120}"/>
    <cellStyle name="20% - Accent1 8 3 2 5" xfId="7638" xr:uid="{29632D6B-54A0-41D4-BD97-7DA611744384}"/>
    <cellStyle name="20% - Accent1 8 3 3" xfId="7641" xr:uid="{8BA2133A-5E35-4B49-9E6B-B7C8F4291BD8}"/>
    <cellStyle name="20% - Accent1 8 3 4" xfId="7642" xr:uid="{74738CB4-B1F0-4FD6-8953-867C89DA0DA4}"/>
    <cellStyle name="20% - Accent1 8 3 5" xfId="7643" xr:uid="{39EFF9EF-701A-4781-AFF9-E87E785B5690}"/>
    <cellStyle name="20% - Accent1 8 3 6" xfId="21515" xr:uid="{76AAC11F-112A-4191-94B5-2212A1DF53A0}"/>
    <cellStyle name="20% - Accent1 8 3 7" xfId="7637" xr:uid="{B3C30F1C-3E46-434D-9394-A8494C55CF70}"/>
    <cellStyle name="20% - Accent1 8 3 8" xfId="27776" xr:uid="{0B71C671-C73E-490A-A8F3-32F037539E8B}"/>
    <cellStyle name="20% - Accent1 8 4" xfId="5992" xr:uid="{58369C92-4268-44C2-8F0E-6B3245F3C061}"/>
    <cellStyle name="20% - Accent1 8 4 2" xfId="7645" xr:uid="{A117673F-1B8E-4B82-845C-0FFCCFAC6136}"/>
    <cellStyle name="20% - Accent1 8 4 3" xfId="7646" xr:uid="{9D3B513D-A3AB-4C1B-88AC-8F1DEA62FB82}"/>
    <cellStyle name="20% - Accent1 8 4 4" xfId="21997" xr:uid="{487DFA4F-D295-4158-AE0E-6E5152D9DA68}"/>
    <cellStyle name="20% - Accent1 8 4 5" xfId="7644" xr:uid="{BFEF3C64-363A-418E-A4C2-F877E9547A2F}"/>
    <cellStyle name="20% - Accent1 8 4 6" xfId="30774" xr:uid="{FEA6F0D8-1E67-46CC-8C99-A4F1E58EAE46}"/>
    <cellStyle name="20% - Accent1 8 5" xfId="7647" xr:uid="{1A56A5E5-9122-4AA9-B398-1CAF25453223}"/>
    <cellStyle name="20% - Accent1 8 6" xfId="7648" xr:uid="{EC06F584-155B-4605-A45D-A67F529775F9}"/>
    <cellStyle name="20% - Accent1 8 7" xfId="7649" xr:uid="{E21F748B-2CC5-4E13-9AE5-A8D4CD0B2205}"/>
    <cellStyle name="20% - Accent1 8 8" xfId="21028" xr:uid="{9BA6B4EC-EB4C-4ED4-A3E6-C2CD975352B7}"/>
    <cellStyle name="20% - Accent1 8 9" xfId="7629" xr:uid="{8FA5F194-115D-449D-A6B9-1D1CBCBAC59D}"/>
    <cellStyle name="20% - Accent1 9" xfId="839" xr:uid="{6C4B4FEC-68CD-43D0-BDC7-9466E0573674}"/>
    <cellStyle name="20% - Accent1 9 10" xfId="5188" xr:uid="{41930DE0-1BE8-43E8-8A0A-5AA4F094C9D7}"/>
    <cellStyle name="20% - Accent1 9 11" xfId="23102" xr:uid="{AC30F420-481D-4778-B428-17B5553199FB}"/>
    <cellStyle name="20% - Accent1 9 2" xfId="5435" xr:uid="{983AB5EF-CE16-49F1-AD71-B6E7E67091A4}"/>
    <cellStyle name="20% - Accent1 9 2 2" xfId="6217" xr:uid="{097DF5DB-B851-4C19-810A-1B00594E0C26}"/>
    <cellStyle name="20% - Accent1 9 2 2 2" xfId="7653" xr:uid="{B9C2B3E0-6DDE-4455-8E26-7BF384703D71}"/>
    <cellStyle name="20% - Accent1 9 2 2 3" xfId="7654" xr:uid="{D0FAC6A4-4B89-4CA8-B2D7-464A0B2FBC14}"/>
    <cellStyle name="20% - Accent1 9 2 2 4" xfId="22261" xr:uid="{4C32E243-6093-46DF-9124-033015BA6713}"/>
    <cellStyle name="20% - Accent1 9 2 2 5" xfId="7652" xr:uid="{42BFC79D-6B76-4106-9C59-A8AC0C8546EE}"/>
    <cellStyle name="20% - Accent1 9 2 2 6" xfId="29598" xr:uid="{569AE44F-14ED-4608-A28C-B8113DA1EEDC}"/>
    <cellStyle name="20% - Accent1 9 2 3" xfId="7655" xr:uid="{414E7AA0-4FD1-49C9-832A-53B7A6406614}"/>
    <cellStyle name="20% - Accent1 9 2 4" xfId="7656" xr:uid="{99D7CBC5-BE80-4938-9815-92A37C1D0DEE}"/>
    <cellStyle name="20% - Accent1 9 2 5" xfId="7657" xr:uid="{22C8A674-710D-44AF-8AD8-28B50B3B7903}"/>
    <cellStyle name="20% - Accent1 9 2 6" xfId="21289" xr:uid="{603B25EC-6CD8-4639-A9B6-796719AC0F96}"/>
    <cellStyle name="20% - Accent1 9 2 7" xfId="7651" xr:uid="{96FE3853-3FAB-40F3-8058-6546795BCB48}"/>
    <cellStyle name="20% - Accent1 9 2 8" xfId="26614" xr:uid="{037D9E37-E313-4678-932D-67155A4CA8A7}"/>
    <cellStyle name="20% - Accent1 9 3" xfId="5627" xr:uid="{193C4684-3014-405E-97A6-D22E471D08F2}"/>
    <cellStyle name="20% - Accent1 9 3 2" xfId="6409" xr:uid="{562908FB-F274-4AC3-B45A-B8BB5BD43284}"/>
    <cellStyle name="20% - Accent1 9 3 2 2" xfId="7660" xr:uid="{5A8C0833-15C1-4688-8B3D-4B7CAE6F8A54}"/>
    <cellStyle name="20% - Accent1 9 3 2 3" xfId="7661" xr:uid="{3280A989-94CE-48BF-BE42-6EC7BBD0217C}"/>
    <cellStyle name="20% - Accent1 9 3 2 4" xfId="22523" xr:uid="{56601E9D-D074-49B7-AA69-42DFEBAD977C}"/>
    <cellStyle name="20% - Accent1 9 3 2 5" xfId="7659" xr:uid="{AFFF960F-E393-4335-82D2-A622CF901CA3}"/>
    <cellStyle name="20% - Accent1 9 3 3" xfId="7662" xr:uid="{9DA2E473-FE4F-420F-80BB-68D2539C280F}"/>
    <cellStyle name="20% - Accent1 9 3 4" xfId="7663" xr:uid="{E545AE31-B106-4EFD-BD09-CAE33AA5A8C0}"/>
    <cellStyle name="20% - Accent1 9 3 5" xfId="7664" xr:uid="{EAA1317E-7AF6-41EB-865A-11CD87846A7B}"/>
    <cellStyle name="20% - Accent1 9 3 6" xfId="21536" xr:uid="{CA870955-6BD8-4831-96C5-6C828C8B1636}"/>
    <cellStyle name="20% - Accent1 9 3 7" xfId="7658" xr:uid="{5A256472-C4AA-46D0-A1AB-318172DF088E}"/>
    <cellStyle name="20% - Accent1 9 3 8" xfId="28087" xr:uid="{EB1CA6AC-34FA-4AEB-9A07-B06E97C6CBD6}"/>
    <cellStyle name="20% - Accent1 9 4" xfId="6014" xr:uid="{91FB6D41-A44D-441D-B4D4-2EC5267283D6}"/>
    <cellStyle name="20% - Accent1 9 4 2" xfId="7666" xr:uid="{8CB8FEFB-5F08-4775-A36A-283FDB0A7755}"/>
    <cellStyle name="20% - Accent1 9 4 3" xfId="7667" xr:uid="{B0E4C865-78AD-47C5-A580-1E8A013BDBFE}"/>
    <cellStyle name="20% - Accent1 9 4 4" xfId="22020" xr:uid="{DFC1207F-B8F6-4E12-93D5-1D39371C7F83}"/>
    <cellStyle name="20% - Accent1 9 4 5" xfId="7665" xr:uid="{185D9B75-B63E-4672-A539-7CFF22E36B5C}"/>
    <cellStyle name="20% - Accent1 9 4 6" xfId="31086" xr:uid="{612DED9B-8C21-47BB-9479-2B7173598812}"/>
    <cellStyle name="20% - Accent1 9 5" xfId="7668" xr:uid="{481F85F1-3814-4786-984C-E3BA4DA81F25}"/>
    <cellStyle name="20% - Accent1 9 6" xfId="7669" xr:uid="{FE908B9E-5A0A-439B-9A0F-BD1023534561}"/>
    <cellStyle name="20% - Accent1 9 7" xfId="7670" xr:uid="{F14851DC-6830-4294-890C-8B8A59038FA3}"/>
    <cellStyle name="20% - Accent1 9 8" xfId="21048" xr:uid="{30CAFEF9-A216-401F-BD1C-FC266D690E07}"/>
    <cellStyle name="20% - Accent1 9 9" xfId="7650" xr:uid="{B651CB4B-C60B-4AE5-9A71-E230DF457997}"/>
    <cellStyle name="20% - Accent2" xfId="24" builtinId="34" customBuiltin="1"/>
    <cellStyle name="20% - Accent2 10" xfId="4791" xr:uid="{D87ABF6F-A36F-496F-88E8-1232E9885EC5}"/>
    <cellStyle name="20% - Accent2 10 10" xfId="5212" xr:uid="{465612E5-3856-46B7-A961-1530E472BD68}"/>
    <cellStyle name="20% - Accent2 10 11" xfId="23121" xr:uid="{B4906EEE-369A-4447-A124-E68186333BAC}"/>
    <cellStyle name="20% - Accent2 10 2" xfId="6040" xr:uid="{82FC8247-D111-48DE-9843-5948152CD527}"/>
    <cellStyle name="20% - Accent2 10 2 2" xfId="7674" xr:uid="{4D2672AB-0009-4000-958C-50F0F7D7158C}"/>
    <cellStyle name="20% - Accent2 10 2 2 2" xfId="7675" xr:uid="{05AB8E7F-3416-4A13-99EE-D37B7165E65D}"/>
    <cellStyle name="20% - Accent2 10 2 2 3" xfId="7676" xr:uid="{C84E74BA-E56D-43E5-8917-937C20449FEB}"/>
    <cellStyle name="20% - Accent2 10 2 3" xfId="7677" xr:uid="{594CA088-D890-4336-A33F-37F9FD61D8D8}"/>
    <cellStyle name="20% - Accent2 10 2 4" xfId="7678" xr:uid="{5C55DDED-616F-4BA3-9246-692864BEBA51}"/>
    <cellStyle name="20% - Accent2 10 2 5" xfId="7679" xr:uid="{072F3F6D-94D3-4C10-BF70-AE675BE0CED6}"/>
    <cellStyle name="20% - Accent2 10 2 6" xfId="22046" xr:uid="{3623645A-7B7B-42B1-AA32-E59C4BE11A23}"/>
    <cellStyle name="20% - Accent2 10 2 7" xfId="7673" xr:uid="{E9682FF8-1966-4649-BACB-508E291D2670}"/>
    <cellStyle name="20% - Accent2 10 2 8" xfId="28341" xr:uid="{4521B67E-231B-4CEB-8CA0-70FB63AA91C0}"/>
    <cellStyle name="20% - Accent2 10 3" xfId="7680" xr:uid="{23D0D6F3-3BEF-491C-8A1B-3AE8E664354C}"/>
    <cellStyle name="20% - Accent2 10 3 2" xfId="7681" xr:uid="{BCB61F32-C843-4766-B9AD-94CF98F10F66}"/>
    <cellStyle name="20% - Accent2 10 3 2 2" xfId="7682" xr:uid="{F7508C1C-1887-435C-9E9E-31F43164CDE9}"/>
    <cellStyle name="20% - Accent2 10 3 2 3" xfId="7683" xr:uid="{0A214D4E-FF86-4810-839E-4C79E8649C26}"/>
    <cellStyle name="20% - Accent2 10 3 3" xfId="7684" xr:uid="{93E5A0EE-04E3-4688-A464-D655A3AA7959}"/>
    <cellStyle name="20% - Accent2 10 3 4" xfId="7685" xr:uid="{493E85BA-93FA-4A75-A2D7-61DA7E3364D7}"/>
    <cellStyle name="20% - Accent2 10 3 5" xfId="7686" xr:uid="{1DB50D52-18FB-42E0-8F44-45B4B3C19C11}"/>
    <cellStyle name="20% - Accent2 10 4" xfId="7687" xr:uid="{48671928-FB82-438F-BAE8-89900B6D81A1}"/>
    <cellStyle name="20% - Accent2 10 4 2" xfId="7688" xr:uid="{FD0A4E55-7B05-458E-85EB-158E92AD2143}"/>
    <cellStyle name="20% - Accent2 10 4 3" xfId="7689" xr:uid="{1E422117-4ABC-49A4-B44D-23D2FBB762E1}"/>
    <cellStyle name="20% - Accent2 10 5" xfId="7690" xr:uid="{842D7263-B9FC-46AE-8F84-2D23F5376643}"/>
    <cellStyle name="20% - Accent2 10 6" xfId="7691" xr:uid="{39DBF346-63E8-4ABB-BCB9-425590E55235}"/>
    <cellStyle name="20% - Accent2 10 7" xfId="7692" xr:uid="{D75C03B0-4899-4AF7-9B20-F5F6D442CC67}"/>
    <cellStyle name="20% - Accent2 10 8" xfId="21071" xr:uid="{F5C8C517-639F-4966-A023-C3E8ABF21FB5}"/>
    <cellStyle name="20% - Accent2 10 9" xfId="7672" xr:uid="{DC8251AB-E1EB-49CB-9C1B-FB6A9A7FDE74}"/>
    <cellStyle name="20% - Accent2 11" xfId="4806" xr:uid="{C8F965E5-53E8-4A86-B688-44822E54F5D6}"/>
    <cellStyle name="20% - Accent2 11 10" xfId="5459" xr:uid="{7560464B-693D-43AF-9ACD-18C1D7C7AEFB}"/>
    <cellStyle name="20% - Accent2 11 11" xfId="23138" xr:uid="{F977E12A-8BA2-4F87-B312-4A435A2BB231}"/>
    <cellStyle name="20% - Accent2 11 2" xfId="6243" xr:uid="{17D6BCDC-7FCC-4401-AB74-75C76A286B15}"/>
    <cellStyle name="20% - Accent2 11 2 2" xfId="7695" xr:uid="{A1609A00-2E03-4D4E-920E-95A10E3EA7A0}"/>
    <cellStyle name="20% - Accent2 11 2 2 2" xfId="7696" xr:uid="{050ABD29-6C1F-462E-B445-11045E897D13}"/>
    <cellStyle name="20% - Accent2 11 2 2 3" xfId="7697" xr:uid="{1BD6BE00-8B85-4AC7-AAE0-A8A456729C27}"/>
    <cellStyle name="20% - Accent2 11 2 3" xfId="7698" xr:uid="{7868C6BD-04A9-4946-8E96-D327FB6DB1AD}"/>
    <cellStyle name="20% - Accent2 11 2 4" xfId="7699" xr:uid="{A71A2789-A750-4A91-AD5F-C193E2C57F76}"/>
    <cellStyle name="20% - Accent2 11 2 5" xfId="7700" xr:uid="{C2361F2C-D4E3-4930-A63F-FC83B69EAF8E}"/>
    <cellStyle name="20% - Accent2 11 2 6" xfId="22287" xr:uid="{5E94AADA-06CB-4C7B-972F-5F4CFA084A1C}"/>
    <cellStyle name="20% - Accent2 11 2 7" xfId="7694" xr:uid="{320E0930-0759-4D5C-96D0-7D9E9684B606}"/>
    <cellStyle name="20% - Accent2 11 2 8" xfId="28414" xr:uid="{A5CA4F73-9717-4944-8B84-33EC3F521FC9}"/>
    <cellStyle name="20% - Accent2 11 3" xfId="7701" xr:uid="{C25FB16E-543B-4A58-90CC-F30310C6553F}"/>
    <cellStyle name="20% - Accent2 11 3 2" xfId="7702" xr:uid="{FBAF96AC-F4CB-49F6-BB27-9277A03EA1BF}"/>
    <cellStyle name="20% - Accent2 11 3 2 2" xfId="7703" xr:uid="{8EABD690-C9C0-4E5F-B06E-573932240EBE}"/>
    <cellStyle name="20% - Accent2 11 3 2 3" xfId="7704" xr:uid="{2CFC5D00-4370-4AC1-8823-BDA360752919}"/>
    <cellStyle name="20% - Accent2 11 3 3" xfId="7705" xr:uid="{C9D8FE9B-D329-45A4-A7F5-C001D74DED6D}"/>
    <cellStyle name="20% - Accent2 11 3 4" xfId="7706" xr:uid="{F875E1D8-72E1-4F5D-BC3A-580425CC7221}"/>
    <cellStyle name="20% - Accent2 11 3 5" xfId="7707" xr:uid="{3AD0D28B-738E-4294-8CE5-C8F8E8C0234A}"/>
    <cellStyle name="20% - Accent2 11 4" xfId="7708" xr:uid="{8F7FCB6A-3B5B-46FD-8F21-BB5ECF52E15C}"/>
    <cellStyle name="20% - Accent2 11 4 2" xfId="7709" xr:uid="{FD4A05C0-8B8E-4C3A-9560-787571432EAE}"/>
    <cellStyle name="20% - Accent2 11 4 3" xfId="7710" xr:uid="{8799FA21-2A6F-43FF-82E9-AE868F883801}"/>
    <cellStyle name="20% - Accent2 11 5" xfId="7711" xr:uid="{7F35BA31-7C06-4E0C-98BA-34ECFA3C631C}"/>
    <cellStyle name="20% - Accent2 11 6" xfId="7712" xr:uid="{4F05CC66-1939-41E3-83EC-F9261022934F}"/>
    <cellStyle name="20% - Accent2 11 7" xfId="7713" xr:uid="{A9AACD59-350B-4C84-B4B0-C40975BE91EC}"/>
    <cellStyle name="20% - Accent2 11 8" xfId="21315" xr:uid="{012819B3-6ECA-47BE-A31B-6BF45A3CAB43}"/>
    <cellStyle name="20% - Accent2 11 9" xfId="7693" xr:uid="{1654A883-034D-4DB8-A8D9-546B2F29DA66}"/>
    <cellStyle name="20% - Accent2 12" xfId="4447" xr:uid="{93BE2167-AE46-48C9-A8F9-7010876D4268}"/>
    <cellStyle name="20% - Accent2 12 10" xfId="5655" xr:uid="{9B567D5A-EEA7-4289-A68F-11A83C23AFB5}"/>
    <cellStyle name="20% - Accent2 12 11" xfId="23215" xr:uid="{D9B05F5D-ED24-4857-9856-812A139D1F6F}"/>
    <cellStyle name="20% - Accent2 12 2" xfId="6437" xr:uid="{0D3D8472-619B-4D0E-8986-4F14C49E2230}"/>
    <cellStyle name="20% - Accent2 12 2 2" xfId="7716" xr:uid="{F49F9C3A-687E-40CA-9C4B-2CECFDEE5701}"/>
    <cellStyle name="20% - Accent2 12 2 2 2" xfId="7717" xr:uid="{F98B5F51-357D-4C00-AFD9-EE2CC2BDBC01}"/>
    <cellStyle name="20% - Accent2 12 2 2 3" xfId="7718" xr:uid="{926E9F4A-1A9C-4A8D-8C04-9C93E68525CC}"/>
    <cellStyle name="20% - Accent2 12 2 3" xfId="7719" xr:uid="{269F7844-6C0F-48DE-BBBE-598D7BF5C9BB}"/>
    <cellStyle name="20% - Accent2 12 2 4" xfId="7720" xr:uid="{4825EDA8-1FE7-440C-82A8-E660C540CCBB}"/>
    <cellStyle name="20% - Accent2 12 2 5" xfId="7721" xr:uid="{C995D4A2-75A0-48A6-B233-EC3BBDF62FDB}"/>
    <cellStyle name="20% - Accent2 12 2 6" xfId="22551" xr:uid="{EBDBC8C2-29A3-4E92-A25D-EC420DE7807B}"/>
    <cellStyle name="20% - Accent2 12 2 7" xfId="7715" xr:uid="{0E7F8C83-544A-401B-A54A-BBA618AB6B08}"/>
    <cellStyle name="20% - Accent2 12 3" xfId="7722" xr:uid="{3515A002-E605-4FCE-ACE3-8ACA8CF430ED}"/>
    <cellStyle name="20% - Accent2 12 3 2" xfId="7723" xr:uid="{33F131D1-4AFA-403F-A389-D1BA44B50BAF}"/>
    <cellStyle name="20% - Accent2 12 3 2 2" xfId="7724" xr:uid="{B7B561E6-CE0F-48F5-B736-430978446C9C}"/>
    <cellStyle name="20% - Accent2 12 3 2 3" xfId="7725" xr:uid="{679F60CF-E253-4AC3-92AA-4487BA1EA6CB}"/>
    <cellStyle name="20% - Accent2 12 3 3" xfId="7726" xr:uid="{2EA58566-3B34-468F-AEF4-AAC6F2C69437}"/>
    <cellStyle name="20% - Accent2 12 3 4" xfId="7727" xr:uid="{3D2DD0EA-683B-46D0-86E3-D6DE4E4D3803}"/>
    <cellStyle name="20% - Accent2 12 3 5" xfId="7728" xr:uid="{47FE2D47-C8F2-4BFE-8B91-C3D98AEFA202}"/>
    <cellStyle name="20% - Accent2 12 4" xfId="7729" xr:uid="{EB9AC225-86A3-4D0C-8E29-C1ABC0EC83C1}"/>
    <cellStyle name="20% - Accent2 12 4 2" xfId="7730" xr:uid="{C29EE3E2-A83B-4DC6-9B64-1CB8BAAB9AA9}"/>
    <cellStyle name="20% - Accent2 12 4 3" xfId="7731" xr:uid="{490E3426-EEF9-440C-A7FE-BF9F0641D529}"/>
    <cellStyle name="20% - Accent2 12 5" xfId="7732" xr:uid="{94C64B7F-7FF1-45CA-921F-674EE66050AC}"/>
    <cellStyle name="20% - Accent2 12 6" xfId="7733" xr:uid="{6D26A83B-FD99-489A-9DCA-89F96E90C0DD}"/>
    <cellStyle name="20% - Accent2 12 7" xfId="7734" xr:uid="{FEBBDC8F-3D03-4207-9B3B-F52A8F654E75}"/>
    <cellStyle name="20% - Accent2 12 8" xfId="21564" xr:uid="{3C3BFF9A-5C37-40C5-8E21-2C3DBBAF85EB}"/>
    <cellStyle name="20% - Accent2 12 9" xfId="7714" xr:uid="{14C8E6BB-5187-445D-A42F-5FE72E517EEE}"/>
    <cellStyle name="20% - Accent2 13" xfId="5680" xr:uid="{803E7D90-DB3A-4827-B13D-80EFC836AB49}"/>
    <cellStyle name="20% - Accent2 13 10" xfId="23189" xr:uid="{381E9AF6-E2E3-4A7D-B45B-7C93E799A86E}"/>
    <cellStyle name="20% - Accent2 13 2" xfId="6462" xr:uid="{8F7041CC-AE73-4244-8307-EC10FD63A262}"/>
    <cellStyle name="20% - Accent2 13 2 2" xfId="7737" xr:uid="{A8EB665E-1339-4289-A9B4-28C0707E04CB}"/>
    <cellStyle name="20% - Accent2 13 2 2 2" xfId="7738" xr:uid="{32C2302E-68C4-4534-A06F-24EC2B5C3C4D}"/>
    <cellStyle name="20% - Accent2 13 2 2 3" xfId="7739" xr:uid="{7B44BAA2-3A4B-4D99-97A1-744556EDDC1C}"/>
    <cellStyle name="20% - Accent2 13 2 3" xfId="7740" xr:uid="{01113B6C-AE87-478A-A026-6D7FE8DA6BCD}"/>
    <cellStyle name="20% - Accent2 13 2 4" xfId="7741" xr:uid="{7CCEEC94-59AD-4283-82D0-094192967138}"/>
    <cellStyle name="20% - Accent2 13 2 5" xfId="7742" xr:uid="{AD729AC4-DB35-4E44-AE95-FC7CC6E32631}"/>
    <cellStyle name="20% - Accent2 13 2 6" xfId="22575" xr:uid="{D4BDC7A0-9EDD-434E-BE5D-60E52D32546E}"/>
    <cellStyle name="20% - Accent2 13 2 7" xfId="7736" xr:uid="{E3168651-394F-4C89-BF3E-8CE6CE5E76BB}"/>
    <cellStyle name="20% - Accent2 13 2 8" xfId="29892" xr:uid="{0BACF5EE-C06D-4001-A239-4FD94D80B7D8}"/>
    <cellStyle name="20% - Accent2 13 3" xfId="7743" xr:uid="{0415F859-92EF-40B0-BC5F-6846F29F987D}"/>
    <cellStyle name="20% - Accent2 13 3 2" xfId="7744" xr:uid="{A1AA1420-496E-43F9-90F1-E75F3B4E1ACE}"/>
    <cellStyle name="20% - Accent2 13 3 2 2" xfId="7745" xr:uid="{284EB229-D77E-4D67-8548-722EF237BF39}"/>
    <cellStyle name="20% - Accent2 13 3 2 3" xfId="7746" xr:uid="{EEC280BE-B5A5-4640-B366-4F0DB79C7B9E}"/>
    <cellStyle name="20% - Accent2 13 3 3" xfId="7747" xr:uid="{8C664F4A-178C-4FE1-8807-059BB5DAFFFA}"/>
    <cellStyle name="20% - Accent2 13 3 4" xfId="7748" xr:uid="{0C1500A7-DB82-4A99-A2C8-60969418871E}"/>
    <cellStyle name="20% - Accent2 13 3 5" xfId="7749" xr:uid="{B754A667-0BDE-4B89-A7AE-AE885B631797}"/>
    <cellStyle name="20% - Accent2 13 4" xfId="7750" xr:uid="{50A7B7B3-4A38-4715-A144-DED4EA8C02DC}"/>
    <cellStyle name="20% - Accent2 13 4 2" xfId="7751" xr:uid="{F023D79C-E5FE-4E01-AA61-B793C315CBE8}"/>
    <cellStyle name="20% - Accent2 13 4 3" xfId="7752" xr:uid="{9E1E0B3C-387F-4E4B-A272-81C62EC7D654}"/>
    <cellStyle name="20% - Accent2 13 5" xfId="7753" xr:uid="{808B4E75-B488-477F-A52E-444BBB743E1B}"/>
    <cellStyle name="20% - Accent2 13 6" xfId="7754" xr:uid="{3749EA24-69D8-4847-9E92-868E11AB1E52}"/>
    <cellStyle name="20% - Accent2 13 7" xfId="7755" xr:uid="{19A32D72-8886-499C-B768-B51D8E67E74D}"/>
    <cellStyle name="20% - Accent2 13 8" xfId="21587" xr:uid="{9858E9C0-FBFB-4150-B630-318D263AB778}"/>
    <cellStyle name="20% - Accent2 13 9" xfId="7735" xr:uid="{EADECFE6-F4D1-48A4-AE6E-4B0F85C49C79}"/>
    <cellStyle name="20% - Accent2 14" xfId="5705" xr:uid="{556BD435-A2BF-48CE-AB8C-5E4E8E46E958}"/>
    <cellStyle name="20% - Accent2 14 2" xfId="6487" xr:uid="{38DDB9C9-6697-439B-BB43-F339003112AC}"/>
    <cellStyle name="20% - Accent2 14 2 2" xfId="7758" xr:uid="{BA266802-8E78-4F1C-8961-6F491B594A14}"/>
    <cellStyle name="20% - Accent2 14 2 2 2" xfId="7759" xr:uid="{E76E32FC-D109-497E-88B2-F815DAE039A0}"/>
    <cellStyle name="20% - Accent2 14 2 2 3" xfId="7760" xr:uid="{670C18D1-CAA9-4A95-9234-8785E41BBD65}"/>
    <cellStyle name="20% - Accent2 14 2 3" xfId="7761" xr:uid="{F28B0B76-C411-434F-8C72-E23A2C8736F6}"/>
    <cellStyle name="20% - Accent2 14 2 4" xfId="7762" xr:uid="{8A1431B2-62CF-4FA6-BC4D-98F409DDF121}"/>
    <cellStyle name="20% - Accent2 14 2 5" xfId="7763" xr:uid="{F56246B6-350B-4B73-B583-625C09558C50}"/>
    <cellStyle name="20% - Accent2 14 2 6" xfId="22599" xr:uid="{7E9B479B-93BF-40A4-8C4F-2D34D78D716B}"/>
    <cellStyle name="20% - Accent2 14 2 7" xfId="7757" xr:uid="{D6A18FB0-57F2-4B81-8692-AE128BFEDAC3}"/>
    <cellStyle name="20% - Accent2 14 3" xfId="7764" xr:uid="{42E75776-676A-4CCB-875F-E35CF40F20D3}"/>
    <cellStyle name="20% - Accent2 14 3 2" xfId="7765" xr:uid="{B261BF30-0835-4F43-8832-A3314F2BC5D5}"/>
    <cellStyle name="20% - Accent2 14 3 2 2" xfId="7766" xr:uid="{5A13911E-11F2-436D-91E1-EF7E5319EA73}"/>
    <cellStyle name="20% - Accent2 14 3 2 3" xfId="7767" xr:uid="{1E015F8C-6DFA-431A-AC8B-E6E27F84C8C0}"/>
    <cellStyle name="20% - Accent2 14 3 3" xfId="7768" xr:uid="{89776839-F1E7-46E8-AEB8-EEE11FFC1193}"/>
    <cellStyle name="20% - Accent2 14 3 4" xfId="7769" xr:uid="{5EE8390F-3C9E-4A20-AF58-76EE23274306}"/>
    <cellStyle name="20% - Accent2 14 3 5" xfId="7770" xr:uid="{3EC49ACF-B710-48C8-8C08-A9C91397BDB7}"/>
    <cellStyle name="20% - Accent2 14 4" xfId="7771" xr:uid="{8034748A-4967-4D92-AB6E-BB406A358CA8}"/>
    <cellStyle name="20% - Accent2 14 4 2" xfId="7772" xr:uid="{029769E9-BE54-4F5A-A6C0-0AAD65DD7082}"/>
    <cellStyle name="20% - Accent2 14 4 3" xfId="7773" xr:uid="{992CC69E-0E84-473A-864F-F942687D8528}"/>
    <cellStyle name="20% - Accent2 14 5" xfId="7774" xr:uid="{1DD114B6-534A-44CF-BC32-F4C592F52552}"/>
    <cellStyle name="20% - Accent2 14 6" xfId="7775" xr:uid="{8B0B751E-B0DE-4649-921F-AB846F11C487}"/>
    <cellStyle name="20% - Accent2 14 7" xfId="7776" xr:uid="{2B6AE5AF-48BC-4177-829A-06FEEC20BAB6}"/>
    <cellStyle name="20% - Accent2 14 8" xfId="21610" xr:uid="{33F1E0D9-1441-4B1B-8927-7C747D7A08A7}"/>
    <cellStyle name="20% - Accent2 14 9" xfId="7756" xr:uid="{A336534A-8C0B-4ED2-9974-7C3332647300}"/>
    <cellStyle name="20% - Accent2 15" xfId="5728" xr:uid="{B982A7A6-DB0B-448C-AF9A-B75A480B493D}"/>
    <cellStyle name="20% - Accent2 15 2" xfId="6510" xr:uid="{172F9AC6-663A-434C-B77A-A4F1B4B284AF}"/>
    <cellStyle name="20% - Accent2 15 2 2" xfId="7779" xr:uid="{EBABA39F-862D-49C2-BEED-67A44E49A02A}"/>
    <cellStyle name="20% - Accent2 15 2 2 2" xfId="7780" xr:uid="{6615C6C0-2529-48FD-A311-62BB5775A67E}"/>
    <cellStyle name="20% - Accent2 15 2 2 3" xfId="7781" xr:uid="{28984862-F4B9-4446-B9A3-0CDD19F0644F}"/>
    <cellStyle name="20% - Accent2 15 2 3" xfId="7782" xr:uid="{64209AF0-E9C2-47E8-9706-CD13F433C63D}"/>
    <cellStyle name="20% - Accent2 15 2 4" xfId="7783" xr:uid="{21D826E3-F00C-456F-A4BB-F59628090F68}"/>
    <cellStyle name="20% - Accent2 15 2 5" xfId="7784" xr:uid="{B0677EEB-CACC-46EB-A7CB-955F29D194AF}"/>
    <cellStyle name="20% - Accent2 15 2 6" xfId="22621" xr:uid="{AA9A2147-3EB0-4E98-83C6-25E9F3CCC500}"/>
    <cellStyle name="20% - Accent2 15 2 7" xfId="7778" xr:uid="{BFC63F50-DB6A-40A5-8216-CCA6F92E5D42}"/>
    <cellStyle name="20% - Accent2 15 3" xfId="7785" xr:uid="{FC91C5B6-67F4-437B-9682-9E88FA91EB66}"/>
    <cellStyle name="20% - Accent2 15 3 2" xfId="7786" xr:uid="{7372A11B-9673-4FC7-9AF3-C3370D9E9DB8}"/>
    <cellStyle name="20% - Accent2 15 3 2 2" xfId="7787" xr:uid="{ECE707D0-A7A8-4C2C-A99A-1184E9A30BFD}"/>
    <cellStyle name="20% - Accent2 15 3 2 3" xfId="7788" xr:uid="{94784774-CB1A-43C5-9AFA-85E68B63C5CE}"/>
    <cellStyle name="20% - Accent2 15 3 3" xfId="7789" xr:uid="{D657B3ED-B69B-4CF9-8E8E-45D283685521}"/>
    <cellStyle name="20% - Accent2 15 3 4" xfId="7790" xr:uid="{A65EF66F-50C9-4E61-8E49-FE87670571F0}"/>
    <cellStyle name="20% - Accent2 15 3 5" xfId="7791" xr:uid="{960E6E2F-1151-40CC-9459-B620C1C36223}"/>
    <cellStyle name="20% - Accent2 15 4" xfId="7792" xr:uid="{3D86FBA9-5B71-482A-8A5A-A220B4CE877F}"/>
    <cellStyle name="20% - Accent2 15 4 2" xfId="7793" xr:uid="{A185A4D1-B340-43E5-BD07-3E7604D4F87E}"/>
    <cellStyle name="20% - Accent2 15 4 3" xfId="7794" xr:uid="{4FC5AC78-87BD-4ED7-8E29-2D8C89DBC72F}"/>
    <cellStyle name="20% - Accent2 15 5" xfId="7795" xr:uid="{B70BC14A-B10F-4107-853F-37C8BB19EBFD}"/>
    <cellStyle name="20% - Accent2 15 6" xfId="7796" xr:uid="{43F78349-9DEE-45FA-9F7D-2C2F1AC4DF06}"/>
    <cellStyle name="20% - Accent2 15 7" xfId="7797" xr:uid="{ECCB754B-C06E-4002-BA13-F7F0E3B38A13}"/>
    <cellStyle name="20% - Accent2 15 8" xfId="21632" xr:uid="{53422E19-A6F9-451E-934D-E65E6E6BB450}"/>
    <cellStyle name="20% - Accent2 15 9" xfId="7777" xr:uid="{5915853B-F6D3-41D3-8016-06E47F92C182}"/>
    <cellStyle name="20% - Accent2 16" xfId="5752" xr:uid="{24545B81-5AFA-4970-99E1-C3A2994DCFA6}"/>
    <cellStyle name="20% - Accent2 16 2" xfId="6534" xr:uid="{F73F2013-36BB-4CAF-A377-DCF0C80442AA}"/>
    <cellStyle name="20% - Accent2 16 2 2" xfId="7800" xr:uid="{E79F5E93-2A9F-482A-B432-484015790ADC}"/>
    <cellStyle name="20% - Accent2 16 2 2 2" xfId="7801" xr:uid="{5703F4E9-1F97-4A3F-8A7F-4BE35D98E287}"/>
    <cellStyle name="20% - Accent2 16 2 2 3" xfId="7802" xr:uid="{93891DF3-C1A2-4F8F-80CE-1B5678F6D36F}"/>
    <cellStyle name="20% - Accent2 16 2 3" xfId="7803" xr:uid="{40CF469A-CCB3-4F9A-A5E0-70416D0A917D}"/>
    <cellStyle name="20% - Accent2 16 2 4" xfId="7804" xr:uid="{F71339D3-1C48-443D-A0EB-834A6B0CCE4C}"/>
    <cellStyle name="20% - Accent2 16 2 5" xfId="7805" xr:uid="{21081B7E-1D20-40C5-8576-884CD32ABE5D}"/>
    <cellStyle name="20% - Accent2 16 2 6" xfId="22644" xr:uid="{969C3F6B-FEFD-420A-8A18-FF209E58BE12}"/>
    <cellStyle name="20% - Accent2 16 2 7" xfId="7799" xr:uid="{C0C6A4D7-7C70-4216-A970-7726833FC952}"/>
    <cellStyle name="20% - Accent2 16 3" xfId="7806" xr:uid="{C3F5A355-00E4-4365-BA37-D51428AAEA43}"/>
    <cellStyle name="20% - Accent2 16 3 2" xfId="7807" xr:uid="{F52BF0F5-829C-4B06-BEFC-DE42722273FD}"/>
    <cellStyle name="20% - Accent2 16 3 2 2" xfId="7808" xr:uid="{849479AB-24DC-461B-B9A5-34A18C68812D}"/>
    <cellStyle name="20% - Accent2 16 3 2 3" xfId="7809" xr:uid="{7DA4DFCB-7B10-4F13-84DA-D48FF8E39C23}"/>
    <cellStyle name="20% - Accent2 16 3 3" xfId="7810" xr:uid="{0345E9B0-D773-4E64-BB33-F2DCD4AE1229}"/>
    <cellStyle name="20% - Accent2 16 3 4" xfId="7811" xr:uid="{DAAAC418-A65B-41D2-8C80-64D3F90F54A5}"/>
    <cellStyle name="20% - Accent2 16 3 5" xfId="7812" xr:uid="{60D9DC8F-86CD-4172-B68E-5AFD3D7D8C54}"/>
    <cellStyle name="20% - Accent2 16 4" xfId="7813" xr:uid="{49E25009-F24C-4549-8886-3A9E59D2D738}"/>
    <cellStyle name="20% - Accent2 16 4 2" xfId="7814" xr:uid="{590AE94D-0A60-4612-AF06-4ACF7C1CB2AB}"/>
    <cellStyle name="20% - Accent2 16 4 3" xfId="7815" xr:uid="{67CBE0CA-A65F-4235-B34F-9CF069B07578}"/>
    <cellStyle name="20% - Accent2 16 5" xfId="7816" xr:uid="{1F84031D-EFC9-412D-A6DD-17458AC0FF45}"/>
    <cellStyle name="20% - Accent2 16 6" xfId="7817" xr:uid="{E23042FF-31EE-4A5F-8531-EA9010E97668}"/>
    <cellStyle name="20% - Accent2 16 7" xfId="7818" xr:uid="{2E9C723C-6B54-42D8-866B-82DAC8EF9F16}"/>
    <cellStyle name="20% - Accent2 16 8" xfId="21655" xr:uid="{1EFB908D-400E-4EF6-A09E-127D31D85A4C}"/>
    <cellStyle name="20% - Accent2 16 9" xfId="7798" xr:uid="{0CA967A0-B8B8-4B38-854A-6ACB335A6877}"/>
    <cellStyle name="20% - Accent2 17" xfId="5776" xr:uid="{D087CE7B-635D-4C19-98CB-C38C9E3F6AF9}"/>
    <cellStyle name="20% - Accent2 17 2" xfId="6558" xr:uid="{E2A43281-4079-4C43-BF84-3CAFDEDF39B4}"/>
    <cellStyle name="20% - Accent2 17 2 2" xfId="7821" xr:uid="{1B3B1187-D84B-48D2-8896-7D4ECECD14EE}"/>
    <cellStyle name="20% - Accent2 17 2 3" xfId="7822" xr:uid="{09D0E879-D509-43A6-9B42-09AFD41516F5}"/>
    <cellStyle name="20% - Accent2 17 2 4" xfId="22667" xr:uid="{5E7D5587-70B8-406C-BF99-4F1B06FD0A7F}"/>
    <cellStyle name="20% - Accent2 17 2 5" xfId="7820" xr:uid="{3E4BEFD7-A585-4694-8DDE-2ED2A3D78D1E}"/>
    <cellStyle name="20% - Accent2 17 3" xfId="7823" xr:uid="{D1F78865-893A-4C13-BB3E-68F465E0B62C}"/>
    <cellStyle name="20% - Accent2 17 4" xfId="7824" xr:uid="{599F943F-D0AD-4E17-81E1-033AA294B6E4}"/>
    <cellStyle name="20% - Accent2 17 5" xfId="7825" xr:uid="{10E50D09-92B4-4AF3-914B-A82A10C95C13}"/>
    <cellStyle name="20% - Accent2 17 6" xfId="21678" xr:uid="{583B96FC-4641-497C-8F97-86202E322E6F}"/>
    <cellStyle name="20% - Accent2 17 7" xfId="7819" xr:uid="{AAA4F18E-EED4-4A67-8B2D-6EE3C0D38137}"/>
    <cellStyle name="20% - Accent2 18" xfId="5801" xr:uid="{3E66AD18-8117-40F7-8955-F90BECA3BD3C}"/>
    <cellStyle name="20% - Accent2 18 2" xfId="7827" xr:uid="{D4FC8178-3A22-4225-8956-CD0331A03A9A}"/>
    <cellStyle name="20% - Accent2 18 2 2" xfId="7828" xr:uid="{DEF8B732-5572-4272-9B3F-986DB81519C8}"/>
    <cellStyle name="20% - Accent2 18 2 3" xfId="7829" xr:uid="{1B2A0590-B22D-43A2-BB1A-23F75C074E42}"/>
    <cellStyle name="20% - Accent2 18 3" xfId="7830" xr:uid="{D205C845-EA29-4395-A8ED-3DE7D71499E7}"/>
    <cellStyle name="20% - Accent2 18 4" xfId="7831" xr:uid="{1292AD94-F8E6-4135-816D-22B0375A40AD}"/>
    <cellStyle name="20% - Accent2 18 5" xfId="7832" xr:uid="{17CEAA4F-5BD0-46D2-9E39-2F9748C9616E}"/>
    <cellStyle name="20% - Accent2 18 6" xfId="21702" xr:uid="{BCF239AE-3518-4AA9-BCEA-98E75AA2D501}"/>
    <cellStyle name="20% - Accent2 18 7" xfId="7826" xr:uid="{792D3EBC-BB2C-4B46-A675-5D6FE2324D52}"/>
    <cellStyle name="20% - Accent2 19" xfId="5825" xr:uid="{D43DFDD3-5F0D-4A09-A27B-DEE5C82173E8}"/>
    <cellStyle name="20% - Accent2 19 2" xfId="7834" xr:uid="{60474F82-E9C3-4C43-9E80-539850CFFDD3}"/>
    <cellStyle name="20% - Accent2 19 3" xfId="7835" xr:uid="{C015A0B9-A752-4A35-A4E6-C6308DB3772F}"/>
    <cellStyle name="20% - Accent2 19 4" xfId="7836" xr:uid="{CDE452D6-D527-4DDB-B1D9-148DA083751A}"/>
    <cellStyle name="20% - Accent2 19 5" xfId="21725" xr:uid="{CAACC647-AFBC-496E-854A-833AA841A1B8}"/>
    <cellStyle name="20% - Accent2 19 6" xfId="7833" xr:uid="{49E36993-9651-46F0-B7BD-4229D257C354}"/>
    <cellStyle name="20% - Accent2 2" xfId="359" xr:uid="{46EE6101-0F57-463D-9B30-A19C86D906FD}"/>
    <cellStyle name="20% - Accent2 2 10" xfId="7838" xr:uid="{E6453709-626A-4FD4-A9A0-49E4B2E9A7C7}"/>
    <cellStyle name="20% - Accent2 2 11" xfId="7839" xr:uid="{4180FF36-B873-478C-9623-133FA15E4127}"/>
    <cellStyle name="20% - Accent2 2 12" xfId="7840" xr:uid="{9A10B9F5-A4B1-4E47-91AA-A060CA4C1E07}"/>
    <cellStyle name="20% - Accent2 2 13" xfId="20610" xr:uid="{FA021C31-A0EE-487C-A804-A7547EF1B31C}"/>
    <cellStyle name="20% - Accent2 2 14" xfId="7837" xr:uid="{A85D7486-1349-4180-A5D2-CC93FCF76E45}"/>
    <cellStyle name="20% - Accent2 2 15" xfId="6626" xr:uid="{4EF445F1-B139-42B8-8FC6-3429D0903F0A}"/>
    <cellStyle name="20% - Accent2 2 16" xfId="5027" xr:uid="{A63A047B-2DF0-40AB-8AF9-B3A5634C17BC}"/>
    <cellStyle name="20% - Accent2 2 17" xfId="22849" xr:uid="{6422BB7E-EC90-4293-A38B-DB28317EFD61}"/>
    <cellStyle name="20% - Accent2 2 18" xfId="4499" xr:uid="{D0F34069-6F4B-4C8E-BC11-3B60C637DBFC}"/>
    <cellStyle name="20% - Accent2 2 2" xfId="859" xr:uid="{C505DA3F-1ABE-46F6-8A54-F1EDDAC0D0CF}"/>
    <cellStyle name="20% - Accent2 2 2 10" xfId="20611" xr:uid="{5A3E3C78-A57D-4C74-86DF-22D69F460FF5}"/>
    <cellStyle name="20% - Accent2 2 2 11" xfId="7841" xr:uid="{D20AA21B-DC37-4CB4-B34C-7944986E6BA6}"/>
    <cellStyle name="20% - Accent2 2 2 12" xfId="5249" xr:uid="{7E1A4E85-71D2-4B36-A61F-66737FDFBDFF}"/>
    <cellStyle name="20% - Accent2 2 2 13" xfId="4630" xr:uid="{2203DEAB-8D6B-455E-8199-92727FF02354}"/>
    <cellStyle name="20% - Accent2 2 2 2" xfId="753" xr:uid="{166027BF-587C-418B-9063-449DECFB79A0}"/>
    <cellStyle name="20% - Accent2 2 2 2 10" xfId="6067" xr:uid="{E073BBBD-6BF3-496F-83C4-010904CFF096}"/>
    <cellStyle name="20% - Accent2 2 2 2 11" xfId="4734" xr:uid="{8CB2D70B-1B07-4308-9C65-F2B28AF87D11}"/>
    <cellStyle name="20% - Accent2 2 2 2 2" xfId="902" xr:uid="{4AB61546-1005-4824-B1E1-65FBF5AAE0FF}"/>
    <cellStyle name="20% - Accent2 2 2 2 2 2" xfId="1214" xr:uid="{CE10DFC6-052F-46EB-909C-22965C380508}"/>
    <cellStyle name="20% - Accent2 2 2 2 2 2 2" xfId="1876" xr:uid="{F9BC53F8-AE8E-4025-AFED-A6C66AC01B5D}"/>
    <cellStyle name="20% - Accent2 2 2 2 2 2 2 2" xfId="3111" xr:uid="{1AB44676-D22E-476A-89FA-A94540B2664B}"/>
    <cellStyle name="20% - Accent2 2 2 2 2 2 2 3" xfId="7845" xr:uid="{D33AEEEA-2D0F-4F5A-BBE2-9C0233446A93}"/>
    <cellStyle name="20% - Accent2 2 2 2 2 2 3" xfId="2472" xr:uid="{DF27B9CC-DA96-48F0-B1C3-35C519120FB9}"/>
    <cellStyle name="20% - Accent2 2 2 2 2 2 3 2" xfId="7846" xr:uid="{EA07C24B-6E0E-42D8-875A-0959CE6FBF39}"/>
    <cellStyle name="20% - Accent2 2 2 2 2 2 4" xfId="7844" xr:uid="{87FDC4B3-3707-4187-A3A9-4221F28D5A77}"/>
    <cellStyle name="20% - Accent2 2 2 2 2 3" xfId="1586" xr:uid="{29D58931-4D12-4C2F-AE6E-898661B67549}"/>
    <cellStyle name="20% - Accent2 2 2 2 2 3 2" xfId="2807" xr:uid="{E2822EF9-A724-4C53-B7B4-BE7C906DFD56}"/>
    <cellStyle name="20% - Accent2 2 2 2 2 3 3" xfId="7847" xr:uid="{C43A490A-9CD8-4936-B2AD-32F3C3795C5B}"/>
    <cellStyle name="20% - Accent2 2 2 2 2 4" xfId="2322" xr:uid="{94E63CD3-7F7D-4EC5-9BE6-C5557E994911}"/>
    <cellStyle name="20% - Accent2 2 2 2 2 4 2" xfId="7848" xr:uid="{C989EDA2-D764-4289-9B05-ADD576F99262}"/>
    <cellStyle name="20% - Accent2 2 2 2 2 5" xfId="7849" xr:uid="{25759282-FDFD-44EC-810C-7227D42214FB}"/>
    <cellStyle name="20% - Accent2 2 2 2 2 6" xfId="31414" xr:uid="{1FA87218-E17B-46A0-9732-F17AF54DDFF9}"/>
    <cellStyle name="20% - Accent2 2 2 2 2 7" xfId="7843" xr:uid="{FC2FE629-F257-46AB-A812-A66159C80B27}"/>
    <cellStyle name="20% - Accent2 2 2 2 3" xfId="1213" xr:uid="{6633850F-794F-44BD-B59C-28E9F1E7EA87}"/>
    <cellStyle name="20% - Accent2 2 2 2 3 2" xfId="1875" xr:uid="{1CA6BF9A-5BE9-4401-856B-BABF5346C53A}"/>
    <cellStyle name="20% - Accent2 2 2 2 3 2 2" xfId="3110" xr:uid="{C7BB053C-AA9E-4303-BA0A-7A096B9847F0}"/>
    <cellStyle name="20% - Accent2 2 2 2 3 2 2 2" xfId="7852" xr:uid="{4F7EFF99-CAFE-4930-B62E-0F97ED29570E}"/>
    <cellStyle name="20% - Accent2 2 2 2 3 2 3" xfId="7853" xr:uid="{BDA20A98-8A56-4D8C-9AD4-A73272168EF4}"/>
    <cellStyle name="20% - Accent2 2 2 2 3 2 4" xfId="7851" xr:uid="{69A38C8F-A7F9-4EBE-9389-2582C85AA82E}"/>
    <cellStyle name="20% - Accent2 2 2 2 3 3" xfId="2471" xr:uid="{BD0F17A5-BA5C-4F6C-B687-128A61A74E6D}"/>
    <cellStyle name="20% - Accent2 2 2 2 3 3 2" xfId="7854" xr:uid="{0FC2CE6E-FD35-4AE7-97A6-12A5A975CD0F}"/>
    <cellStyle name="20% - Accent2 2 2 2 3 4" xfId="7855" xr:uid="{BF0389E6-D50F-459A-835A-C79682537AD4}"/>
    <cellStyle name="20% - Accent2 2 2 2 3 5" xfId="7856" xr:uid="{0CB1FEF6-0576-40D3-9537-7B87B51D5DC5}"/>
    <cellStyle name="20% - Accent2 2 2 2 3 6" xfId="7850" xr:uid="{33E81CDD-D8D5-467A-8DEA-375D58BCAD8F}"/>
    <cellStyle name="20% - Accent2 2 2 2 4" xfId="1585" xr:uid="{0302854E-78FE-4C6A-9BAE-FB10666EDCFA}"/>
    <cellStyle name="20% - Accent2 2 2 2 4 2" xfId="2806" xr:uid="{8B9812B3-CEA2-45F5-989B-8295579B119B}"/>
    <cellStyle name="20% - Accent2 2 2 2 4 2 2" xfId="7858" xr:uid="{E0BD2B9E-8FC3-4C4E-9162-439CA330AC9B}"/>
    <cellStyle name="20% - Accent2 2 2 2 4 3" xfId="7859" xr:uid="{818A2EF2-00AE-4DBA-B73E-26C7CEA2CD66}"/>
    <cellStyle name="20% - Accent2 2 2 2 4 4" xfId="7857" xr:uid="{212AB620-8EE6-4EFF-BB29-BC26481D1E39}"/>
    <cellStyle name="20% - Accent2 2 2 2 5" xfId="2205" xr:uid="{079B27DB-154B-45D0-8984-C585A28EA7E0}"/>
    <cellStyle name="20% - Accent2 2 2 2 5 2" xfId="7860" xr:uid="{B5D05197-49DF-4A4A-BDAC-CD7AC943BE4D}"/>
    <cellStyle name="20% - Accent2 2 2 2 6" xfId="7861" xr:uid="{D9CE148C-BADC-446A-A178-201DB4C3F899}"/>
    <cellStyle name="20% - Accent2 2 2 2 7" xfId="7862" xr:uid="{0541A2CF-4FEA-4B55-BAEF-2C45F36CED38}"/>
    <cellStyle name="20% - Accent2 2 2 2 8" xfId="20710" xr:uid="{091AF5B8-7345-45BC-AE54-4FCD37633E9D}"/>
    <cellStyle name="20% - Accent2 2 2 2 9" xfId="7842" xr:uid="{4F5B92D9-35E1-41D3-A276-ECD5395D4F90}"/>
    <cellStyle name="20% - Accent2 2 2 3" xfId="848" xr:uid="{B482197A-2C0F-4A23-B397-2860430EB5E3}"/>
    <cellStyle name="20% - Accent2 2 2 3 2" xfId="1215" xr:uid="{A1F5CACB-5F51-4E5E-959F-06951274A417}"/>
    <cellStyle name="20% - Accent2 2 2 3 2 2" xfId="1877" xr:uid="{C634996C-1F97-4133-949A-37E706502186}"/>
    <cellStyle name="20% - Accent2 2 2 3 2 2 2" xfId="3112" xr:uid="{1B076F3B-AD9A-4280-81A0-74D3A608618B}"/>
    <cellStyle name="20% - Accent2 2 2 3 2 2 2 2" xfId="7866" xr:uid="{3E87107B-FE07-4C54-A129-B8ABAB387927}"/>
    <cellStyle name="20% - Accent2 2 2 3 2 2 3" xfId="7867" xr:uid="{640F18B2-39ED-4AF2-BE7D-3956FAD9FF3A}"/>
    <cellStyle name="20% - Accent2 2 2 3 2 2 4" xfId="7865" xr:uid="{4BB3CE10-7CB3-4A13-8D69-6EA0D6942AE0}"/>
    <cellStyle name="20% - Accent2 2 2 3 2 3" xfId="2473" xr:uid="{66813B00-9CEC-464D-BFE9-15E33ED797E7}"/>
    <cellStyle name="20% - Accent2 2 2 3 2 3 2" xfId="7868" xr:uid="{01353ED3-544F-4A56-B949-2D2E30E4E007}"/>
    <cellStyle name="20% - Accent2 2 2 3 2 4" xfId="7869" xr:uid="{2D1156D7-263B-4687-9C5B-9AD10C35D500}"/>
    <cellStyle name="20% - Accent2 2 2 3 2 5" xfId="7870" xr:uid="{3D4E738E-AFC4-4F94-BFDC-EC4EC6DB3080}"/>
    <cellStyle name="20% - Accent2 2 2 3 2 6" xfId="7864" xr:uid="{227200B3-A9E9-4344-B448-7166EF07677A}"/>
    <cellStyle name="20% - Accent2 2 2 3 3" xfId="1587" xr:uid="{58F16D1D-D071-4FC6-8221-D9DE1AEC7A63}"/>
    <cellStyle name="20% - Accent2 2 2 3 3 2" xfId="2808" xr:uid="{119EF130-25F9-4C57-ADB0-B27BEEE4F608}"/>
    <cellStyle name="20% - Accent2 2 2 3 3 2 2" xfId="7873" xr:uid="{62896BC7-BE42-4D16-BE8F-4870FD17346D}"/>
    <cellStyle name="20% - Accent2 2 2 3 3 2 3" xfId="7874" xr:uid="{5A7A4E17-F2CE-4C2C-80D4-522D3A76CCB3}"/>
    <cellStyle name="20% - Accent2 2 2 3 3 2 4" xfId="7872" xr:uid="{414AE5E9-4D3F-4CF2-A16F-1501C372A720}"/>
    <cellStyle name="20% - Accent2 2 2 3 3 3" xfId="7875" xr:uid="{777F2A47-0855-49EE-BBA1-BCB65313FDB0}"/>
    <cellStyle name="20% - Accent2 2 2 3 3 4" xfId="7876" xr:uid="{E81CEFA4-D6EA-4B24-A72D-7A4B4A003A06}"/>
    <cellStyle name="20% - Accent2 2 2 3 3 5" xfId="7877" xr:uid="{8413BB16-37EE-4EED-8478-485BD68FDD7B}"/>
    <cellStyle name="20% - Accent2 2 2 3 3 6" xfId="7871" xr:uid="{1EBB761E-9125-484C-92F0-5706151821F9}"/>
    <cellStyle name="20% - Accent2 2 2 3 4" xfId="2294" xr:uid="{C86EF50C-9B57-41BA-B5F1-14D491BB4AF6}"/>
    <cellStyle name="20% - Accent2 2 2 3 4 2" xfId="7879" xr:uid="{8B31AD8E-5DA1-4D9E-B907-9C20C2F4B039}"/>
    <cellStyle name="20% - Accent2 2 2 3 4 3" xfId="7880" xr:uid="{6FC8A54B-BA97-4A73-8C2D-DB1D46E74547}"/>
    <cellStyle name="20% - Accent2 2 2 3 4 4" xfId="7878" xr:uid="{700E5EFB-496B-4B2A-BF7F-61407D3EA342}"/>
    <cellStyle name="20% - Accent2 2 2 3 5" xfId="7881" xr:uid="{15AB7C45-C174-442C-91A6-162C871F3EBE}"/>
    <cellStyle name="20% - Accent2 2 2 3 6" xfId="7882" xr:uid="{494DCE1E-AF35-4B53-A3F4-DE5441964EA5}"/>
    <cellStyle name="20% - Accent2 2 2 3 7" xfId="7883" xr:uid="{752212D7-0942-4331-A3E3-C7ECBFE051B3}"/>
    <cellStyle name="20% - Accent2 2 2 3 8" xfId="23429" xr:uid="{95C4F393-20AC-45F4-BF3E-5C64BC0630B1}"/>
    <cellStyle name="20% - Accent2 2 2 3 9" xfId="7863" xr:uid="{8EE09630-B03C-4DA0-BE1A-BCFD00508188}"/>
    <cellStyle name="20% - Accent2 2 2 4" xfId="754" xr:uid="{215350DB-D212-45BA-A176-6B710B616D21}"/>
    <cellStyle name="20% - Accent2 2 2 4 2" xfId="1212" xr:uid="{E6D7DFE3-42E8-4A08-B738-286FA79F212A}"/>
    <cellStyle name="20% - Accent2 2 2 4 2 2" xfId="1874" xr:uid="{10D25170-AFB9-4BE7-9DD2-57D53E5FE775}"/>
    <cellStyle name="20% - Accent2 2 2 4 2 2 2" xfId="3109" xr:uid="{579A277B-15F2-4897-B8A1-03BB2AC1949F}"/>
    <cellStyle name="20% - Accent2 2 2 4 2 2 3" xfId="7886" xr:uid="{F127CAA2-85B1-427F-AAD1-D79BCF2B803B}"/>
    <cellStyle name="20% - Accent2 2 2 4 2 3" xfId="2474" xr:uid="{F0F94958-FA7A-4F5D-A267-F9E0BFC5E771}"/>
    <cellStyle name="20% - Accent2 2 2 4 2 3 2" xfId="7887" xr:uid="{B5FB931F-1C6F-479A-A55E-7CD5A7575D57}"/>
    <cellStyle name="20% - Accent2 2 2 4 2 4" xfId="7885" xr:uid="{BA0473A5-5BDE-4CBF-87BC-3D3C85117976}"/>
    <cellStyle name="20% - Accent2 2 2 4 3" xfId="1584" xr:uid="{57F04D33-3026-4739-A0B6-949B3BA992E4}"/>
    <cellStyle name="20% - Accent2 2 2 4 3 2" xfId="2805" xr:uid="{C8B9B86C-BBC9-496C-BB3F-C41C0A624EC4}"/>
    <cellStyle name="20% - Accent2 2 2 4 3 3" xfId="7888" xr:uid="{7D4ECB95-B7DE-4AA6-89AF-95B408854902}"/>
    <cellStyle name="20% - Accent2 2 2 4 4" xfId="2410" xr:uid="{FDFFAB0F-1E29-4710-94FE-51AEC40B2464}"/>
    <cellStyle name="20% - Accent2 2 2 4 4 2" xfId="7889" xr:uid="{19E7D8AA-3F01-4690-A122-A28730F4BFE2}"/>
    <cellStyle name="20% - Accent2 2 2 4 5" xfId="7890" xr:uid="{C9032E08-84C0-401B-A24A-429583A5A565}"/>
    <cellStyle name="20% - Accent2 2 2 4 6" xfId="7884" xr:uid="{5A2E2281-AA8D-4A37-8902-8F71F5B8B35F}"/>
    <cellStyle name="20% - Accent2 2 2 5" xfId="1182" xr:uid="{0087778D-A412-48EF-A196-2FA0DF2D76AF}"/>
    <cellStyle name="20% - Accent2 2 2 5 2" xfId="1844" xr:uid="{F43C03EC-5E39-4D6F-BB9A-03601472889E}"/>
    <cellStyle name="20% - Accent2 2 2 5 2 2" xfId="3079" xr:uid="{41B0A2E3-889B-4EF7-A026-30D546CA4D17}"/>
    <cellStyle name="20% - Accent2 2 2 5 2 2 2" xfId="7893" xr:uid="{2EA7F192-7678-4C5E-9E8A-3A0C35EF10C0}"/>
    <cellStyle name="20% - Accent2 2 2 5 2 3" xfId="7894" xr:uid="{84DFECFC-5473-423F-AC57-A50E815CB20D}"/>
    <cellStyle name="20% - Accent2 2 2 5 2 4" xfId="7892" xr:uid="{2878AF18-AC0F-4A99-B6A3-3B8E03A3F457}"/>
    <cellStyle name="20% - Accent2 2 2 5 3" xfId="2470" xr:uid="{49ED80B5-AEEB-4CD5-BDD1-5C96ECA8DA24}"/>
    <cellStyle name="20% - Accent2 2 2 5 3 2" xfId="7895" xr:uid="{0B80F7BB-4168-49C0-B4CB-432DDAC5A70E}"/>
    <cellStyle name="20% - Accent2 2 2 5 4" xfId="7896" xr:uid="{9146BF96-59EC-4011-ADE4-67D30DBF1E11}"/>
    <cellStyle name="20% - Accent2 2 2 5 5" xfId="7897" xr:uid="{6C645702-ACD8-4DEA-88A5-43596F4FB64B}"/>
    <cellStyle name="20% - Accent2 2 2 5 6" xfId="7891" xr:uid="{1BBA0AA5-9A6D-4C9F-8B60-8177DB6C25F0}"/>
    <cellStyle name="20% - Accent2 2 2 6" xfId="1554" xr:uid="{862FCA74-AF6D-4F96-9435-50A78B6519F1}"/>
    <cellStyle name="20% - Accent2 2 2 6 2" xfId="2775" xr:uid="{5BBFF679-0BA3-42F6-AE05-078D3685159C}"/>
    <cellStyle name="20% - Accent2 2 2 6 2 2" xfId="7899" xr:uid="{44BB3846-BCAE-4B09-9BEB-19D42385ED50}"/>
    <cellStyle name="20% - Accent2 2 2 6 3" xfId="7900" xr:uid="{BDBC96F1-A40F-4C13-B6E8-21E0F7EC9187}"/>
    <cellStyle name="20% - Accent2 2 2 6 4" xfId="7898" xr:uid="{9736779F-35B2-444F-A9EC-326589DFA240}"/>
    <cellStyle name="20% - Accent2 2 2 7" xfId="2175" xr:uid="{6A6D7DC9-9317-481B-9024-4643D9635B77}"/>
    <cellStyle name="20% - Accent2 2 2 7 2" xfId="7901" xr:uid="{38E151F1-6A6D-4CF9-A59E-D11DFC54D684}"/>
    <cellStyle name="20% - Accent2 2 2 8" xfId="3461" xr:uid="{C6109483-AD5D-4819-A301-8DE526003050}"/>
    <cellStyle name="20% - Accent2 2 2 8 2" xfId="7902" xr:uid="{894B40C1-20FD-4A14-8C15-F6605393061E}"/>
    <cellStyle name="20% - Accent2 2 2 9" xfId="928" xr:uid="{1BBA6D0F-1279-41C0-9839-5EAB8E89CF92}"/>
    <cellStyle name="20% - Accent2 2 2 9 2" xfId="7903" xr:uid="{E21B7AD7-5744-4316-9350-C7738419CED7}"/>
    <cellStyle name="20% - Accent2 2 3" xfId="637" xr:uid="{68385E0A-1C35-47C6-9864-6EFD3D2B3DFC}"/>
    <cellStyle name="20% - Accent2 2 3 10" xfId="5485" xr:uid="{2818D6D5-DD2A-4391-A1F6-AA79E543ABE8}"/>
    <cellStyle name="20% - Accent2 2 3 11" xfId="23045" xr:uid="{F919818A-4CC9-47AD-9B67-E2ACB64DE613}"/>
    <cellStyle name="20% - Accent2 2 3 12" xfId="4689" xr:uid="{511718A5-049C-4CBD-9F7F-AF823BD138F7}"/>
    <cellStyle name="20% - Accent2 2 3 2" xfId="932" xr:uid="{CCC9A397-5322-4DFD-A153-CD6D3FC97C41}"/>
    <cellStyle name="20% - Accent2 2 3 2 2" xfId="1217" xr:uid="{568A9A69-F302-493D-996F-7D5EA9CBAF98}"/>
    <cellStyle name="20% - Accent2 2 3 2 2 2" xfId="1879" xr:uid="{95A1B818-A7D0-436B-82EB-11B81BC0E03C}"/>
    <cellStyle name="20% - Accent2 2 3 2 2 2 2" xfId="3114" xr:uid="{10454186-091C-48BF-A866-ABA504732CA5}"/>
    <cellStyle name="20% - Accent2 2 3 2 2 2 3" xfId="7907" xr:uid="{C7866B4A-6F92-430E-B8FE-A1759ECE5F11}"/>
    <cellStyle name="20% - Accent2 2 3 2 2 3" xfId="2476" xr:uid="{F3495068-1735-4D84-85D2-B94BB4590ACC}"/>
    <cellStyle name="20% - Accent2 2 3 2 2 3 2" xfId="7908" xr:uid="{D30F95A6-503F-491A-BA97-37AB1DE746F9}"/>
    <cellStyle name="20% - Accent2 2 3 2 2 4" xfId="7906" xr:uid="{44AAED84-987C-4F4F-8483-9A8ED1BE1A7E}"/>
    <cellStyle name="20% - Accent2 2 3 2 3" xfId="1589" xr:uid="{B80FBF05-1373-437F-8D9B-E7F6C44CCF33}"/>
    <cellStyle name="20% - Accent2 2 3 2 3 2" xfId="2810" xr:uid="{6BDEB6FE-9067-4CF8-AEA2-46FA9E41FFE5}"/>
    <cellStyle name="20% - Accent2 2 3 2 3 3" xfId="7909" xr:uid="{85D57C2A-0B0E-4D74-BFEA-E504778CB852}"/>
    <cellStyle name="20% - Accent2 2 3 2 4" xfId="2321" xr:uid="{4216483B-03A8-4B46-AF88-318DD4F606A5}"/>
    <cellStyle name="20% - Accent2 2 3 2 4 2" xfId="7910" xr:uid="{E0EF55FF-640C-4FED-8AFB-D626A7C442E4}"/>
    <cellStyle name="20% - Accent2 2 3 2 5" xfId="7911" xr:uid="{486AD4E4-7A6B-4A73-814B-822CE5BF8D22}"/>
    <cellStyle name="20% - Accent2 2 3 2 6" xfId="22313" xr:uid="{BC91E562-F13A-42DC-AF6F-382A11003565}"/>
    <cellStyle name="20% - Accent2 2 3 2 7" xfId="7905" xr:uid="{5435684E-3609-4677-89B4-1AF482E5E1F0}"/>
    <cellStyle name="20% - Accent2 2 3 2 8" xfId="31413" xr:uid="{EA0F90B9-168F-4DD5-AB2F-DB6592186EEC}"/>
    <cellStyle name="20% - Accent2 2 3 3" xfId="1216" xr:uid="{6173BA2C-5547-4946-A686-29158904826D}"/>
    <cellStyle name="20% - Accent2 2 3 3 2" xfId="1878" xr:uid="{D20653B8-12B8-4FB2-9E51-58E1EA11A528}"/>
    <cellStyle name="20% - Accent2 2 3 3 2 2" xfId="3113" xr:uid="{BC777E23-79C1-4A4E-84F5-56D79CBEA97A}"/>
    <cellStyle name="20% - Accent2 2 3 3 2 2 2" xfId="7914" xr:uid="{411EF6D8-C129-48F3-AC09-8004163E3138}"/>
    <cellStyle name="20% - Accent2 2 3 3 2 3" xfId="7915" xr:uid="{957B470D-A9CC-414D-820B-21211C9ABA34}"/>
    <cellStyle name="20% - Accent2 2 3 3 2 4" xfId="7913" xr:uid="{EBAF9A22-049B-4F17-BA42-7D8A2E16C907}"/>
    <cellStyle name="20% - Accent2 2 3 3 3" xfId="2475" xr:uid="{8E68D1E4-2263-4973-90F7-E35770BDE130}"/>
    <cellStyle name="20% - Accent2 2 3 3 3 2" xfId="7916" xr:uid="{19F17A4A-BC9E-4655-955D-D7DEE0AB9CCD}"/>
    <cellStyle name="20% - Accent2 2 3 3 4" xfId="7917" xr:uid="{8746DAD9-3A41-4D02-9F42-6D5B7F851635}"/>
    <cellStyle name="20% - Accent2 2 3 3 5" xfId="7918" xr:uid="{4834AD4C-6D56-45E7-B41B-778DDFE00A88}"/>
    <cellStyle name="20% - Accent2 2 3 3 6" xfId="23867" xr:uid="{FFCD21F3-E19E-4A13-A8BA-E2453374A7C5}"/>
    <cellStyle name="20% - Accent2 2 3 3 7" xfId="7912" xr:uid="{354D5DDC-E572-4962-B15B-E57C8641B5EC}"/>
    <cellStyle name="20% - Accent2 2 3 4" xfId="1588" xr:uid="{BC67D53B-57A8-4BB3-8046-0801378486AC}"/>
    <cellStyle name="20% - Accent2 2 3 4 2" xfId="2809" xr:uid="{65D0A74F-784B-46AA-ABF1-3EA0FE1D3C49}"/>
    <cellStyle name="20% - Accent2 2 3 4 2 2" xfId="7920" xr:uid="{6864AC26-8CF4-4A15-9B09-5EC5CCC47FFF}"/>
    <cellStyle name="20% - Accent2 2 3 4 3" xfId="7921" xr:uid="{FBE9BA17-5EFA-4B41-9C64-FF941D207022}"/>
    <cellStyle name="20% - Accent2 2 3 4 4" xfId="7919" xr:uid="{B3A6732D-A839-46FE-AD03-C3590E11C4DC}"/>
    <cellStyle name="20% - Accent2 2 3 5" xfId="2204" xr:uid="{DB13BA9F-6520-405D-B347-97C044A02374}"/>
    <cellStyle name="20% - Accent2 2 3 5 2" xfId="7922" xr:uid="{B655E0A1-4522-43BD-BF04-8FC3A346B74F}"/>
    <cellStyle name="20% - Accent2 2 3 6" xfId="7923" xr:uid="{6BEA7ACE-3F64-48A9-BD99-EA01C3F4A164}"/>
    <cellStyle name="20% - Accent2 2 3 7" xfId="7924" xr:uid="{41B9D046-62C7-4ACC-9FA7-DD1114540046}"/>
    <cellStyle name="20% - Accent2 2 3 8" xfId="20709" xr:uid="{D5D6BD35-4A82-44AD-A5A0-BEAD50349D67}"/>
    <cellStyle name="20% - Accent2 2 3 9" xfId="7904" xr:uid="{840932BC-5060-48D0-B7C0-E9E479A6DF0B}"/>
    <cellStyle name="20% - Accent2 2 4" xfId="689" xr:uid="{83A1C392-AAAB-4563-9DFE-52CFBB83C176}"/>
    <cellStyle name="20% - Accent2 2 4 2" xfId="1218" xr:uid="{1B23A588-5DEB-4FAD-97B4-7DD63E5DDD0E}"/>
    <cellStyle name="20% - Accent2 2 4 2 2" xfId="1880" xr:uid="{22557D3D-8F60-4AFA-AA6F-CA317736787E}"/>
    <cellStyle name="20% - Accent2 2 4 2 2 2" xfId="3115" xr:uid="{B3D4F60D-76EA-4C2E-805B-549E3F23D499}"/>
    <cellStyle name="20% - Accent2 2 4 2 2 2 2" xfId="7928" xr:uid="{29D77DE7-76F0-4DA0-9F36-DCE9B7E9793D}"/>
    <cellStyle name="20% - Accent2 2 4 2 2 3" xfId="7929" xr:uid="{41B25481-466D-4620-B525-1FC6CF5F5C80}"/>
    <cellStyle name="20% - Accent2 2 4 2 2 4" xfId="7927" xr:uid="{698F63EB-7646-4911-B145-D1AEE1163F79}"/>
    <cellStyle name="20% - Accent2 2 4 2 3" xfId="2477" xr:uid="{63081026-BF4E-476E-AD8D-D4AC02EB17FB}"/>
    <cellStyle name="20% - Accent2 2 4 2 3 2" xfId="7930" xr:uid="{9C643377-C77B-4E9B-961D-3E69BE305DE8}"/>
    <cellStyle name="20% - Accent2 2 4 2 4" xfId="7931" xr:uid="{8D6CF329-5600-4666-B45E-4D41D5A3CA61}"/>
    <cellStyle name="20% - Accent2 2 4 2 5" xfId="7932" xr:uid="{37DE36BA-5022-46E7-A63E-413F8D2A574B}"/>
    <cellStyle name="20% - Accent2 2 4 2 6" xfId="7926" xr:uid="{ADB0B43F-3095-4019-94D1-62EBF2B04810}"/>
    <cellStyle name="20% - Accent2 2 4 3" xfId="1590" xr:uid="{5D585315-CCFD-48F4-B139-0DB2DC1BC871}"/>
    <cellStyle name="20% - Accent2 2 4 3 2" xfId="2811" xr:uid="{3C23ED01-3EB0-4D91-BF04-C4D1BAE0CBAF}"/>
    <cellStyle name="20% - Accent2 2 4 3 2 2" xfId="7935" xr:uid="{5FAFFA0B-048E-41FC-8EB8-2535A36E29FB}"/>
    <cellStyle name="20% - Accent2 2 4 3 2 3" xfId="7936" xr:uid="{394741F1-53BB-4BAC-A74C-9A8B3A069D8A}"/>
    <cellStyle name="20% - Accent2 2 4 3 2 4" xfId="7934" xr:uid="{39E208FA-BAF8-48AD-995B-ADD33AB0C180}"/>
    <cellStyle name="20% - Accent2 2 4 3 3" xfId="7937" xr:uid="{10D52674-753F-48EB-A9CA-5B422349A520}"/>
    <cellStyle name="20% - Accent2 2 4 3 4" xfId="7938" xr:uid="{173C1DDF-6C2B-4BC7-B918-E86D84C316B4}"/>
    <cellStyle name="20% - Accent2 2 4 3 5" xfId="7939" xr:uid="{A6D31436-23F8-4357-9917-355C97CEC968}"/>
    <cellStyle name="20% - Accent2 2 4 3 6" xfId="7933" xr:uid="{0C13DCFE-DA10-41E4-AC2C-D251BAEA1255}"/>
    <cellStyle name="20% - Accent2 2 4 4" xfId="2264" xr:uid="{4EAC0B5C-FB18-46CD-A16F-D089B2B65D89}"/>
    <cellStyle name="20% - Accent2 2 4 4 2" xfId="7941" xr:uid="{96071924-A994-442E-A17D-0210EE25EECF}"/>
    <cellStyle name="20% - Accent2 2 4 4 3" xfId="7942" xr:uid="{21DC25DA-2EAE-4B7B-BCA4-0DDCA2D1A57E}"/>
    <cellStyle name="20% - Accent2 2 4 4 4" xfId="7940" xr:uid="{4725F2FE-FF51-4D1B-BC35-1002A4B0F67A}"/>
    <cellStyle name="20% - Accent2 2 4 5" xfId="7943" xr:uid="{46F9804B-E0E7-4134-9E65-3C179739AC43}"/>
    <cellStyle name="20% - Accent2 2 4 6" xfId="7944" xr:uid="{0F51F758-3A84-4D4B-A679-BD3F99922665}"/>
    <cellStyle name="20% - Accent2 2 4 7" xfId="7945" xr:uid="{582DF926-75F9-44AE-9D11-9A56DF3E45D6}"/>
    <cellStyle name="20% - Accent2 2 4 8" xfId="21813" xr:uid="{4FD54339-13EA-4611-A00C-2BE2ED7A0E65}"/>
    <cellStyle name="20% - Accent2 2 4 9" xfId="7925" xr:uid="{81FEFAE8-AC15-4333-B26D-4694DA0992E5}"/>
    <cellStyle name="20% - Accent2 2 5" xfId="755" xr:uid="{FD028477-F8E5-4D2B-9062-BC70850BA5A4}"/>
    <cellStyle name="20% - Accent2 2 5 2" xfId="1211" xr:uid="{17BA51DE-B034-461D-AD1C-E5776A110A8D}"/>
    <cellStyle name="20% - Accent2 2 5 2 2" xfId="1873" xr:uid="{4066AA11-DBC1-4C00-A585-547AE8769E29}"/>
    <cellStyle name="20% - Accent2 2 5 2 2 2" xfId="3108" xr:uid="{4837E1DA-8144-4DBA-98A0-722F377EA2BD}"/>
    <cellStyle name="20% - Accent2 2 5 2 2 2 2" xfId="7949" xr:uid="{4C0F4E31-5BD8-4C9B-8481-75A89542C583}"/>
    <cellStyle name="20% - Accent2 2 5 2 2 3" xfId="7950" xr:uid="{3AE43F0A-933A-4691-BF80-E44211892C9A}"/>
    <cellStyle name="20% - Accent2 2 5 2 2 4" xfId="7948" xr:uid="{BDAE5E60-3DC3-45B1-83CA-B40290AAD9F1}"/>
    <cellStyle name="20% - Accent2 2 5 2 3" xfId="2478" xr:uid="{3C0BC2E6-071B-457A-8203-AB7D6E8EB3FC}"/>
    <cellStyle name="20% - Accent2 2 5 2 3 2" xfId="7951" xr:uid="{7DCFAAD0-2771-4555-8D91-F97C066245C1}"/>
    <cellStyle name="20% - Accent2 2 5 2 4" xfId="7952" xr:uid="{88670457-06A2-4A46-ADD0-51DD043FBF31}"/>
    <cellStyle name="20% - Accent2 2 5 2 5" xfId="7953" xr:uid="{DED44C11-F345-4380-A31D-D60E786569F4}"/>
    <cellStyle name="20% - Accent2 2 5 2 6" xfId="7947" xr:uid="{5F50AC41-A4CE-499D-A4B9-01A46AEE230B}"/>
    <cellStyle name="20% - Accent2 2 5 3" xfId="1583" xr:uid="{0D616F87-CBA3-4B6F-9B57-696A9A5BD26D}"/>
    <cellStyle name="20% - Accent2 2 5 3 2" xfId="2804" xr:uid="{32F584C7-D753-4A87-BEF6-74920D731942}"/>
    <cellStyle name="20% - Accent2 2 5 3 2 2" xfId="7956" xr:uid="{F379ADBD-9A5A-4900-A3B4-6B6402818F88}"/>
    <cellStyle name="20% - Accent2 2 5 3 2 3" xfId="7957" xr:uid="{24CA21A5-AE7F-48B2-94D1-84D891198024}"/>
    <cellStyle name="20% - Accent2 2 5 3 2 4" xfId="7955" xr:uid="{24C2B357-9BC8-4548-8761-D2BE7E87CD47}"/>
    <cellStyle name="20% - Accent2 2 5 3 3" xfId="7958" xr:uid="{7D6E1039-B38A-45D4-AE80-4BD9574B65A4}"/>
    <cellStyle name="20% - Accent2 2 5 3 4" xfId="7959" xr:uid="{6921B300-4648-4DE0-9BF7-310561DB8C00}"/>
    <cellStyle name="20% - Accent2 2 5 3 5" xfId="7960" xr:uid="{5BE9EC2E-86B1-4361-BA3E-2C0D432BBA41}"/>
    <cellStyle name="20% - Accent2 2 5 3 6" xfId="7954" xr:uid="{7B73E00E-1A79-42F9-B485-EE9E480FE82D}"/>
    <cellStyle name="20% - Accent2 2 5 4" xfId="2423" xr:uid="{DDB23435-6DE8-4744-BA86-B63D140A807D}"/>
    <cellStyle name="20% - Accent2 2 5 4 2" xfId="7962" xr:uid="{E0F51E81-9918-4E78-B3FC-66D9FF0435D8}"/>
    <cellStyle name="20% - Accent2 2 5 4 3" xfId="7963" xr:uid="{96E5E6BF-28FC-43B9-BCF4-DA07014B9984}"/>
    <cellStyle name="20% - Accent2 2 5 4 4" xfId="7961" xr:uid="{CEDE90D5-464D-4770-BB9F-B948E3098A28}"/>
    <cellStyle name="20% - Accent2 2 5 5" xfId="7964" xr:uid="{867EAF10-D3DA-44BA-ADA2-1D2DC119FD7B}"/>
    <cellStyle name="20% - Accent2 2 5 6" xfId="7965" xr:uid="{7D403068-91FE-4FE5-A5E7-9B0E318E90E2}"/>
    <cellStyle name="20% - Accent2 2 5 7" xfId="7966" xr:uid="{1B0878A8-FF3A-41FD-9DFA-26D1FF75E486}"/>
    <cellStyle name="20% - Accent2 2 5 8" xfId="7946" xr:uid="{7EAA9925-FFBC-4F8A-9910-3DBB7F97888C}"/>
    <cellStyle name="20% - Accent2 2 6" xfId="868" xr:uid="{76352DEE-7BB9-4B52-8D4B-46F0E2B7289A}"/>
    <cellStyle name="20% - Accent2 2 6 2" xfId="1815" xr:uid="{F7FC5F59-701C-4372-B4F2-A882A6616356}"/>
    <cellStyle name="20% - Accent2 2 6 2 2" xfId="3049" xr:uid="{9F22E1BA-6A4E-4D25-821B-D0F1FD39E9E3}"/>
    <cellStyle name="20% - Accent2 2 6 2 2 2" xfId="7969" xr:uid="{09595B13-BBAB-47A7-A287-5565B82EB62E}"/>
    <cellStyle name="20% - Accent2 2 6 2 3" xfId="7970" xr:uid="{9D96EF6E-2C4F-433F-9AE9-6FE21474D1DA}"/>
    <cellStyle name="20% - Accent2 2 6 2 4" xfId="7968" xr:uid="{34C46E65-D715-49FA-AC74-4210A7DE8546}"/>
    <cellStyle name="20% - Accent2 2 6 3" xfId="2469" xr:uid="{826A8E26-EDA7-4F52-9CC0-4A7970EDC4AF}"/>
    <cellStyle name="20% - Accent2 2 6 3 2" xfId="7971" xr:uid="{80FA3739-7C1D-456D-8A0C-97B2DC72F96C}"/>
    <cellStyle name="20% - Accent2 2 6 4" xfId="7972" xr:uid="{C37CC4EF-66D3-4377-B886-D2AF2C05C732}"/>
    <cellStyle name="20% - Accent2 2 6 5" xfId="7973" xr:uid="{16138CD7-CBE9-4433-8149-115D8B239782}"/>
    <cellStyle name="20% - Accent2 2 6 6" xfId="7967" xr:uid="{98531915-6F30-4B5E-A26A-87B6BD487003}"/>
    <cellStyle name="20% - Accent2 2 7" xfId="1524" xr:uid="{E8E7D1EE-D303-42F9-828B-06BF971A5E48}"/>
    <cellStyle name="20% - Accent2 2 7 2" xfId="2744" xr:uid="{DA0C7C1F-F592-4B94-BB0F-9FE28C9F2C08}"/>
    <cellStyle name="20% - Accent2 2 7 2 2" xfId="7976" xr:uid="{37EF894E-3621-4EAE-8145-BD88B01CAE85}"/>
    <cellStyle name="20% - Accent2 2 7 2 3" xfId="7977" xr:uid="{95ECF9F6-9169-48D2-940F-98841184C37D}"/>
    <cellStyle name="20% - Accent2 2 7 2 4" xfId="7975" xr:uid="{083F1CC0-B671-4119-96F7-01FE17B9584B}"/>
    <cellStyle name="20% - Accent2 2 7 3" xfId="7978" xr:uid="{1E82063C-A5CF-423F-B993-8D496CC0305D}"/>
    <cellStyle name="20% - Accent2 2 7 4" xfId="7979" xr:uid="{B26EBC73-3C34-4B32-B5A9-2EC555B65251}"/>
    <cellStyle name="20% - Accent2 2 7 5" xfId="7980" xr:uid="{6728B907-60F7-4D62-A353-7F7DF4F32178}"/>
    <cellStyle name="20% - Accent2 2 7 6" xfId="7974" xr:uid="{25B401D6-F636-427F-B3FF-3AD6FA17863F}"/>
    <cellStyle name="20% - Accent2 2 8" xfId="2144" xr:uid="{51840CCF-5B9E-401A-A7A0-86681E6B6181}"/>
    <cellStyle name="20% - Accent2 2 8 2" xfId="7982" xr:uid="{A79C9EC5-F3E7-4BB2-A629-B57198778156}"/>
    <cellStyle name="20% - Accent2 2 8 3" xfId="7983" xr:uid="{5564DDF8-10F5-40B0-9AC3-76D640DA1762}"/>
    <cellStyle name="20% - Accent2 2 8 4" xfId="7981" xr:uid="{EC3356B9-054B-419A-AE64-3DD4EAD964F4}"/>
    <cellStyle name="20% - Accent2 2 9" xfId="7984" xr:uid="{68BE4EF2-BC28-4007-BAA5-730CD29F5BD9}"/>
    <cellStyle name="20% - Accent2 20" xfId="5848" xr:uid="{EE87F3D9-FB78-401A-A42F-FDAD67244B35}"/>
    <cellStyle name="20% - Accent2 20 2" xfId="21747" xr:uid="{B704347F-2B10-4D54-B96C-D68E8ABED60B}"/>
    <cellStyle name="20% - Accent2 20 3" xfId="7985" xr:uid="{9245233C-925A-47ED-B55E-E91B904D5378}"/>
    <cellStyle name="20% - Accent2 21" xfId="5871" xr:uid="{4FBFB0CD-E129-45B0-BD72-9E6CED641318}"/>
    <cellStyle name="20% - Accent2 21 2" xfId="21770" xr:uid="{12029776-B2A4-4060-98BA-8C482E4DB3B1}"/>
    <cellStyle name="20% - Accent2 21 3" xfId="7986" xr:uid="{6721E4D8-A4DC-4653-BF9A-A873682BE360}"/>
    <cellStyle name="20% - Accent2 22" xfId="5897" xr:uid="{4B73CE9B-151E-47BF-A51A-87044D1A8642}"/>
    <cellStyle name="20% - Accent2 22 2" xfId="21795" xr:uid="{61700B08-AA56-4957-8F8B-435E320E4355}"/>
    <cellStyle name="20% - Accent2 22 3" xfId="7987" xr:uid="{D183AAE1-7EBA-41FD-BA1E-F2C84903A6E7}"/>
    <cellStyle name="20% - Accent2 23" xfId="4899" xr:uid="{5437B27C-D639-40A7-9714-A425F26D3E31}"/>
    <cellStyle name="20% - Accent2 23 2" xfId="7988" xr:uid="{44108650-E8A8-40C5-A7FB-9431FEDB2BEA}"/>
    <cellStyle name="20% - Accent2 24" xfId="7989" xr:uid="{290E705C-D9CD-47CC-BB9A-B9AB6966E843}"/>
    <cellStyle name="20% - Accent2 25" xfId="7990" xr:uid="{A515908A-70B6-46DB-9BF1-74308D21E2D1}"/>
    <cellStyle name="20% - Accent2 26" xfId="7991" xr:uid="{604C0EEF-D9CE-4B0B-BBB5-6AF14EF3C7B6}"/>
    <cellStyle name="20% - Accent2 27" xfId="7992" xr:uid="{DF99BB82-F07D-430E-B66D-183B2C304DFA}"/>
    <cellStyle name="20% - Accent2 28" xfId="7993" xr:uid="{D3602CBC-0574-42C6-B78D-E9FA3CAF8F5B}"/>
    <cellStyle name="20% - Accent2 29" xfId="7994" xr:uid="{5ECD7F49-8A0C-4180-8AF9-68E2A9718308}"/>
    <cellStyle name="20% - Accent2 3" xfId="654" xr:uid="{E5113992-5A68-47F8-943D-4A36C7B64A62}"/>
    <cellStyle name="20% - Accent2 3 10" xfId="7996" xr:uid="{7C028549-5EBC-41A3-8D5B-401DF38502B7}"/>
    <cellStyle name="20% - Accent2 3 10 2" xfId="29922" xr:uid="{651167FD-285A-457F-BDC4-B09B88DD2E36}"/>
    <cellStyle name="20% - Accent2 3 11" xfId="7997" xr:uid="{41A0B937-4867-4D28-A7CB-AFC2B2DE16D9}"/>
    <cellStyle name="20% - Accent2 3 12" xfId="7998" xr:uid="{D78AE461-1625-4426-85A4-6A8C49F0461F}"/>
    <cellStyle name="20% - Accent2 3 13" xfId="7995" xr:uid="{B4EC1755-8982-4BE4-ABD5-21E68099AD32}"/>
    <cellStyle name="20% - Accent2 3 14" xfId="20948" xr:uid="{232B7406-3133-4C05-A0B4-AB4EF58888A3}"/>
    <cellStyle name="20% - Accent2 3 15" xfId="6627" xr:uid="{F68D8FC6-999B-446D-9201-932FFBB08DAC}"/>
    <cellStyle name="20% - Accent2 3 16" xfId="5069" xr:uid="{3C87223B-95BA-4547-B97A-930BE9B169C2}"/>
    <cellStyle name="20% - Accent2 3 17" xfId="22955" xr:uid="{C9A77520-44B2-4AEE-ADA4-530622520BC5}"/>
    <cellStyle name="20% - Accent2 3 2" xfId="752" xr:uid="{2BBCDE21-BF69-44A7-96BB-C32273499792}"/>
    <cellStyle name="20% - Accent2 3 2 10" xfId="21174" xr:uid="{A91E75A8-E04E-4BFF-AEB9-C57C65106BCA}"/>
    <cellStyle name="20% - Accent2 3 2 11" xfId="7999" xr:uid="{31E724B2-1BE3-4E3E-B309-D2E0FF32FC79}"/>
    <cellStyle name="20% - Accent2 3 2 12" xfId="5337" xr:uid="{152A1848-7536-45BD-BBB4-F96971E6CAA6}"/>
    <cellStyle name="20% - Accent2 3 2 13" xfId="23000" xr:uid="{28783955-E51D-4F30-9996-00F95C6EEB84}"/>
    <cellStyle name="20% - Accent2 3 2 2" xfId="751" xr:uid="{537F4EA9-2C68-4270-BCAB-576A4C5917EC}"/>
    <cellStyle name="20% - Accent2 3 2 2 10" xfId="24359" xr:uid="{49F4C51D-E3C1-4222-A35D-2680F2F16BCB}"/>
    <cellStyle name="20% - Accent2 3 2 2 2" xfId="1221" xr:uid="{51E56CA0-3D9F-4DE1-BDBA-C474A28A6EC6}"/>
    <cellStyle name="20% - Accent2 3 2 2 2 2" xfId="1883" xr:uid="{2485FA05-36BC-46B6-879E-FEA02EA3285C}"/>
    <cellStyle name="20% - Accent2 3 2 2 2 2 2" xfId="3118" xr:uid="{8026F135-65EF-4DAE-B374-AF1CE9205714}"/>
    <cellStyle name="20% - Accent2 3 2 2 2 2 2 2" xfId="8003" xr:uid="{7F6FCA43-BDDC-4268-968C-518809ADB29A}"/>
    <cellStyle name="20% - Accent2 3 2 2 2 2 3" xfId="8004" xr:uid="{DF3CE28E-9E51-47B4-A338-597A4D361E35}"/>
    <cellStyle name="20% - Accent2 3 2 2 2 2 4" xfId="28802" xr:uid="{977AB83F-07A5-44C4-B91B-69FFA6F20B60}"/>
    <cellStyle name="20% - Accent2 3 2 2 2 2 5" xfId="8002" xr:uid="{225F7DCC-BD52-49C1-8E17-AE908E8320F5}"/>
    <cellStyle name="20% - Accent2 3 2 2 2 3" xfId="2481" xr:uid="{2B88C0CF-2F54-4FB4-BC25-F6D5FEC42C88}"/>
    <cellStyle name="20% - Accent2 3 2 2 2 3 2" xfId="8005" xr:uid="{D297612A-C1EA-418A-A37D-AF9E81A726F6}"/>
    <cellStyle name="20% - Accent2 3 2 2 2 4" xfId="8006" xr:uid="{11556329-46C7-4A96-93AA-20F0F5DE54DA}"/>
    <cellStyle name="20% - Accent2 3 2 2 2 5" xfId="8007" xr:uid="{09768450-5326-4E3C-9D10-3F7A233983B6}"/>
    <cellStyle name="20% - Accent2 3 2 2 2 6" xfId="25827" xr:uid="{E095099F-B9B3-4F78-A8A6-ED2C80876005}"/>
    <cellStyle name="20% - Accent2 3 2 2 2 7" xfId="8001" xr:uid="{2A2ED899-9EAC-4FCA-A9A4-A434CEFA2D9B}"/>
    <cellStyle name="20% - Accent2 3 2 2 3" xfId="1593" xr:uid="{779A6D7A-DA46-4060-A968-92EC807D78FE}"/>
    <cellStyle name="20% - Accent2 3 2 2 3 2" xfId="2814" xr:uid="{2A298FB7-8FE8-4B1A-9BEC-2C2174F6FAFD}"/>
    <cellStyle name="20% - Accent2 3 2 2 3 2 2" xfId="8010" xr:uid="{2F106B13-9EFB-4206-BEFF-499FB2CB500B}"/>
    <cellStyle name="20% - Accent2 3 2 2 3 2 3" xfId="8011" xr:uid="{228E89A4-50E8-4BA4-8F73-C6B360A799A2}"/>
    <cellStyle name="20% - Accent2 3 2 2 3 2 4" xfId="8009" xr:uid="{F647B8FF-A182-4B0B-B335-657734CD21EA}"/>
    <cellStyle name="20% - Accent2 3 2 2 3 3" xfId="8012" xr:uid="{BBA445B4-D5DD-4556-BD48-6DF3A1951075}"/>
    <cellStyle name="20% - Accent2 3 2 2 3 4" xfId="8013" xr:uid="{2F7EBC36-AEE7-4A01-9688-7FBFC7BECB5F}"/>
    <cellStyle name="20% - Accent2 3 2 2 3 5" xfId="8014" xr:uid="{92BBFBED-B77F-4848-B6C6-60EF691CFD56}"/>
    <cellStyle name="20% - Accent2 3 2 2 3 6" xfId="27288" xr:uid="{E9C9B3D5-0482-4096-A4BC-C4DEE727135E}"/>
    <cellStyle name="20% - Accent2 3 2 2 3 7" xfId="8008" xr:uid="{81C7E22A-4C2E-46C7-93F0-76BE95F1C008}"/>
    <cellStyle name="20% - Accent2 3 2 2 4" xfId="2323" xr:uid="{65511F64-01A5-42B1-8332-CBA8544866C8}"/>
    <cellStyle name="20% - Accent2 3 2 2 4 2" xfId="8016" xr:uid="{692CEFD0-38FE-4079-8A9D-0A8BDB934988}"/>
    <cellStyle name="20% - Accent2 3 2 2 4 3" xfId="8017" xr:uid="{542FFD3C-CFAF-4D94-B57E-86877441675D}"/>
    <cellStyle name="20% - Accent2 3 2 2 4 4" xfId="30283" xr:uid="{22120DBD-5F88-46D5-9EA3-720E095FD4E9}"/>
    <cellStyle name="20% - Accent2 3 2 2 4 5" xfId="8015" xr:uid="{0F3DE06E-3CBC-476C-A6A2-81A42FF7BB3C}"/>
    <cellStyle name="20% - Accent2 3 2 2 5" xfId="8018" xr:uid="{3AE63F12-6DA7-48D3-95E8-ADE2C927B92B}"/>
    <cellStyle name="20% - Accent2 3 2 2 6" xfId="8019" xr:uid="{EC7D5627-2AAF-4F93-AFB4-89A1337D8751}"/>
    <cellStyle name="20% - Accent2 3 2 2 7" xfId="8020" xr:uid="{47F0B450-57CA-4286-B467-32F91CA2593B}"/>
    <cellStyle name="20% - Accent2 3 2 2 8" xfId="22147" xr:uid="{0B4D8D63-833D-4FB7-B7D1-61C87344618E}"/>
    <cellStyle name="20% - Accent2 3 2 2 9" xfId="8000" xr:uid="{E0C11C95-1DEA-4E23-A1A5-CBDD472FE754}"/>
    <cellStyle name="20% - Accent2 3 2 3" xfId="1220" xr:uid="{EF22038B-646D-42BD-B7A9-78B26A006253}"/>
    <cellStyle name="20% - Accent2 3 2 3 2" xfId="1882" xr:uid="{AADE0661-9E7F-431E-940B-8F870C237274}"/>
    <cellStyle name="20% - Accent2 3 2 3 2 2" xfId="3117" xr:uid="{95BCA708-5BB9-4DE3-9E71-DC1E42B8065E}"/>
    <cellStyle name="20% - Accent2 3 2 3 2 2 2" xfId="8024" xr:uid="{1036F620-BB55-4B8F-A109-9851F69FF30B}"/>
    <cellStyle name="20% - Accent2 3 2 3 2 2 3" xfId="8025" xr:uid="{C6627750-BE07-4F67-B54E-BFD169B4A142}"/>
    <cellStyle name="20% - Accent2 3 2 3 2 2 4" xfId="29092" xr:uid="{048C1966-CD1C-4AD5-BAF5-041D79684207}"/>
    <cellStyle name="20% - Accent2 3 2 3 2 2 5" xfId="8023" xr:uid="{107B40D2-C1B8-4AB2-BBCA-FFE808874785}"/>
    <cellStyle name="20% - Accent2 3 2 3 2 3" xfId="8026" xr:uid="{1DAB48B7-6F59-4676-A251-38424FA8D26C}"/>
    <cellStyle name="20% - Accent2 3 2 3 2 4" xfId="8027" xr:uid="{3844A072-F2A5-46D8-955E-97CF9CE9C4CB}"/>
    <cellStyle name="20% - Accent2 3 2 3 2 5" xfId="8028" xr:uid="{6B1BD3DD-9912-440E-808C-F14CBA00432B}"/>
    <cellStyle name="20% - Accent2 3 2 3 2 6" xfId="26114" xr:uid="{86754804-3EB6-4378-B5DA-031A6F735EBD}"/>
    <cellStyle name="20% - Accent2 3 2 3 2 7" xfId="8022" xr:uid="{68AFF0AF-05CA-4BC3-A785-322C6F1DEDDD}"/>
    <cellStyle name="20% - Accent2 3 2 3 3" xfId="2480" xr:uid="{E07F2F16-5B26-460C-88F0-3584B19A388C}"/>
    <cellStyle name="20% - Accent2 3 2 3 3 2" xfId="8030" xr:uid="{CCCFA95A-BE3C-419F-92DD-4E95293CB7BC}"/>
    <cellStyle name="20% - Accent2 3 2 3 3 2 2" xfId="8031" xr:uid="{803C1384-5D80-41C7-A899-6374A361DB0D}"/>
    <cellStyle name="20% - Accent2 3 2 3 3 2 3" xfId="8032" xr:uid="{B9547F03-8F93-4BB3-AC9F-DFB0CD44B0B0}"/>
    <cellStyle name="20% - Accent2 3 2 3 3 3" xfId="8033" xr:uid="{92A5AD5E-8F93-4D6B-8F64-2CCE0F743BF3}"/>
    <cellStyle name="20% - Accent2 3 2 3 3 4" xfId="8034" xr:uid="{C0BFFC39-38AF-4EDC-BF77-D925E5B402F0}"/>
    <cellStyle name="20% - Accent2 3 2 3 3 5" xfId="8035" xr:uid="{4AE8F004-38BC-4099-ACC9-8B4642011464}"/>
    <cellStyle name="20% - Accent2 3 2 3 3 6" xfId="27581" xr:uid="{8F488B5D-BB69-44A6-9E65-C158767FD8A0}"/>
    <cellStyle name="20% - Accent2 3 2 3 3 7" xfId="8029" xr:uid="{BB789D6D-B861-4C1C-A3CD-E9A03C42031E}"/>
    <cellStyle name="20% - Accent2 3 2 3 4" xfId="8036" xr:uid="{3C0E5E98-CC2E-422A-B05E-575ACF5F94DB}"/>
    <cellStyle name="20% - Accent2 3 2 3 4 2" xfId="8037" xr:uid="{E5FE6E71-EA2A-4105-B98F-61638DEE92B4}"/>
    <cellStyle name="20% - Accent2 3 2 3 4 3" xfId="8038" xr:uid="{5CEBA712-B5B9-4C79-89DA-6FADDDC04B8D}"/>
    <cellStyle name="20% - Accent2 3 2 3 4 4" xfId="30579" xr:uid="{14F801F4-0DC1-4400-9807-EB37164435C6}"/>
    <cellStyle name="20% - Accent2 3 2 3 5" xfId="8039" xr:uid="{9B9AA3CF-B102-41B3-9288-4B2B4801239B}"/>
    <cellStyle name="20% - Accent2 3 2 3 6" xfId="8040" xr:uid="{D47D45CB-FFB7-40C1-9C57-13C5F1F596D0}"/>
    <cellStyle name="20% - Accent2 3 2 3 7" xfId="8041" xr:uid="{6E404D13-D558-4119-B21D-02E12B739664}"/>
    <cellStyle name="20% - Accent2 3 2 3 8" xfId="24670" xr:uid="{B445D17A-40DA-4CD9-8B45-4AEBCAB16F9F}"/>
    <cellStyle name="20% - Accent2 3 2 3 9" xfId="8021" xr:uid="{2AB5086C-6DCC-4ACF-997B-9703996722F3}"/>
    <cellStyle name="20% - Accent2 3 2 4" xfId="1592" xr:uid="{543F8C5F-D021-46D1-A140-D9A2B4E2174E}"/>
    <cellStyle name="20% - Accent2 3 2 4 2" xfId="2813" xr:uid="{9780BA0D-D643-4A81-9201-5E1EC8594E95}"/>
    <cellStyle name="20% - Accent2 3 2 4 2 2" xfId="8044" xr:uid="{F2E88C65-17BE-4002-8E86-5F2E71E15CDA}"/>
    <cellStyle name="20% - Accent2 3 2 4 2 2 2" xfId="29389" xr:uid="{66A71798-8A1A-4609-8B81-42514682B7AC}"/>
    <cellStyle name="20% - Accent2 3 2 4 2 3" xfId="8045" xr:uid="{2DF4ABBA-859F-4FB0-999E-5402C514715A}"/>
    <cellStyle name="20% - Accent2 3 2 4 2 4" xfId="26405" xr:uid="{2F964DE1-2F3E-4C3F-8271-C4EE2DE45491}"/>
    <cellStyle name="20% - Accent2 3 2 4 2 5" xfId="8043" xr:uid="{20BFD01B-2E28-41E8-BE43-A77E10B2E492}"/>
    <cellStyle name="20% - Accent2 3 2 4 3" xfId="8046" xr:uid="{0B61319C-70B8-4DBF-B6BA-7198CBBE2A56}"/>
    <cellStyle name="20% - Accent2 3 2 4 3 2" xfId="27878" xr:uid="{FDDF357E-B42C-484F-A670-7FFAAEE5A339}"/>
    <cellStyle name="20% - Accent2 3 2 4 4" xfId="8047" xr:uid="{CB2A55B3-DBD6-4C17-A2ED-5BB20C835CA6}"/>
    <cellStyle name="20% - Accent2 3 2 4 4 2" xfId="30877" xr:uid="{81F0D866-DD9A-4E23-AAAB-CCF6489AC552}"/>
    <cellStyle name="20% - Accent2 3 2 4 5" xfId="8048" xr:uid="{69E53E09-8450-4276-8842-A159026B4209}"/>
    <cellStyle name="20% - Accent2 3 2 4 6" xfId="24949" xr:uid="{BF00A681-5863-46A9-9300-39FC26065EE8}"/>
    <cellStyle name="20% - Accent2 3 2 4 7" xfId="8042" xr:uid="{06C63F01-9802-4C4D-ADB0-096F62859087}"/>
    <cellStyle name="20% - Accent2 3 2 5" xfId="2206" xr:uid="{9BE0A9D8-6AAC-427E-8505-D96D27F04D14}"/>
    <cellStyle name="20% - Accent2 3 2 5 2" xfId="8050" xr:uid="{38AE7C5B-7317-4255-9669-8F100F79D1DC}"/>
    <cellStyle name="20% - Accent2 3 2 5 2 2" xfId="8051" xr:uid="{CE250694-6995-4B07-8CAD-E5FEE895399B}"/>
    <cellStyle name="20% - Accent2 3 2 5 2 2 2" xfId="29698" xr:uid="{57324D46-4174-49DE-9691-E5D676C96A07}"/>
    <cellStyle name="20% - Accent2 3 2 5 2 3" xfId="8052" xr:uid="{CEDB77DF-1197-44A7-9CDF-BD2AAA94F310}"/>
    <cellStyle name="20% - Accent2 3 2 5 2 4" xfId="26714" xr:uid="{02B0BD66-594A-4317-B3B4-488426F7549F}"/>
    <cellStyle name="20% - Accent2 3 2 5 3" xfId="8053" xr:uid="{067F2419-E477-476B-BEE8-244163492752}"/>
    <cellStyle name="20% - Accent2 3 2 5 3 2" xfId="28187" xr:uid="{02D2526C-2603-4FEB-9079-DAC92BC17747}"/>
    <cellStyle name="20% - Accent2 3 2 5 4" xfId="8054" xr:uid="{C1BD8376-C6C7-4F2E-A1B4-29C942266533}"/>
    <cellStyle name="20% - Accent2 3 2 5 4 2" xfId="31187" xr:uid="{FEF8D1B5-EC08-4168-8549-AAC4B48818D2}"/>
    <cellStyle name="20% - Accent2 3 2 5 5" xfId="8055" xr:uid="{709D1C9E-194E-4E68-B688-2D957C66C997}"/>
    <cellStyle name="20% - Accent2 3 2 5 6" xfId="25246" xr:uid="{02DA2808-A5DE-4753-BCCA-00DECEBAB5BF}"/>
    <cellStyle name="20% - Accent2 3 2 5 7" xfId="8049" xr:uid="{700F3B90-5E05-48E5-AFD1-03BF227ACC1A}"/>
    <cellStyle name="20% - Accent2 3 2 6" xfId="8056" xr:uid="{5867A2C3-7250-4CF7-AB01-3C96F56CD7FE}"/>
    <cellStyle name="20% - Accent2 3 2 6 2" xfId="8057" xr:uid="{990ACE32-536F-455A-8E57-8E2F4FD67A26}"/>
    <cellStyle name="20% - Accent2 3 2 6 2 2" xfId="28512" xr:uid="{1E63B83C-3FA0-4A03-BFAE-F36318E61CA2}"/>
    <cellStyle name="20% - Accent2 3 2 6 3" xfId="8058" xr:uid="{C640DAA1-35B7-42E4-8168-F5170DA43631}"/>
    <cellStyle name="20% - Accent2 3 2 6 4" xfId="25546" xr:uid="{1D000AF0-F3B1-4B09-B852-53398921759A}"/>
    <cellStyle name="20% - Accent2 3 2 7" xfId="8059" xr:uid="{1ECD2848-E43C-4351-8DB8-8E8EF09AB241}"/>
    <cellStyle name="20% - Accent2 3 2 7 2" xfId="26997" xr:uid="{BFCB01F9-0C73-45C5-A533-F342056F06A7}"/>
    <cellStyle name="20% - Accent2 3 2 8" xfId="8060" xr:uid="{5D176788-2F55-467B-BD7A-1784B8A543FB}"/>
    <cellStyle name="20% - Accent2 3 2 8 2" xfId="29991" xr:uid="{5E6AA148-E2B3-44AA-9467-82C2C54B441A}"/>
    <cellStyle name="20% - Accent2 3 2 9" xfId="8061" xr:uid="{8721FDDF-4A15-404C-8C45-1CABE179F241}"/>
    <cellStyle name="20% - Accent2 3 3" xfId="750" xr:uid="{A8B99A0F-F6E6-46E1-B4E3-FD4D71FFC7D3}"/>
    <cellStyle name="20% - Accent2 3 3 10" xfId="24037" xr:uid="{68D719D4-F1DD-4FA1-AFDF-8AEDF09B229B}"/>
    <cellStyle name="20% - Accent2 3 3 2" xfId="1222" xr:uid="{68A0BE88-5080-4AAD-A74F-3921004D1A24}"/>
    <cellStyle name="20% - Accent2 3 3 2 2" xfId="1884" xr:uid="{70BDE551-2DEC-4C40-B210-C48F140A8028}"/>
    <cellStyle name="20% - Accent2 3 3 2 2 2" xfId="3119" xr:uid="{5BBF8526-7F4C-4882-A4C5-CEFCEB268805}"/>
    <cellStyle name="20% - Accent2 3 3 2 2 2 2" xfId="8065" xr:uid="{48F31132-FC40-4FE8-BD5A-F9DBCEBB76CF}"/>
    <cellStyle name="20% - Accent2 3 3 2 2 3" xfId="8066" xr:uid="{E1BF91BF-95FA-4EDD-A1DA-2607C0310355}"/>
    <cellStyle name="20% - Accent2 3 3 2 2 4" xfId="8064" xr:uid="{31379C58-CFF4-4BA6-8E0D-6E97BD5131C4}"/>
    <cellStyle name="20% - Accent2 3 3 2 3" xfId="2482" xr:uid="{C71C1D3C-82B9-46C4-808F-BDF699F51745}"/>
    <cellStyle name="20% - Accent2 3 3 2 3 2" xfId="8067" xr:uid="{256CF601-C7F4-40AD-8CAD-1B20A05FE03E}"/>
    <cellStyle name="20% - Accent2 3 3 2 4" xfId="8068" xr:uid="{81224CC2-E07C-4338-8A83-F49CE6194098}"/>
    <cellStyle name="20% - Accent2 3 3 2 5" xfId="8069" xr:uid="{1854A093-5FA8-4CF4-9140-68526FF7A057}"/>
    <cellStyle name="20% - Accent2 3 3 2 6" xfId="22403" xr:uid="{882F0180-2FA4-49B1-8A37-B9D6BA40BD0E}"/>
    <cellStyle name="20% - Accent2 3 3 2 7" xfId="8063" xr:uid="{F624BB36-CEA8-43C9-9216-CDE5653561A8}"/>
    <cellStyle name="20% - Accent2 3 3 2 8" xfId="31366" xr:uid="{4A3A7627-D345-4147-9B0C-F765A267A7B0}"/>
    <cellStyle name="20% - Accent2 3 3 3" xfId="1594" xr:uid="{9CC6E728-B898-45D9-A1FB-8243E5D829FF}"/>
    <cellStyle name="20% - Accent2 3 3 3 2" xfId="2815" xr:uid="{EE9EF027-21B3-4C2E-A512-36BEBBAB983B}"/>
    <cellStyle name="20% - Accent2 3 3 3 2 2" xfId="8072" xr:uid="{C698AC55-0912-4779-9FE4-9B223A393F95}"/>
    <cellStyle name="20% - Accent2 3 3 3 2 3" xfId="8073" xr:uid="{906871AE-1710-4848-B933-C944FFF6A85D}"/>
    <cellStyle name="20% - Accent2 3 3 3 2 4" xfId="8071" xr:uid="{5EA49991-9793-450F-835F-E45896030CC4}"/>
    <cellStyle name="20% - Accent2 3 3 3 3" xfId="8074" xr:uid="{41B4206E-25FB-4431-9418-45AC720F1A94}"/>
    <cellStyle name="20% - Accent2 3 3 3 4" xfId="8075" xr:uid="{42DDFAC9-B481-406B-89A3-4EA1B482D110}"/>
    <cellStyle name="20% - Accent2 3 3 3 5" xfId="8076" xr:uid="{1E4A13B4-8F58-49A5-8284-0A2D8C15D52A}"/>
    <cellStyle name="20% - Accent2 3 3 3 6" xfId="31381" xr:uid="{10E68A1A-4882-4F51-BC69-0FC475220061}"/>
    <cellStyle name="20% - Accent2 3 3 3 7" xfId="8070" xr:uid="{ACF9C384-DB68-457D-87ED-340E5F4C7B7A}"/>
    <cellStyle name="20% - Accent2 3 3 4" xfId="2281" xr:uid="{FBA02323-D5FD-4F88-B773-EE593B3E6BF2}"/>
    <cellStyle name="20% - Accent2 3 3 4 2" xfId="8078" xr:uid="{6F090FF9-B331-4EB9-BC70-BC4A94B8E328}"/>
    <cellStyle name="20% - Accent2 3 3 4 3" xfId="8079" xr:uid="{302F1EAA-F9C5-459A-8CC3-8C7A87201A41}"/>
    <cellStyle name="20% - Accent2 3 3 4 4" xfId="8077" xr:uid="{150E6571-3B9B-442C-98A6-928847686BE4}"/>
    <cellStyle name="20% - Accent2 3 3 5" xfId="8080" xr:uid="{1BE2A40E-8277-4BA7-A3B3-5543B442558B}"/>
    <cellStyle name="20% - Accent2 3 3 6" xfId="8081" xr:uid="{879B6754-790B-4470-8BE0-71BB4B0F5807}"/>
    <cellStyle name="20% - Accent2 3 3 7" xfId="8082" xr:uid="{6F6A62E9-FACB-4AD4-AF84-987794D2DB3B}"/>
    <cellStyle name="20% - Accent2 3 3 8" xfId="21419" xr:uid="{79E86667-0ACD-4E54-8479-554F980A04E0}"/>
    <cellStyle name="20% - Accent2 3 3 9" xfId="8062" xr:uid="{E55367C0-8F9A-47AA-AA8D-7AF727E8CFE0}"/>
    <cellStyle name="20% - Accent2 3 4" xfId="650" xr:uid="{0152B597-0FDC-4696-B9E3-94CBCD78E702}"/>
    <cellStyle name="20% - Accent2 3 4 10" xfId="24280" xr:uid="{C5D3A236-3593-46C3-AE67-C1EA74E8256B}"/>
    <cellStyle name="20% - Accent2 3 4 2" xfId="1219" xr:uid="{F5230A6B-7E48-4AFA-A07B-674176C6CC38}"/>
    <cellStyle name="20% - Accent2 3 4 2 2" xfId="1881" xr:uid="{6EE823DE-53BB-40FB-BF38-F63802A4E767}"/>
    <cellStyle name="20% - Accent2 3 4 2 2 2" xfId="3116" xr:uid="{C7F68E76-5350-40D3-BFCE-274015301B9B}"/>
    <cellStyle name="20% - Accent2 3 4 2 2 2 2" xfId="8086" xr:uid="{F6A24CA0-5EFC-4BD9-92F2-14D3F7020C4A}"/>
    <cellStyle name="20% - Accent2 3 4 2 2 3" xfId="8087" xr:uid="{A63F9599-8A12-4A4D-9BE1-8772F6A5D995}"/>
    <cellStyle name="20% - Accent2 3 4 2 2 4" xfId="28735" xr:uid="{0A95C07C-3AEA-48BC-99DF-999C2CE6414C}"/>
    <cellStyle name="20% - Accent2 3 4 2 2 5" xfId="8085" xr:uid="{704E1A2E-E94A-4671-B3FF-AAE44E4D1C94}"/>
    <cellStyle name="20% - Accent2 3 4 2 3" xfId="2483" xr:uid="{EF4E5E2F-1F1B-4F86-A64F-6C6BAAB7667E}"/>
    <cellStyle name="20% - Accent2 3 4 2 3 2" xfId="8088" xr:uid="{CADBD506-F6B0-4813-AA84-675619067B3D}"/>
    <cellStyle name="20% - Accent2 3 4 2 4" xfId="8089" xr:uid="{A0F959F8-FDC0-46EB-9080-D2F7A053DFD9}"/>
    <cellStyle name="20% - Accent2 3 4 2 5" xfId="8090" xr:uid="{FF5D3186-369A-4F79-9445-7FFCAD10CBE0}"/>
    <cellStyle name="20% - Accent2 3 4 2 6" xfId="25758" xr:uid="{216E26AD-E456-4669-A895-7D16F67BF136}"/>
    <cellStyle name="20% - Accent2 3 4 2 7" xfId="8084" xr:uid="{B3105D51-8760-484E-99C2-FA5A20D9F25C}"/>
    <cellStyle name="20% - Accent2 3 4 3" xfId="1591" xr:uid="{08A604CF-1059-45F8-B5F8-758E40D33D7B}"/>
    <cellStyle name="20% - Accent2 3 4 3 2" xfId="2812" xr:uid="{210F5A1D-5FB6-4396-AFC7-95F3BD1BD284}"/>
    <cellStyle name="20% - Accent2 3 4 3 2 2" xfId="8093" xr:uid="{974284EE-B788-4460-98AB-E44FAE50F54D}"/>
    <cellStyle name="20% - Accent2 3 4 3 2 3" xfId="8094" xr:uid="{BD587E2A-C33E-4470-8A67-E035EC03F728}"/>
    <cellStyle name="20% - Accent2 3 4 3 2 4" xfId="8092" xr:uid="{3FD45087-ED3E-46E4-A297-4A0B96B5C6D7}"/>
    <cellStyle name="20% - Accent2 3 4 3 3" xfId="8095" xr:uid="{95A04F19-F759-4425-B457-0AD2EB3930A7}"/>
    <cellStyle name="20% - Accent2 3 4 3 4" xfId="8096" xr:uid="{FEEC021E-0989-442C-885F-023152520D49}"/>
    <cellStyle name="20% - Accent2 3 4 3 5" xfId="8097" xr:uid="{BA546240-902E-4E0C-AB40-400B0423A41C}"/>
    <cellStyle name="20% - Accent2 3 4 3 6" xfId="27221" xr:uid="{2B6C8A69-68BD-48AC-969B-6C7B80BC19CC}"/>
    <cellStyle name="20% - Accent2 3 4 3 7" xfId="8091" xr:uid="{FA7A02B2-BA99-4AF3-BBAF-C173185432EB}"/>
    <cellStyle name="20% - Accent2 3 4 4" xfId="2420" xr:uid="{768F9516-3486-4D06-838C-A266946F0F93}"/>
    <cellStyle name="20% - Accent2 3 4 4 2" xfId="8099" xr:uid="{1B11089E-A635-4FC5-A92A-D1CF748997E9}"/>
    <cellStyle name="20% - Accent2 3 4 4 3" xfId="8100" xr:uid="{C98C2042-EBB1-4A5B-9C09-321292555EEE}"/>
    <cellStyle name="20% - Accent2 3 4 4 4" xfId="30215" xr:uid="{8C579317-FCE7-48D3-A5CA-58D98847CEF7}"/>
    <cellStyle name="20% - Accent2 3 4 4 5" xfId="8098" xr:uid="{CE8BCED9-7277-4360-8304-483B51127557}"/>
    <cellStyle name="20% - Accent2 3 4 5" xfId="8101" xr:uid="{ABA3622E-FCB0-42DF-902E-8A799EA0F394}"/>
    <cellStyle name="20% - Accent2 3 4 6" xfId="8102" xr:uid="{3A8C1C9E-4FAE-470C-BECA-937384DC10B4}"/>
    <cellStyle name="20% - Accent2 3 4 7" xfId="8103" xr:uid="{8BF46E7D-72A9-4F23-B739-CD387096346F}"/>
    <cellStyle name="20% - Accent2 3 4 8" xfId="21904" xr:uid="{079FDDFB-77C9-4CDC-A802-A3607301266C}"/>
    <cellStyle name="20% - Accent2 3 4 9" xfId="8083" xr:uid="{BF5BF6DB-2E21-4C71-8CA6-33783A9D52B4}"/>
    <cellStyle name="20% - Accent2 3 5" xfId="1169" xr:uid="{83478B80-CF8A-4A50-9273-273E2AD2839C}"/>
    <cellStyle name="20% - Accent2 3 5 2" xfId="1831" xr:uid="{758C6C0E-2E49-4084-B124-FDD63D90206B}"/>
    <cellStyle name="20% - Accent2 3 5 2 2" xfId="3066" xr:uid="{3401911D-12DA-4FD2-891C-B07F06C8F722}"/>
    <cellStyle name="20% - Accent2 3 5 2 2 2" xfId="8107" xr:uid="{412FE219-0A1D-4A14-92C3-373B164138C2}"/>
    <cellStyle name="20% - Accent2 3 5 2 2 3" xfId="8108" xr:uid="{59AEF083-ED12-4F80-9DE3-F9BF7BB28FD2}"/>
    <cellStyle name="20% - Accent2 3 5 2 2 4" xfId="29024" xr:uid="{A862F64A-E768-4F3B-B20A-E5602F0A9C68}"/>
    <cellStyle name="20% - Accent2 3 5 2 2 5" xfId="8106" xr:uid="{BFE01709-9D3A-477C-BA83-D0F501253E1F}"/>
    <cellStyle name="20% - Accent2 3 5 2 3" xfId="8109" xr:uid="{2ED5F341-50FC-44E5-90E7-CE178DC93071}"/>
    <cellStyle name="20% - Accent2 3 5 2 4" xfId="8110" xr:uid="{2325875B-D296-451F-A05F-ADD61FC023B9}"/>
    <cellStyle name="20% - Accent2 3 5 2 5" xfId="8111" xr:uid="{E69692AF-552D-4A73-805F-29AEDC05C73A}"/>
    <cellStyle name="20% - Accent2 3 5 2 6" xfId="26045" xr:uid="{FB63FF31-6FF9-45AE-A512-2486FCF873DC}"/>
    <cellStyle name="20% - Accent2 3 5 2 7" xfId="8105" xr:uid="{05219805-DE81-46E4-9264-0BADBC25691E}"/>
    <cellStyle name="20% - Accent2 3 5 3" xfId="2479" xr:uid="{A5485E64-0FB6-436F-9B14-A37297BBCB8B}"/>
    <cellStyle name="20% - Accent2 3 5 3 2" xfId="8113" xr:uid="{5915F681-38CF-4EBC-9897-6A1A25946785}"/>
    <cellStyle name="20% - Accent2 3 5 3 2 2" xfId="8114" xr:uid="{0E5B0877-7E04-49CA-B52E-469CDA6ED134}"/>
    <cellStyle name="20% - Accent2 3 5 3 2 3" xfId="8115" xr:uid="{A264B65C-BD4C-4864-BD28-70325944F54C}"/>
    <cellStyle name="20% - Accent2 3 5 3 3" xfId="8116" xr:uid="{A379EF17-18BC-49EA-97DA-90CC5E484386}"/>
    <cellStyle name="20% - Accent2 3 5 3 4" xfId="8117" xr:uid="{D7A046C1-CD0E-46B7-9A46-BA96755039EE}"/>
    <cellStyle name="20% - Accent2 3 5 3 5" xfId="8118" xr:uid="{74A429BC-138E-431E-81A8-33DC073EEC23}"/>
    <cellStyle name="20% - Accent2 3 5 3 6" xfId="27513" xr:uid="{8338E152-3580-4B4E-9D63-800F818F822C}"/>
    <cellStyle name="20% - Accent2 3 5 3 7" xfId="8112" xr:uid="{5FBAD706-3C57-4F0C-831A-FC8797410D18}"/>
    <cellStyle name="20% - Accent2 3 5 4" xfId="8119" xr:uid="{56671F68-2305-46CE-AF2A-1A7C8F77D642}"/>
    <cellStyle name="20% - Accent2 3 5 4 2" xfId="8120" xr:uid="{B5F7CEB3-321C-4975-BBA2-142E3A4CFBC6}"/>
    <cellStyle name="20% - Accent2 3 5 4 3" xfId="8121" xr:uid="{7AC76ED5-0F55-44AB-831C-A73775EF164D}"/>
    <cellStyle name="20% - Accent2 3 5 4 4" xfId="30510" xr:uid="{2677144F-5A4B-4ADD-BB87-A57DFF22B152}"/>
    <cellStyle name="20% - Accent2 3 5 5" xfId="8122" xr:uid="{C022CC07-47BB-4EDA-B2FE-C8E9AB0F4442}"/>
    <cellStyle name="20% - Accent2 3 5 6" xfId="8123" xr:uid="{3B120E61-A923-4C2A-9D61-BD1B6D94BA4F}"/>
    <cellStyle name="20% - Accent2 3 5 7" xfId="8124" xr:uid="{1B8A246F-F9C3-4BB0-B621-D586559431BF}"/>
    <cellStyle name="20% - Accent2 3 5 8" xfId="24601" xr:uid="{69755487-D5A7-4D7A-A90F-B2D40D87CCE5}"/>
    <cellStyle name="20% - Accent2 3 5 9" xfId="8104" xr:uid="{BB31084D-06BE-4B20-9689-FD4FD486FAFF}"/>
    <cellStyle name="20% - Accent2 3 6" xfId="1541" xr:uid="{4625D9C6-3591-497A-B731-D9CA0D844461}"/>
    <cellStyle name="20% - Accent2 3 6 2" xfId="2762" xr:uid="{30074A84-9E89-4D85-9F24-77A0D8F85E1D}"/>
    <cellStyle name="20% - Accent2 3 6 2 2" xfId="8127" xr:uid="{88AB2C84-109B-41C4-B175-5069CC7A2BC9}"/>
    <cellStyle name="20% - Accent2 3 6 2 2 2" xfId="29320" xr:uid="{D6D72329-9549-4697-BAAF-22264C3016B0}"/>
    <cellStyle name="20% - Accent2 3 6 2 3" xfId="8128" xr:uid="{06266388-C452-4FC6-8E35-88BBCA273C75}"/>
    <cellStyle name="20% - Accent2 3 6 2 4" xfId="26336" xr:uid="{68E0E16B-95C1-4AAF-A8C4-8AD8E90E752C}"/>
    <cellStyle name="20% - Accent2 3 6 2 5" xfId="8126" xr:uid="{DA407F79-DF0E-4D4F-8B46-848019D1C780}"/>
    <cellStyle name="20% - Accent2 3 6 3" xfId="8129" xr:uid="{608D7E2E-DE2D-46D5-B1A2-CF7882879FBF}"/>
    <cellStyle name="20% - Accent2 3 6 3 2" xfId="27809" xr:uid="{1E7A69DD-672D-419D-8C94-14663A765712}"/>
    <cellStyle name="20% - Accent2 3 6 4" xfId="8130" xr:uid="{E0F3ECB0-C09B-464E-AABC-AA1A4EFEEAA7}"/>
    <cellStyle name="20% - Accent2 3 6 4 2" xfId="30807" xr:uid="{297418F7-033F-4B08-9840-DF4C0C58CF98}"/>
    <cellStyle name="20% - Accent2 3 6 5" xfId="8131" xr:uid="{08813105-7768-40D4-B62B-2C0392DF15D1}"/>
    <cellStyle name="20% - Accent2 3 6 6" xfId="8132" xr:uid="{C6E6BCEF-39F3-42F3-886F-1E865F256ECD}"/>
    <cellStyle name="20% - Accent2 3 6 7" xfId="24880" xr:uid="{7B65A41C-9A75-44D4-8248-4B05F4490750}"/>
    <cellStyle name="20% - Accent2 3 6 8" xfId="8125" xr:uid="{DEA4D6F4-D70B-4BCA-A6CE-6AD0FB088489}"/>
    <cellStyle name="20% - Accent2 3 7" xfId="2161" xr:uid="{AE6B8E37-0FAC-4556-A6B5-3B5B7011638C}"/>
    <cellStyle name="20% - Accent2 3 7 2" xfId="8134" xr:uid="{0DE0ACD9-6B2F-4341-8C03-1D93F8239CB5}"/>
    <cellStyle name="20% - Accent2 3 7 2 2" xfId="8135" xr:uid="{E9808F6F-9482-49F2-A917-63D02E4C71B3}"/>
    <cellStyle name="20% - Accent2 3 7 2 2 2" xfId="29630" xr:uid="{EA38C888-B85F-4913-860D-924CC2039C78}"/>
    <cellStyle name="20% - Accent2 3 7 2 3" xfId="8136" xr:uid="{B3C68DEA-F1B2-4C0C-8797-2F827D3C3B19}"/>
    <cellStyle name="20% - Accent2 3 7 2 4" xfId="26646" xr:uid="{DC55D8DC-B8D2-484B-8EED-E8892439A3D8}"/>
    <cellStyle name="20% - Accent2 3 7 3" xfId="8137" xr:uid="{1770E0EA-3D06-4DBD-B84A-5310AEC81B8A}"/>
    <cellStyle name="20% - Accent2 3 7 3 2" xfId="28119" xr:uid="{278647A1-22B9-477E-AEE2-C987036466F2}"/>
    <cellStyle name="20% - Accent2 3 7 4" xfId="8138" xr:uid="{B8EDEC0E-7652-476E-9887-8660CA175A1E}"/>
    <cellStyle name="20% - Accent2 3 7 4 2" xfId="31118" xr:uid="{0CEF2C48-AC8A-43D9-9213-AC5C45062CF2}"/>
    <cellStyle name="20% - Accent2 3 7 5" xfId="8139" xr:uid="{4FF38C88-8D0A-48FE-A932-59E11D6BB861}"/>
    <cellStyle name="20% - Accent2 3 7 6" xfId="25177" xr:uid="{92FAE475-73B5-4746-9EC9-7F5037DE8602}"/>
    <cellStyle name="20% - Accent2 3 7 7" xfId="8133" xr:uid="{35E93D28-20CB-469E-896B-C44B79974300}"/>
    <cellStyle name="20% - Accent2 3 8" xfId="8140" xr:uid="{0952AD97-D22E-4AE4-8E15-A4C547E2CDE0}"/>
    <cellStyle name="20% - Accent2 3 8 2" xfId="8141" xr:uid="{76A5D85B-26F4-4B88-93E2-E35B27EC9C2F}"/>
    <cellStyle name="20% - Accent2 3 8 2 2" xfId="28444" xr:uid="{98F8E5A1-5AF9-4B43-A927-E7FBE97B2242}"/>
    <cellStyle name="20% - Accent2 3 8 3" xfId="8142" xr:uid="{C1EA65AD-4267-4F02-9F0E-CC76290D0326}"/>
    <cellStyle name="20% - Accent2 3 8 4" xfId="25477" xr:uid="{540EC974-3D3E-4C3B-8E5F-F431CCD0B2DE}"/>
    <cellStyle name="20% - Accent2 3 9" xfId="8143" xr:uid="{18386271-1DE4-46D1-AAC0-97EE53C69932}"/>
    <cellStyle name="20% - Accent2 3 9 2" xfId="26928" xr:uid="{A52D376E-BC20-48AB-A87C-7CB39E3D924F}"/>
    <cellStyle name="20% - Accent2 30" xfId="8144" xr:uid="{87589D89-861F-46C2-911A-42540FDBD22E}"/>
    <cellStyle name="20% - Accent2 31" xfId="8145" xr:uid="{9E5430D0-58E9-482D-801C-56E91CFEA151}"/>
    <cellStyle name="20% - Accent2 32" xfId="8146" xr:uid="{252D4554-46B0-4605-8DAA-181E6E0EC64F}"/>
    <cellStyle name="20% - Accent2 33" xfId="8147" xr:uid="{3204AEA7-462F-4183-84F7-33F01F88D7C1}"/>
    <cellStyle name="20% - Accent2 34" xfId="8148" xr:uid="{A92174F4-FBDD-4594-812E-A2A174F2B9B7}"/>
    <cellStyle name="20% - Accent2 35" xfId="8149" xr:uid="{6DE01736-310A-4D2E-BFA3-BD100F2290F7}"/>
    <cellStyle name="20% - Accent2 36" xfId="7671" xr:uid="{A82E7036-5158-4EF5-A027-4214C2D5DB7E}"/>
    <cellStyle name="20% - Accent2 37" xfId="6608" xr:uid="{D8D55FE8-BC5A-4F1C-A2D4-361E0198EA17}"/>
    <cellStyle name="20% - Accent2 38" xfId="4862" xr:uid="{2EA155CE-62CB-4811-9BF7-60222F5BD230}"/>
    <cellStyle name="20% - Accent2 39" xfId="22829" xr:uid="{813B2D64-2F53-4875-A91B-FFD69336128D}"/>
    <cellStyle name="20% - Accent2 4" xfId="749" xr:uid="{1E2785BB-2DD6-4951-A1B0-09FB4D7E99B0}"/>
    <cellStyle name="20% - Accent2 4 10" xfId="8151" xr:uid="{5F4C32E3-4D35-4F3F-AAF1-03A9D807FADA}"/>
    <cellStyle name="20% - Accent2 4 11" xfId="8152" xr:uid="{1543C882-78BE-47AC-9948-EC2F7A758068}"/>
    <cellStyle name="20% - Accent2 4 12" xfId="8150" xr:uid="{B889E9AE-7390-43A9-9701-16181EF66044}"/>
    <cellStyle name="20% - Accent2 4 13" xfId="6697" xr:uid="{DF780B2F-A9D3-4583-8D9F-BED05DDBBAAF}"/>
    <cellStyle name="20% - Accent2 4 14" xfId="5087" xr:uid="{237F6109-DD92-4AAC-B6CE-773B945DF536}"/>
    <cellStyle name="20% - Accent2 4 15" xfId="22970" xr:uid="{A7EEA8B9-17A3-4445-AFD8-D17BE9B55E2B}"/>
    <cellStyle name="20% - Accent2 4 2" xfId="748" xr:uid="{46445FB7-DB64-41A2-A94D-77F4F7136360}"/>
    <cellStyle name="20% - Accent2 4 2 10" xfId="21190" xr:uid="{115DA3E7-AE83-4EBC-B9D5-395947A4D9E9}"/>
    <cellStyle name="20% - Accent2 4 2 11" xfId="8153" xr:uid="{3D446DAF-65EC-46B1-BB27-72D2E1E9DB1B}"/>
    <cellStyle name="20% - Accent2 4 2 12" xfId="5352" xr:uid="{E93797BC-4BB6-4D75-BA03-5E7B2A8F8FC0}"/>
    <cellStyle name="20% - Accent2 4 2 13" xfId="23016" xr:uid="{B265F800-3FFA-4D33-85C7-B9F7A444E72F}"/>
    <cellStyle name="20% - Accent2 4 2 2" xfId="1224" xr:uid="{8F478891-9DCA-46E6-9451-121EF8FB716F}"/>
    <cellStyle name="20% - Accent2 4 2 2 10" xfId="25804" xr:uid="{7C6505BB-75A5-477C-903F-F677C77C106F}"/>
    <cellStyle name="20% - Accent2 4 2 2 2" xfId="1886" xr:uid="{73D6CB60-E62C-4A81-BB34-6E30BD049E99}"/>
    <cellStyle name="20% - Accent2 4 2 2 2 2" xfId="3121" xr:uid="{DF94412B-5681-4014-B8C7-45FBF654175F}"/>
    <cellStyle name="20% - Accent2 4 2 2 2 2 2" xfId="8157" xr:uid="{02A1228F-E66C-441F-8F3C-726E346CD3A4}"/>
    <cellStyle name="20% - Accent2 4 2 2 2 2 3" xfId="8158" xr:uid="{E7F10D20-B827-4016-9D22-42C76C1E1D27}"/>
    <cellStyle name="20% - Accent2 4 2 2 2 2 4" xfId="8156" xr:uid="{49C30EDA-93ED-4157-B9D2-CB9D7E252F12}"/>
    <cellStyle name="20% - Accent2 4 2 2 2 3" xfId="8159" xr:uid="{3513E8E4-9EF3-46CD-91C7-7F62511E3D3D}"/>
    <cellStyle name="20% - Accent2 4 2 2 2 4" xfId="8160" xr:uid="{93E1B3F7-AB7C-4F4F-AA3F-454F36D9BA5A}"/>
    <cellStyle name="20% - Accent2 4 2 2 2 5" xfId="8161" xr:uid="{1737699C-0576-4459-B0F2-D9C684B4B3E2}"/>
    <cellStyle name="20% - Accent2 4 2 2 2 6" xfId="28781" xr:uid="{1179B0D3-0749-4C0E-B466-F55D00C93345}"/>
    <cellStyle name="20% - Accent2 4 2 2 2 7" xfId="8155" xr:uid="{4C041832-F291-4B20-B937-64E5D2353879}"/>
    <cellStyle name="20% - Accent2 4 2 2 3" xfId="2485" xr:uid="{4F6EB3E8-A599-4F57-A7B3-53536E489868}"/>
    <cellStyle name="20% - Accent2 4 2 2 3 2" xfId="8163" xr:uid="{D0BDE561-DDC0-4C29-945E-19FF80F49F9D}"/>
    <cellStyle name="20% - Accent2 4 2 2 3 2 2" xfId="8164" xr:uid="{3490C71F-5E28-4DFD-B369-6C8D0FB56814}"/>
    <cellStyle name="20% - Accent2 4 2 2 3 2 3" xfId="8165" xr:uid="{4A28AE24-9B00-4492-9629-ABECCBA58039}"/>
    <cellStyle name="20% - Accent2 4 2 2 3 3" xfId="8166" xr:uid="{EA9F5293-E0B3-47C5-AB96-BFCF49D0D450}"/>
    <cellStyle name="20% - Accent2 4 2 2 3 4" xfId="8167" xr:uid="{748C4B36-9B39-48DA-861C-FD19A9568606}"/>
    <cellStyle name="20% - Accent2 4 2 2 3 5" xfId="8168" xr:uid="{3A94704E-0E3C-49D5-B7EA-8B4B10D02918}"/>
    <cellStyle name="20% - Accent2 4 2 2 3 6" xfId="8162" xr:uid="{A365EE66-05A7-4B55-8987-EA3B243D839B}"/>
    <cellStyle name="20% - Accent2 4 2 2 4" xfId="8169" xr:uid="{43B16968-8AE2-4460-BF2D-37432FC98689}"/>
    <cellStyle name="20% - Accent2 4 2 2 4 2" xfId="8170" xr:uid="{E3BEE1F6-F51A-4737-AEA9-285391CD62B4}"/>
    <cellStyle name="20% - Accent2 4 2 2 4 3" xfId="8171" xr:uid="{2AB62654-762F-4942-9C47-0D53465DF8D6}"/>
    <cellStyle name="20% - Accent2 4 2 2 5" xfId="8172" xr:uid="{12E0F3F8-3D7A-45FD-92BE-9B8334A2CE9A}"/>
    <cellStyle name="20% - Accent2 4 2 2 6" xfId="8173" xr:uid="{484BE2CB-AC6F-473A-8BBC-DCC9CF2AFB66}"/>
    <cellStyle name="20% - Accent2 4 2 2 7" xfId="8174" xr:uid="{2DB5AF5E-E8E4-4634-9B46-558393C7988F}"/>
    <cellStyle name="20% - Accent2 4 2 2 8" xfId="22162" xr:uid="{4BF63081-DEA2-48B2-B4A2-3B59A0225484}"/>
    <cellStyle name="20% - Accent2 4 2 2 9" xfId="8154" xr:uid="{83EDF59E-5F58-4249-8A49-70A4619D55B9}"/>
    <cellStyle name="20% - Accent2 4 2 3" xfId="1596" xr:uid="{398A349F-719E-4C3F-8758-AB3BFD1B07FE}"/>
    <cellStyle name="20% - Accent2 4 2 3 2" xfId="2817" xr:uid="{489B2D6C-D1ED-42CC-98F1-8AC8B665C78C}"/>
    <cellStyle name="20% - Accent2 4 2 3 2 2" xfId="8177" xr:uid="{3B01575B-EC8C-4DD7-BD35-BF504334DEB6}"/>
    <cellStyle name="20% - Accent2 4 2 3 2 2 2" xfId="8178" xr:uid="{E6FCD867-3D55-45C4-B8AC-7FFBE2919387}"/>
    <cellStyle name="20% - Accent2 4 2 3 2 2 3" xfId="8179" xr:uid="{FC154E03-2335-4F04-B5E5-F927CD8DC4E4}"/>
    <cellStyle name="20% - Accent2 4 2 3 2 3" xfId="8180" xr:uid="{5068A464-F820-437E-825E-69B079369629}"/>
    <cellStyle name="20% - Accent2 4 2 3 2 4" xfId="8181" xr:uid="{92526370-D4C5-4FD4-BAB7-D60BBF0C86FB}"/>
    <cellStyle name="20% - Accent2 4 2 3 2 5" xfId="8182" xr:uid="{DF2EFEEF-5A22-478B-8170-250F821F368B}"/>
    <cellStyle name="20% - Accent2 4 2 3 2 6" xfId="8176" xr:uid="{0221F798-AF50-48B6-A892-5B52B9A520A7}"/>
    <cellStyle name="20% - Accent2 4 2 3 3" xfId="8183" xr:uid="{199BEE7D-8288-4434-9745-A11741CA0745}"/>
    <cellStyle name="20% - Accent2 4 2 3 3 2" xfId="8184" xr:uid="{910464FE-2491-45F2-8988-F592F866D96C}"/>
    <cellStyle name="20% - Accent2 4 2 3 3 2 2" xfId="8185" xr:uid="{61338545-F528-40F1-B850-86980E1F30A5}"/>
    <cellStyle name="20% - Accent2 4 2 3 3 2 3" xfId="8186" xr:uid="{998FA85C-F3F0-4060-A6EB-980EEA4CE2D2}"/>
    <cellStyle name="20% - Accent2 4 2 3 3 3" xfId="8187" xr:uid="{5F89FCF0-B6CC-4FAE-A1A0-4623A7B29FB1}"/>
    <cellStyle name="20% - Accent2 4 2 3 3 4" xfId="8188" xr:uid="{C6C2C4CB-A75E-4069-974F-70E6C277F48A}"/>
    <cellStyle name="20% - Accent2 4 2 3 3 5" xfId="8189" xr:uid="{E783D81B-9F0C-48D2-8683-E063EF052600}"/>
    <cellStyle name="20% - Accent2 4 2 3 4" xfId="8190" xr:uid="{2969463C-8F6C-4432-BCFA-C15ADAEE3936}"/>
    <cellStyle name="20% - Accent2 4 2 3 4 2" xfId="8191" xr:uid="{EC686277-833B-4F30-874F-322FA7264C4D}"/>
    <cellStyle name="20% - Accent2 4 2 3 4 3" xfId="8192" xr:uid="{1111568E-17F1-43FB-B411-AFA94F65EFCD}"/>
    <cellStyle name="20% - Accent2 4 2 3 5" xfId="8193" xr:uid="{88BF093D-0518-41F5-BB51-4B4AFC57ADE4}"/>
    <cellStyle name="20% - Accent2 4 2 3 6" xfId="8194" xr:uid="{8C577BA6-89DC-4571-87C0-0FE7AD314E9A}"/>
    <cellStyle name="20% - Accent2 4 2 3 7" xfId="8195" xr:uid="{97BA7E16-217D-4FD3-9BB7-C07D97F1FB46}"/>
    <cellStyle name="20% - Accent2 4 2 3 8" xfId="27267" xr:uid="{07A7A1FA-3D18-45BA-9DB7-584A2F86D2C8}"/>
    <cellStyle name="20% - Accent2 4 2 3 9" xfId="8175" xr:uid="{DED1AB05-8554-4DCB-8576-BE2EE7C4BF95}"/>
    <cellStyle name="20% - Accent2 4 2 4" xfId="2308" xr:uid="{0785C40B-4ADE-4BD3-8800-2660B4DEF173}"/>
    <cellStyle name="20% - Accent2 4 2 4 2" xfId="8197" xr:uid="{DD49E3FA-8684-4C65-9D9D-578B24494369}"/>
    <cellStyle name="20% - Accent2 4 2 4 2 2" xfId="8198" xr:uid="{09684222-6703-4C41-81D2-D67940A59CDF}"/>
    <cellStyle name="20% - Accent2 4 2 4 2 3" xfId="8199" xr:uid="{DD53C514-FB91-4CFC-90F8-E23C406EF990}"/>
    <cellStyle name="20% - Accent2 4 2 4 3" xfId="8200" xr:uid="{DDC6B77E-2A43-468E-8563-5173C437F9A5}"/>
    <cellStyle name="20% - Accent2 4 2 4 4" xfId="8201" xr:uid="{2D101FBC-84F6-46D8-8C64-A11FA2786A02}"/>
    <cellStyle name="20% - Accent2 4 2 4 5" xfId="8202" xr:uid="{0EA5C6F5-6245-4DAF-9552-815A5AC0BAE9}"/>
    <cellStyle name="20% - Accent2 4 2 4 6" xfId="30261" xr:uid="{BA985442-5773-4DA3-A879-D0C859B6091B}"/>
    <cellStyle name="20% - Accent2 4 2 4 7" xfId="8196" xr:uid="{3C7D37C6-9583-4C1A-87EF-455BDBD6BC61}"/>
    <cellStyle name="20% - Accent2 4 2 5" xfId="8203" xr:uid="{16DA0B12-7738-4F01-9A32-61F23945AA37}"/>
    <cellStyle name="20% - Accent2 4 2 5 2" xfId="8204" xr:uid="{5AED2B59-9F58-43C7-BBB3-9AA19FFA352C}"/>
    <cellStyle name="20% - Accent2 4 2 5 2 2" xfId="8205" xr:uid="{FF32F800-918E-430A-A80B-DDDCB5031BDA}"/>
    <cellStyle name="20% - Accent2 4 2 5 2 3" xfId="8206" xr:uid="{8FEA0239-E0B3-4727-BE63-FDE278FA670C}"/>
    <cellStyle name="20% - Accent2 4 2 5 3" xfId="8207" xr:uid="{209E079C-18B8-4454-98D4-3E6AA387BBC2}"/>
    <cellStyle name="20% - Accent2 4 2 5 4" xfId="8208" xr:uid="{6CC95B45-7719-4365-A0ED-70A1AE574784}"/>
    <cellStyle name="20% - Accent2 4 2 5 5" xfId="8209" xr:uid="{2CDEDC83-0B8A-4C36-B493-07F324B1E00A}"/>
    <cellStyle name="20% - Accent2 4 2 6" xfId="8210" xr:uid="{3C8E3C78-F3F2-43CC-AA5A-6616C7168C37}"/>
    <cellStyle name="20% - Accent2 4 2 6 2" xfId="8211" xr:uid="{620DE94E-5D00-436E-A54F-B97088398099}"/>
    <cellStyle name="20% - Accent2 4 2 6 3" xfId="8212" xr:uid="{A331FFAC-A68A-4A6D-BA05-4513A6AFA004}"/>
    <cellStyle name="20% - Accent2 4 2 7" xfId="8213" xr:uid="{8957B9C8-D2A9-4801-A690-CC029EA1D8D5}"/>
    <cellStyle name="20% - Accent2 4 2 8" xfId="8214" xr:uid="{428CD956-B147-4CD8-BE27-5D3F06264C06}"/>
    <cellStyle name="20% - Accent2 4 2 9" xfId="8215" xr:uid="{EC94F9F0-D90E-4327-9097-6F633959CBBF}"/>
    <cellStyle name="20% - Accent2 4 3" xfId="1223" xr:uid="{D249E5B0-1F98-4CE0-BF62-A42CE9392E4E}"/>
    <cellStyle name="20% - Accent2 4 3 10" xfId="24647" xr:uid="{38EC6CC1-B6DE-4F9F-A5F6-9E3B4F759E09}"/>
    <cellStyle name="20% - Accent2 4 3 2" xfId="1885" xr:uid="{9B44A2E9-9036-4B98-BF1F-CCFE25A4FBD8}"/>
    <cellStyle name="20% - Accent2 4 3 2 2" xfId="3120" xr:uid="{D42FD1AD-0889-441F-8041-1D70FD281625}"/>
    <cellStyle name="20% - Accent2 4 3 2 2 2" xfId="8219" xr:uid="{25143807-DF5B-4784-B782-70448F8ED824}"/>
    <cellStyle name="20% - Accent2 4 3 2 2 3" xfId="8220" xr:uid="{84E785F4-C09E-46AD-AB2C-9EEAFBB991A6}"/>
    <cellStyle name="20% - Accent2 4 3 2 2 4" xfId="29070" xr:uid="{77962479-76EF-4F3F-823E-F7127233E137}"/>
    <cellStyle name="20% - Accent2 4 3 2 2 5" xfId="8218" xr:uid="{1C70763F-D915-4FF2-9918-020BCA5F12EA}"/>
    <cellStyle name="20% - Accent2 4 3 2 3" xfId="8221" xr:uid="{67BFF94C-061C-4C77-BA01-4B632D6CB77F}"/>
    <cellStyle name="20% - Accent2 4 3 2 4" xfId="8222" xr:uid="{56F18507-2E0E-4C5D-87DC-EF455D3B8053}"/>
    <cellStyle name="20% - Accent2 4 3 2 5" xfId="8223" xr:uid="{27B181DD-AB51-4ED7-97FB-C37EFCD6DAD9}"/>
    <cellStyle name="20% - Accent2 4 3 2 6" xfId="22420" xr:uid="{2903075E-41D2-4765-BBA8-0528ED1B88FC}"/>
    <cellStyle name="20% - Accent2 4 3 2 7" xfId="8217" xr:uid="{64F7B2BF-5F14-4EF8-BFB5-FEA5E5315B6C}"/>
    <cellStyle name="20% - Accent2 4 3 2 8" xfId="26091" xr:uid="{AADF6B9A-2167-4BD7-AB1B-7C72CAA8AF62}"/>
    <cellStyle name="20% - Accent2 4 3 3" xfId="2484" xr:uid="{DB57D353-D110-4C8C-9D54-B5CC6E5FA88C}"/>
    <cellStyle name="20% - Accent2 4 3 3 2" xfId="8225" xr:uid="{71C7E879-0820-4850-B129-7F8EE792CB6C}"/>
    <cellStyle name="20% - Accent2 4 3 3 2 2" xfId="8226" xr:uid="{AE5EEEA5-A56D-423D-9116-D592513FA980}"/>
    <cellStyle name="20% - Accent2 4 3 3 2 3" xfId="8227" xr:uid="{3764CA0B-ED55-4246-BD9F-4E9604C324C7}"/>
    <cellStyle name="20% - Accent2 4 3 3 3" xfId="8228" xr:uid="{78D2FEAB-5EA0-48C5-A0E0-49B8EF0B1C1A}"/>
    <cellStyle name="20% - Accent2 4 3 3 4" xfId="8229" xr:uid="{5255A972-2657-4A11-BA25-9AA312E74C30}"/>
    <cellStyle name="20% - Accent2 4 3 3 5" xfId="8230" xr:uid="{D19C2F99-97EB-4083-95F8-8C52D6E75236}"/>
    <cellStyle name="20% - Accent2 4 3 3 6" xfId="27559" xr:uid="{1A5CD11A-5ECC-4C36-A917-316916343FE0}"/>
    <cellStyle name="20% - Accent2 4 3 3 7" xfId="8224" xr:uid="{9FE69937-0C8E-42A6-A210-038EED56D0F2}"/>
    <cellStyle name="20% - Accent2 4 3 4" xfId="8231" xr:uid="{F7DA0DEF-B28D-4F91-8971-4A3809B88640}"/>
    <cellStyle name="20% - Accent2 4 3 4 2" xfId="8232" xr:uid="{EED3AE33-CE6D-41E2-8B41-FCC5A072E887}"/>
    <cellStyle name="20% - Accent2 4 3 4 3" xfId="8233" xr:uid="{76DA1D4B-FF50-466B-A03B-B38255ED144D}"/>
    <cellStyle name="20% - Accent2 4 3 4 4" xfId="30556" xr:uid="{93F3C82B-52E2-43C3-9143-E4AA18C61B54}"/>
    <cellStyle name="20% - Accent2 4 3 5" xfId="8234" xr:uid="{55820A67-6FDD-491E-8FAF-0F8CB853CF76}"/>
    <cellStyle name="20% - Accent2 4 3 6" xfId="8235" xr:uid="{80469072-E474-4A1D-A657-289BE22DE839}"/>
    <cellStyle name="20% - Accent2 4 3 7" xfId="8236" xr:uid="{D45F1D4B-B6B4-474D-8C0B-A61C277A7888}"/>
    <cellStyle name="20% - Accent2 4 3 8" xfId="21436" xr:uid="{04EC211F-6951-43CA-8819-EF596F46727A}"/>
    <cellStyle name="20% - Accent2 4 3 9" xfId="8216" xr:uid="{E7063293-C89D-4711-9170-911AB96C647A}"/>
    <cellStyle name="20% - Accent2 4 4" xfId="1595" xr:uid="{1456E7A1-D6AD-4AC2-86CC-789443157E30}"/>
    <cellStyle name="20% - Accent2 4 4 10" xfId="24926" xr:uid="{8691CEBE-A882-49CF-AF0D-2668609C1F3A}"/>
    <cellStyle name="20% - Accent2 4 4 2" xfId="2816" xr:uid="{33CFD52C-4663-446B-8AD0-A55D5E4F50C2}"/>
    <cellStyle name="20% - Accent2 4 4 2 2" xfId="8239" xr:uid="{C35BB12F-5B9A-4D0C-B5FB-9579F599EA92}"/>
    <cellStyle name="20% - Accent2 4 4 2 2 2" xfId="8240" xr:uid="{BE5065B9-3CAB-4873-8CA5-3A300418AE6F}"/>
    <cellStyle name="20% - Accent2 4 4 2 2 3" xfId="8241" xr:uid="{DC1D4E93-5C7D-4F83-BEA8-76BE6D3E707E}"/>
    <cellStyle name="20% - Accent2 4 4 2 2 4" xfId="29367" xr:uid="{F32C8893-7A0F-4998-A1FB-5B913A10271F}"/>
    <cellStyle name="20% - Accent2 4 4 2 3" xfId="8242" xr:uid="{21581A05-4176-4D31-9625-9C9DD9958D29}"/>
    <cellStyle name="20% - Accent2 4 4 2 4" xfId="8243" xr:uid="{007B3520-7667-4B27-AD30-5754A43A4E64}"/>
    <cellStyle name="20% - Accent2 4 4 2 5" xfId="8244" xr:uid="{4D1B80B5-71DA-4546-9A28-CD6EE0D8651E}"/>
    <cellStyle name="20% - Accent2 4 4 2 6" xfId="26383" xr:uid="{4C5721A9-BB66-4015-BBE8-EDE899CFDB21}"/>
    <cellStyle name="20% - Accent2 4 4 2 7" xfId="8238" xr:uid="{8A4F720E-FB4D-4E92-961B-968175D41049}"/>
    <cellStyle name="20% - Accent2 4 4 3" xfId="8245" xr:uid="{0B1B0EBF-3EA6-41DB-8038-398AF1212314}"/>
    <cellStyle name="20% - Accent2 4 4 3 2" xfId="8246" xr:uid="{3029AF69-0A42-43A9-A333-8BF4D66B3D15}"/>
    <cellStyle name="20% - Accent2 4 4 3 2 2" xfId="8247" xr:uid="{BD7F73E4-207C-4E6A-BB55-5327C2BC8010}"/>
    <cellStyle name="20% - Accent2 4 4 3 2 3" xfId="8248" xr:uid="{B01317E8-4641-4A5E-9C98-6B2B2DF68ACE}"/>
    <cellStyle name="20% - Accent2 4 4 3 3" xfId="8249" xr:uid="{D8996EDC-BB48-40FD-8C4E-37D2602A88DA}"/>
    <cellStyle name="20% - Accent2 4 4 3 4" xfId="8250" xr:uid="{2ED88216-DA4B-4BD7-B894-CE1CAAE9AB2A}"/>
    <cellStyle name="20% - Accent2 4 4 3 5" xfId="8251" xr:uid="{A13C2FD3-56BA-44D3-B764-E9E16387DF2D}"/>
    <cellStyle name="20% - Accent2 4 4 3 6" xfId="27856" xr:uid="{2020BFB7-6293-4D01-B569-63659C39F39B}"/>
    <cellStyle name="20% - Accent2 4 4 4" xfId="8252" xr:uid="{F1B09BC7-16A5-478F-AC80-7F8DE464AE92}"/>
    <cellStyle name="20% - Accent2 4 4 4 2" xfId="8253" xr:uid="{9B62F06E-099A-4E4C-9DB1-2B887ECF5ADF}"/>
    <cellStyle name="20% - Accent2 4 4 4 3" xfId="8254" xr:uid="{1B3E7A49-490F-416F-9BDA-A142F397F92B}"/>
    <cellStyle name="20% - Accent2 4 4 4 4" xfId="30854" xr:uid="{D35A7C8E-39A7-412A-BEB9-0CB4479A5D4A}"/>
    <cellStyle name="20% - Accent2 4 4 5" xfId="8255" xr:uid="{18797045-0835-4F10-88E0-70868E509742}"/>
    <cellStyle name="20% - Accent2 4 4 6" xfId="8256" xr:uid="{38C190BC-A30E-47C2-B86B-23B63906F1FF}"/>
    <cellStyle name="20% - Accent2 4 4 7" xfId="8257" xr:uid="{C36D0E74-0980-4097-8BB0-F74142AC628C}"/>
    <cellStyle name="20% - Accent2 4 4 8" xfId="21920" xr:uid="{D2F29E41-59C1-462A-AD01-B5FFA76BD6FC}"/>
    <cellStyle name="20% - Accent2 4 4 9" xfId="8237" xr:uid="{7462DBE7-74E7-4175-9516-A4F43D84BF52}"/>
    <cellStyle name="20% - Accent2 4 5" xfId="2190" xr:uid="{B175DB7F-F1AE-4C9D-B5DF-B8CBD45D4832}"/>
    <cellStyle name="20% - Accent2 4 5 2" xfId="8259" xr:uid="{FB5C4685-93D7-4EF2-B5AC-2B99DEA18FF8}"/>
    <cellStyle name="20% - Accent2 4 5 2 2" xfId="8260" xr:uid="{8E9F2EBB-9DF6-4B2C-9D5B-895E11D36CAE}"/>
    <cellStyle name="20% - Accent2 4 5 2 2 2" xfId="8261" xr:uid="{09C28A9C-5D1E-4DD7-9CBF-D87FE048B987}"/>
    <cellStyle name="20% - Accent2 4 5 2 2 3" xfId="8262" xr:uid="{DAC3AE6F-9729-4F9E-8674-6636472D5571}"/>
    <cellStyle name="20% - Accent2 4 5 2 2 4" xfId="29676" xr:uid="{C4A5735D-0A62-4242-A83D-BBCA37D9B35F}"/>
    <cellStyle name="20% - Accent2 4 5 2 3" xfId="8263" xr:uid="{6C3A4CB1-CEF5-450A-98F1-1D8AC9BE5506}"/>
    <cellStyle name="20% - Accent2 4 5 2 4" xfId="8264" xr:uid="{0BE0AF7C-5680-4A43-8373-861C0556079D}"/>
    <cellStyle name="20% - Accent2 4 5 2 5" xfId="8265" xr:uid="{1BADC44A-4816-41BE-B3FA-857F5D1551DD}"/>
    <cellStyle name="20% - Accent2 4 5 2 6" xfId="26692" xr:uid="{33C7D777-ABEC-4666-A72C-F5C021878B9D}"/>
    <cellStyle name="20% - Accent2 4 5 3" xfId="8266" xr:uid="{9F593BD6-4BA6-4C3C-8B4F-0232562229F3}"/>
    <cellStyle name="20% - Accent2 4 5 3 2" xfId="8267" xr:uid="{CCFDDC57-3129-4059-8B43-EE208729530F}"/>
    <cellStyle name="20% - Accent2 4 5 3 2 2" xfId="8268" xr:uid="{29AFDA10-E354-4211-B14D-D99A22E95E9D}"/>
    <cellStyle name="20% - Accent2 4 5 3 2 3" xfId="8269" xr:uid="{EDB33AB1-36A8-40C9-B738-836255502D0D}"/>
    <cellStyle name="20% - Accent2 4 5 3 3" xfId="8270" xr:uid="{5346FBD8-585F-4EBB-A7CC-D36D8214468E}"/>
    <cellStyle name="20% - Accent2 4 5 3 4" xfId="8271" xr:uid="{FDC7EB8E-6C1E-4A98-9744-8EFFA1E1F45D}"/>
    <cellStyle name="20% - Accent2 4 5 3 5" xfId="8272" xr:uid="{6911E674-BE39-47DD-A143-6000E91633F7}"/>
    <cellStyle name="20% - Accent2 4 5 3 6" xfId="28165" xr:uid="{975F9432-76B1-4EBE-84E7-CD424C98EE96}"/>
    <cellStyle name="20% - Accent2 4 5 4" xfId="8273" xr:uid="{FDECF203-C93A-4392-AE2D-2C6841F6C032}"/>
    <cellStyle name="20% - Accent2 4 5 4 2" xfId="8274" xr:uid="{29552DD8-4D10-4EEE-9CA8-B6356DAE6F7B}"/>
    <cellStyle name="20% - Accent2 4 5 4 3" xfId="8275" xr:uid="{2BE84662-2C49-4AC5-92B2-C4EC2770536E}"/>
    <cellStyle name="20% - Accent2 4 5 4 4" xfId="31164" xr:uid="{207A318C-7ED7-4258-9706-AD2A832881DE}"/>
    <cellStyle name="20% - Accent2 4 5 5" xfId="8276" xr:uid="{F17F545F-0FAE-4DAB-88A4-4A110AA7DF12}"/>
    <cellStyle name="20% - Accent2 4 5 6" xfId="8277" xr:uid="{3CD2474F-BB5B-4839-8913-48BEDF3DA6DD}"/>
    <cellStyle name="20% - Accent2 4 5 7" xfId="8278" xr:uid="{A0DAA9CC-EFCF-4777-970C-935ECC128B0A}"/>
    <cellStyle name="20% - Accent2 4 5 8" xfId="25223" xr:uid="{45997935-1809-416D-AF5F-4B36D204A89C}"/>
    <cellStyle name="20% - Accent2 4 5 9" xfId="8258" xr:uid="{0DFB899A-96D3-4F16-A491-DB4570CC0362}"/>
    <cellStyle name="20% - Accent2 4 6" xfId="8279" xr:uid="{404FA717-5745-463B-8EBA-E23C381C23C9}"/>
    <cellStyle name="20% - Accent2 4 6 2" xfId="8280" xr:uid="{0A2DF160-9542-4FA5-8756-3EC6241931C9}"/>
    <cellStyle name="20% - Accent2 4 6 2 2" xfId="8281" xr:uid="{ADD3E9CB-F881-4B0D-BADF-AF452CB30535}"/>
    <cellStyle name="20% - Accent2 4 6 2 3" xfId="8282" xr:uid="{E02E1D9C-EB6A-4859-8CDC-D3B4ADB73763}"/>
    <cellStyle name="20% - Accent2 4 6 2 4" xfId="28490" xr:uid="{78DA67E0-07DE-4C02-8753-336CFB170EDF}"/>
    <cellStyle name="20% - Accent2 4 6 3" xfId="8283" xr:uid="{FE43E7BD-43FC-44AF-AAD3-F45ABD14ACA9}"/>
    <cellStyle name="20% - Accent2 4 6 4" xfId="8284" xr:uid="{FD32EF93-29BB-49E5-8559-C865DC155F9B}"/>
    <cellStyle name="20% - Accent2 4 6 5" xfId="8285" xr:uid="{76950FAA-3440-4A3E-BFDD-974CF92A4388}"/>
    <cellStyle name="20% - Accent2 4 6 6" xfId="25523" xr:uid="{1EEA15A6-4B6D-40F8-A9A7-56D19561AB42}"/>
    <cellStyle name="20% - Accent2 4 7" xfId="8286" xr:uid="{C309F96F-2514-4B87-848A-74B73EE6557D}"/>
    <cellStyle name="20% - Accent2 4 7 2" xfId="8287" xr:uid="{E9297AEA-BA81-464F-B985-50A1FC563725}"/>
    <cellStyle name="20% - Accent2 4 7 2 2" xfId="8288" xr:uid="{C60B8E16-C49C-4A16-92BD-9E57F0AB1995}"/>
    <cellStyle name="20% - Accent2 4 7 2 3" xfId="8289" xr:uid="{2CAFE27D-E72A-4C73-A3CF-E6E3E7AE23AD}"/>
    <cellStyle name="20% - Accent2 4 7 3" xfId="8290" xr:uid="{D226975B-DC36-45FA-8D27-EA62DB872AAA}"/>
    <cellStyle name="20% - Accent2 4 7 4" xfId="8291" xr:uid="{3E748655-22F7-4ABE-BDCE-80F5618D39B9}"/>
    <cellStyle name="20% - Accent2 4 7 5" xfId="8292" xr:uid="{6BC425F2-C77F-4135-B2EB-B3C9EF325C24}"/>
    <cellStyle name="20% - Accent2 4 7 6" xfId="26974" xr:uid="{81A34EE9-9758-4A4A-A369-5CAAF486B152}"/>
    <cellStyle name="20% - Accent2 4 8" xfId="8293" xr:uid="{661CA8E5-CE14-4FF4-BE1B-30154FDFD39D}"/>
    <cellStyle name="20% - Accent2 4 8 2" xfId="8294" xr:uid="{65F64273-266E-407C-B687-74E4FA6124C5}"/>
    <cellStyle name="20% - Accent2 4 8 3" xfId="8295" xr:uid="{85FD411A-4803-4E9F-93A6-7AF21B6B2518}"/>
    <cellStyle name="20% - Accent2 4 8 4" xfId="29968" xr:uid="{BA9BE490-B8B3-488C-86C6-5D19AE00AA50}"/>
    <cellStyle name="20% - Accent2 4 9" xfId="8296" xr:uid="{0CB1CF4A-C6E9-4B3F-8243-20092B5FBB22}"/>
    <cellStyle name="20% - Accent2 40" xfId="22869" xr:uid="{4BC7F67C-049E-4375-B6BC-9E083047F573}"/>
    <cellStyle name="20% - Accent2 41" xfId="4404" xr:uid="{A727DCF4-52A5-47DB-8108-C18A8B8BE066}"/>
    <cellStyle name="20% - Accent2 5" xfId="747" xr:uid="{9BEF1338-B19F-4A06-A61E-FC93783F236D}"/>
    <cellStyle name="20% - Accent2 5 10" xfId="8298" xr:uid="{E037B9D6-93A7-4708-844A-43EF2D408BD6}"/>
    <cellStyle name="20% - Accent2 5 11" xfId="8299" xr:uid="{F6A186E2-D06B-4058-BEFA-51CA590DDAF9}"/>
    <cellStyle name="20% - Accent2 5 12" xfId="20968" xr:uid="{B6FBCBEB-5A34-420E-ACC1-48C3025AB566}"/>
    <cellStyle name="20% - Accent2 5 13" xfId="8297" xr:uid="{C1B936D7-66DD-43EE-A179-45294FD15DF4}"/>
    <cellStyle name="20% - Accent2 5 14" xfId="5104" xr:uid="{4B07058E-B1B5-42D8-8B5B-8DD2736CD4C8}"/>
    <cellStyle name="20% - Accent2 5 15" xfId="22984" xr:uid="{6C71D28E-B227-4FF0-BE6F-1615E33D66AA}"/>
    <cellStyle name="20% - Accent2 5 2" xfId="746" xr:uid="{61529845-DAC8-41A7-AB53-FD9839DB0B2E}"/>
    <cellStyle name="20% - Accent2 5 2 10" xfId="21208" xr:uid="{FEFC2CCD-DFF8-400B-9BAC-A065C2145BFB}"/>
    <cellStyle name="20% - Accent2 5 2 11" xfId="8300" xr:uid="{9D3B7D0E-4A08-422E-8B97-016AF087B8AF}"/>
    <cellStyle name="20% - Accent2 5 2 12" xfId="5369" xr:uid="{ADC5222D-0E9B-473C-8D61-4FB76ADC104C}"/>
    <cellStyle name="20% - Accent2 5 2 13" xfId="23032" xr:uid="{A9277FA9-F0C3-4139-9DD2-005E50BC8E70}"/>
    <cellStyle name="20% - Accent2 5 2 2" xfId="1226" xr:uid="{78B1B545-CAA9-44F1-A35F-DC3E559AE168}"/>
    <cellStyle name="20% - Accent2 5 2 2 10" xfId="25925" xr:uid="{9E0016FC-F42B-4D10-ACD7-630295432381}"/>
    <cellStyle name="20% - Accent2 5 2 2 2" xfId="1888" xr:uid="{611819EA-DB04-4EF4-8106-F87572E8E314}"/>
    <cellStyle name="20% - Accent2 5 2 2 2 2" xfId="3123" xr:uid="{83CD5929-75D3-4BA1-80DE-6BE08CE909DA}"/>
    <cellStyle name="20% - Accent2 5 2 2 2 2 2" xfId="8304" xr:uid="{96A0C7B3-4F74-40DA-8B96-180DFE698209}"/>
    <cellStyle name="20% - Accent2 5 2 2 2 2 3" xfId="8305" xr:uid="{98CA8759-B9EF-40AB-8C7E-34086301D0E1}"/>
    <cellStyle name="20% - Accent2 5 2 2 2 2 4" xfId="8303" xr:uid="{58EF7153-559C-40B8-9E13-1CF443181615}"/>
    <cellStyle name="20% - Accent2 5 2 2 2 3" xfId="8306" xr:uid="{D2942033-66F9-45A2-AEE1-01DC7C0443A0}"/>
    <cellStyle name="20% - Accent2 5 2 2 2 4" xfId="8307" xr:uid="{B34D40D7-0CD1-4F73-B976-C09CB57EFA4F}"/>
    <cellStyle name="20% - Accent2 5 2 2 2 5" xfId="8308" xr:uid="{DFDD8C0D-5057-4AA1-AAC6-7CB2584FD497}"/>
    <cellStyle name="20% - Accent2 5 2 2 2 6" xfId="28902" xr:uid="{278FA312-0C79-4CA9-92FF-256984541580}"/>
    <cellStyle name="20% - Accent2 5 2 2 2 7" xfId="8302" xr:uid="{11BEDDB8-687D-4E4D-8652-0476C34F51B7}"/>
    <cellStyle name="20% - Accent2 5 2 2 3" xfId="2487" xr:uid="{B7EC70F5-4CA7-476E-8640-FA9FE182A069}"/>
    <cellStyle name="20% - Accent2 5 2 2 3 2" xfId="8310" xr:uid="{25399765-4AD3-4D61-94AB-3979C22772E8}"/>
    <cellStyle name="20% - Accent2 5 2 2 3 2 2" xfId="8311" xr:uid="{858F56AF-62BD-4A03-A137-0573B466F428}"/>
    <cellStyle name="20% - Accent2 5 2 2 3 2 3" xfId="8312" xr:uid="{6957706D-80A8-4121-ABAC-E9B21A208BA7}"/>
    <cellStyle name="20% - Accent2 5 2 2 3 3" xfId="8313" xr:uid="{383F5A3E-7A06-4148-B881-C5B2B633E73D}"/>
    <cellStyle name="20% - Accent2 5 2 2 3 4" xfId="8314" xr:uid="{B801E719-C453-4A87-891E-A491FCC6FD8E}"/>
    <cellStyle name="20% - Accent2 5 2 2 3 5" xfId="8315" xr:uid="{E2CA4249-C1DF-4E1E-983C-DE84A98D1FAE}"/>
    <cellStyle name="20% - Accent2 5 2 2 3 6" xfId="8309" xr:uid="{FF62A215-7C59-411C-A856-26DA4961C44F}"/>
    <cellStyle name="20% - Accent2 5 2 2 4" xfId="8316" xr:uid="{A22CA8A4-141B-40FD-8FA0-3F8282F11280}"/>
    <cellStyle name="20% - Accent2 5 2 2 4 2" xfId="8317" xr:uid="{A6B71B43-968D-434B-A1AA-17256DDFE337}"/>
    <cellStyle name="20% - Accent2 5 2 2 4 3" xfId="8318" xr:uid="{B8B2F3CA-2351-434F-9748-4502FD4A7429}"/>
    <cellStyle name="20% - Accent2 5 2 2 5" xfId="8319" xr:uid="{C5A32CC4-296D-4D99-8646-CB993CEF9A8B}"/>
    <cellStyle name="20% - Accent2 5 2 2 6" xfId="8320" xr:uid="{C887FA72-2887-46EC-92C8-F46B197154FC}"/>
    <cellStyle name="20% - Accent2 5 2 2 7" xfId="8321" xr:uid="{FE636E8F-91DB-47B6-AF37-C0A21F439B88}"/>
    <cellStyle name="20% - Accent2 5 2 2 8" xfId="22180" xr:uid="{AB8E8351-6C80-4ED2-9F67-D5165DFD6CB6}"/>
    <cellStyle name="20% - Accent2 5 2 2 9" xfId="8301" xr:uid="{8A01DDE6-7AFC-4B98-99E8-E8B659B18095}"/>
    <cellStyle name="20% - Accent2 5 2 3" xfId="1598" xr:uid="{74BC2978-F1F0-4513-9C72-F2EF55842D7C}"/>
    <cellStyle name="20% - Accent2 5 2 3 2" xfId="2819" xr:uid="{B36E1665-A9C1-4806-83F0-89A9DD162442}"/>
    <cellStyle name="20% - Accent2 5 2 3 2 2" xfId="8324" xr:uid="{6E6A3B2C-6B06-47E3-B239-09E3CC48E283}"/>
    <cellStyle name="20% - Accent2 5 2 3 2 2 2" xfId="8325" xr:uid="{AE12697B-968F-429A-91B3-57AE3AF7A5B0}"/>
    <cellStyle name="20% - Accent2 5 2 3 2 2 3" xfId="8326" xr:uid="{CED761C3-6BD5-490A-B888-A8309A84F89D}"/>
    <cellStyle name="20% - Accent2 5 2 3 2 3" xfId="8327" xr:uid="{4EB6BBF7-FEFC-4DA8-8035-5B3A9BAFD0EB}"/>
    <cellStyle name="20% - Accent2 5 2 3 2 4" xfId="8328" xr:uid="{8FFCE715-14DF-46D2-92CE-7A1E8CD74B2B}"/>
    <cellStyle name="20% - Accent2 5 2 3 2 5" xfId="8329" xr:uid="{46F29650-FBDE-44B1-8F07-5ED3F375DAD5}"/>
    <cellStyle name="20% - Accent2 5 2 3 2 6" xfId="8323" xr:uid="{55C31492-CD28-4E24-8152-06F4E3368E7E}"/>
    <cellStyle name="20% - Accent2 5 2 3 3" xfId="8330" xr:uid="{54462B04-0B54-48D6-BB0A-24D2028A83B5}"/>
    <cellStyle name="20% - Accent2 5 2 3 3 2" xfId="8331" xr:uid="{4B5A8BA3-8481-4316-A1AA-D397659BD6EB}"/>
    <cellStyle name="20% - Accent2 5 2 3 3 2 2" xfId="8332" xr:uid="{DE50BFC3-D9EA-4A4A-9470-C83179656643}"/>
    <cellStyle name="20% - Accent2 5 2 3 3 2 3" xfId="8333" xr:uid="{2C40AABB-8A23-4D37-A7CC-33A427C6FE96}"/>
    <cellStyle name="20% - Accent2 5 2 3 3 3" xfId="8334" xr:uid="{FE0AAC66-04C6-416E-A7F5-4341D1B33CC6}"/>
    <cellStyle name="20% - Accent2 5 2 3 3 4" xfId="8335" xr:uid="{3491859A-8358-4D26-AF3E-B7FB08FD2B6C}"/>
    <cellStyle name="20% - Accent2 5 2 3 3 5" xfId="8336" xr:uid="{3F36B92C-4744-4F2C-8C00-ADC5F64A2961}"/>
    <cellStyle name="20% - Accent2 5 2 3 4" xfId="8337" xr:uid="{C717FBF5-F3AA-48F7-AAF2-1C4D16A9E065}"/>
    <cellStyle name="20% - Accent2 5 2 3 4 2" xfId="8338" xr:uid="{C003070B-A505-4034-8221-E231174D0717}"/>
    <cellStyle name="20% - Accent2 5 2 3 4 3" xfId="8339" xr:uid="{92B21DCC-E37E-48B6-9D3C-8759AC77D359}"/>
    <cellStyle name="20% - Accent2 5 2 3 5" xfId="8340" xr:uid="{F03D80E9-F3C4-4264-B7BE-8E398A6CB336}"/>
    <cellStyle name="20% - Accent2 5 2 3 6" xfId="8341" xr:uid="{4DDFD46D-C8D5-4B93-8E8D-A97BEB99BFC6}"/>
    <cellStyle name="20% - Accent2 5 2 3 7" xfId="8342" xr:uid="{CEC657AA-0911-4543-92A1-E6FBED9FD808}"/>
    <cellStyle name="20% - Accent2 5 2 3 8" xfId="27391" xr:uid="{B64BBB39-8DF8-46C3-8895-A5BC65260BEE}"/>
    <cellStyle name="20% - Accent2 5 2 3 9" xfId="8322" xr:uid="{03734794-74ED-40E5-857C-F0BFB9993CD0}"/>
    <cellStyle name="20% - Accent2 5 2 4" xfId="2407" xr:uid="{1EBC0E51-A9A4-434D-8CBB-C873AA0318B9}"/>
    <cellStyle name="20% - Accent2 5 2 4 2" xfId="8344" xr:uid="{850732A8-2614-4846-87FF-C8D505BA725D}"/>
    <cellStyle name="20% - Accent2 5 2 4 2 2" xfId="8345" xr:uid="{C605134E-5AD7-4F89-9FF9-467A5928FC8E}"/>
    <cellStyle name="20% - Accent2 5 2 4 2 3" xfId="8346" xr:uid="{F50DE12B-F6CF-46CB-A6AE-D78FD79AFDFA}"/>
    <cellStyle name="20% - Accent2 5 2 4 3" xfId="8347" xr:uid="{F282C5BC-4D9B-4C75-9D18-CE8E2BDE156B}"/>
    <cellStyle name="20% - Accent2 5 2 4 4" xfId="8348" xr:uid="{1C8216D2-07B8-4C2C-856F-E59334BD746A}"/>
    <cellStyle name="20% - Accent2 5 2 4 5" xfId="8349" xr:uid="{BEEF1542-8DC8-4915-803B-226EE3956077}"/>
    <cellStyle name="20% - Accent2 5 2 4 6" xfId="30386" xr:uid="{4763ACFC-6345-4740-9292-79F72C4CF403}"/>
    <cellStyle name="20% - Accent2 5 2 4 7" xfId="8343" xr:uid="{EA75F7FF-772C-4EC4-9C0E-58F3AE0A4C53}"/>
    <cellStyle name="20% - Accent2 5 2 5" xfId="8350" xr:uid="{06767C6D-CE6D-4E09-8975-DF9B72711A6D}"/>
    <cellStyle name="20% - Accent2 5 2 5 2" xfId="8351" xr:uid="{DFB15FE7-A653-4F77-AAB1-6A3156BD36B0}"/>
    <cellStyle name="20% - Accent2 5 2 5 2 2" xfId="8352" xr:uid="{CD390B05-D1BA-456E-82B6-BBC92ACCEEDE}"/>
    <cellStyle name="20% - Accent2 5 2 5 2 3" xfId="8353" xr:uid="{BDA15EF3-C6FC-4419-AD47-5F8587C1DDF6}"/>
    <cellStyle name="20% - Accent2 5 2 5 3" xfId="8354" xr:uid="{201C5DA2-D0E8-4574-8757-391A5EDA57C6}"/>
    <cellStyle name="20% - Accent2 5 2 5 4" xfId="8355" xr:uid="{C1250A27-BC8D-451B-8985-57D10C756C82}"/>
    <cellStyle name="20% - Accent2 5 2 5 5" xfId="8356" xr:uid="{277C3543-7B48-4115-BB54-2E736E1342AB}"/>
    <cellStyle name="20% - Accent2 5 2 6" xfId="8357" xr:uid="{5CEE1308-B937-4C11-89AE-5F95EA36591A}"/>
    <cellStyle name="20% - Accent2 5 2 6 2" xfId="8358" xr:uid="{CBE2A27E-3D20-4CD8-AC1C-151A891679FE}"/>
    <cellStyle name="20% - Accent2 5 2 6 3" xfId="8359" xr:uid="{EB4CAB03-08A8-45B1-9893-B5FDB23797D9}"/>
    <cellStyle name="20% - Accent2 5 2 7" xfId="8360" xr:uid="{7BA60BCE-E07E-48CA-B83C-0816E91F1614}"/>
    <cellStyle name="20% - Accent2 5 2 8" xfId="8361" xr:uid="{6D8B39FD-F997-4F43-9D26-1A82AFDD989F}"/>
    <cellStyle name="20% - Accent2 5 2 9" xfId="8362" xr:uid="{EB73A6D7-A71B-4168-B310-13384CD90738}"/>
    <cellStyle name="20% - Accent2 5 3" xfId="1225" xr:uid="{60E63784-0E9A-4358-9B23-27DDA8C530C6}"/>
    <cellStyle name="20% - Accent2 5 3 10" xfId="24770" xr:uid="{16251C97-6C65-4791-A048-0B694C966279}"/>
    <cellStyle name="20% - Accent2 5 3 2" xfId="1887" xr:uid="{0BF2238A-DB84-4C45-A905-0FA38DC41E63}"/>
    <cellStyle name="20% - Accent2 5 3 2 2" xfId="3122" xr:uid="{D5E3B6F1-43C6-4BEA-84B7-CBBF2A2FA24A}"/>
    <cellStyle name="20% - Accent2 5 3 2 2 2" xfId="8366" xr:uid="{1F0CDE3B-B41D-4FB8-8A04-F744854615BA}"/>
    <cellStyle name="20% - Accent2 5 3 2 2 3" xfId="8367" xr:uid="{D625FAD5-D402-4D21-9DD6-ADB00B1256B7}"/>
    <cellStyle name="20% - Accent2 5 3 2 2 4" xfId="29195" xr:uid="{BC6F44DE-802A-44B3-BD5D-471B72C9EB34}"/>
    <cellStyle name="20% - Accent2 5 3 2 2 5" xfId="8365" xr:uid="{20974522-72FF-48F4-BDC5-964CBE99CCE0}"/>
    <cellStyle name="20% - Accent2 5 3 2 3" xfId="8368" xr:uid="{32F2E136-7094-4029-AD81-4359ABC3584D}"/>
    <cellStyle name="20% - Accent2 5 3 2 4" xfId="8369" xr:uid="{6765D437-AE6D-4942-91B7-F1B9B4681FDE}"/>
    <cellStyle name="20% - Accent2 5 3 2 5" xfId="8370" xr:uid="{E777928D-E1EA-418B-AC91-29034F71FE99}"/>
    <cellStyle name="20% - Accent2 5 3 2 6" xfId="22439" xr:uid="{A0960DAF-E4AB-41C9-91E7-ECA6D5421201}"/>
    <cellStyle name="20% - Accent2 5 3 2 7" xfId="8364" xr:uid="{0EDE51B9-C379-48A8-BFD0-57436B6E4667}"/>
    <cellStyle name="20% - Accent2 5 3 2 8" xfId="26213" xr:uid="{544BB72C-7BE5-458D-B387-EB864A53CBA0}"/>
    <cellStyle name="20% - Accent2 5 3 3" xfId="2486" xr:uid="{705A4AE1-FA75-48CF-A41C-6AA866008F3F}"/>
    <cellStyle name="20% - Accent2 5 3 3 2" xfId="8372" xr:uid="{78788038-B12F-47D2-B565-0CC12018137B}"/>
    <cellStyle name="20% - Accent2 5 3 3 2 2" xfId="8373" xr:uid="{C317BC23-9861-4827-A062-B1CFCC2B0AA8}"/>
    <cellStyle name="20% - Accent2 5 3 3 2 3" xfId="8374" xr:uid="{CEDDBE42-DC34-49D9-80D9-F72E5438EBBB}"/>
    <cellStyle name="20% - Accent2 5 3 3 3" xfId="8375" xr:uid="{524F2165-607D-4D3B-93F6-FA09AE038322}"/>
    <cellStyle name="20% - Accent2 5 3 3 4" xfId="8376" xr:uid="{34F80C1A-A0D9-48A5-90AF-4BBE59F145CC}"/>
    <cellStyle name="20% - Accent2 5 3 3 5" xfId="8377" xr:uid="{F1AAC6B9-6615-460C-87DE-3DDDBDB930D8}"/>
    <cellStyle name="20% - Accent2 5 3 3 6" xfId="27684" xr:uid="{4D56FCE7-0BED-4249-AA2C-33D57DD7041C}"/>
    <cellStyle name="20% - Accent2 5 3 3 7" xfId="8371" xr:uid="{58FD6EFD-85DA-4F9F-AD9C-0775A4265DD4}"/>
    <cellStyle name="20% - Accent2 5 3 4" xfId="8378" xr:uid="{429E43DD-BFB6-4D4B-8E60-236895180D69}"/>
    <cellStyle name="20% - Accent2 5 3 4 2" xfId="8379" xr:uid="{764DB0A7-266A-4782-BA43-EDBE080FB619}"/>
    <cellStyle name="20% - Accent2 5 3 4 3" xfId="8380" xr:uid="{D0B4823E-4A07-4EF7-BBED-CA0E02C8EA32}"/>
    <cellStyle name="20% - Accent2 5 3 4 4" xfId="30682" xr:uid="{380A4052-8678-4063-9788-B642F87F9BC3}"/>
    <cellStyle name="20% - Accent2 5 3 5" xfId="8381" xr:uid="{E8847324-A113-425D-A007-98AF141696F2}"/>
    <cellStyle name="20% - Accent2 5 3 6" xfId="8382" xr:uid="{753A57FD-85BF-43CB-80B0-96DFF2853F55}"/>
    <cellStyle name="20% - Accent2 5 3 7" xfId="8383" xr:uid="{CFE85AFD-5EAC-4F19-A09E-93B6019EB4BC}"/>
    <cellStyle name="20% - Accent2 5 3 8" xfId="21454" xr:uid="{1EFD24FA-1C58-453D-B91A-765EAF7CC2A5}"/>
    <cellStyle name="20% - Accent2 5 3 9" xfId="8363" xr:uid="{7385643E-F0F7-43E0-94D6-942EC3C4C521}"/>
    <cellStyle name="20% - Accent2 5 4" xfId="1597" xr:uid="{B5E58E7D-60B0-43B8-A741-E4AB7A85B084}"/>
    <cellStyle name="20% - Accent2 5 4 10" xfId="25056" xr:uid="{2C4C45F6-36F0-4E51-A526-85F406B8F17F}"/>
    <cellStyle name="20% - Accent2 5 4 2" xfId="2818" xr:uid="{959F7517-1220-4C14-8427-32D876724092}"/>
    <cellStyle name="20% - Accent2 5 4 2 2" xfId="8386" xr:uid="{209C1944-2F5C-4032-A801-6282F8E4758D}"/>
    <cellStyle name="20% - Accent2 5 4 2 2 2" xfId="8387" xr:uid="{0C92E426-635A-4B27-A00E-CE36A8B900D0}"/>
    <cellStyle name="20% - Accent2 5 4 2 2 3" xfId="8388" xr:uid="{233E699D-7772-4EC5-B01C-DE1DBD15BE4E}"/>
    <cellStyle name="20% - Accent2 5 4 2 2 4" xfId="29497" xr:uid="{C67F2B0D-1F31-4789-A7A9-C642AA0ED0DE}"/>
    <cellStyle name="20% - Accent2 5 4 2 3" xfId="8389" xr:uid="{B9E6BFA4-4F0A-4683-8E70-3C797E4F83B8}"/>
    <cellStyle name="20% - Accent2 5 4 2 4" xfId="8390" xr:uid="{ADD162F0-E1B0-4E81-A3B9-6803AC928194}"/>
    <cellStyle name="20% - Accent2 5 4 2 5" xfId="8391" xr:uid="{D0ADE5B3-7584-4ECF-A174-AA8AFF45CB92}"/>
    <cellStyle name="20% - Accent2 5 4 2 6" xfId="26513" xr:uid="{D15093B0-9FFD-41E8-9961-A1662ED0383D}"/>
    <cellStyle name="20% - Accent2 5 4 2 7" xfId="8385" xr:uid="{4E362FCF-AADB-4F39-8C87-C52186EBF9A3}"/>
    <cellStyle name="20% - Accent2 5 4 3" xfId="8392" xr:uid="{D368B28B-4DC0-4830-AA7A-EDD2F2F61409}"/>
    <cellStyle name="20% - Accent2 5 4 3 2" xfId="8393" xr:uid="{90EEE151-2B82-467C-8520-2121A9491F59}"/>
    <cellStyle name="20% - Accent2 5 4 3 2 2" xfId="8394" xr:uid="{123B74C7-B21D-4AF7-BD53-3AE6C6BD15A5}"/>
    <cellStyle name="20% - Accent2 5 4 3 2 3" xfId="8395" xr:uid="{CCD77F7D-45C8-449F-985C-E3DC2F980043}"/>
    <cellStyle name="20% - Accent2 5 4 3 3" xfId="8396" xr:uid="{5F39FA62-80F1-47CE-9D1D-F11E37AD71E6}"/>
    <cellStyle name="20% - Accent2 5 4 3 4" xfId="8397" xr:uid="{ADF4DE52-7F68-4EF9-B43F-223794AD468B}"/>
    <cellStyle name="20% - Accent2 5 4 3 5" xfId="8398" xr:uid="{0E313EA8-8076-42D7-AC21-5A6CEC7E3310}"/>
    <cellStyle name="20% - Accent2 5 4 3 6" xfId="27986" xr:uid="{F9A89709-DFA5-4B23-831E-F250198F197B}"/>
    <cellStyle name="20% - Accent2 5 4 4" xfId="8399" xr:uid="{66B06563-8994-478D-9021-335D1EBA168C}"/>
    <cellStyle name="20% - Accent2 5 4 4 2" xfId="8400" xr:uid="{9344295A-8399-49BC-B8D5-EA0187F174FE}"/>
    <cellStyle name="20% - Accent2 5 4 4 3" xfId="8401" xr:uid="{4B03DD3B-A5CB-47ED-8AF6-3BD7DECAB976}"/>
    <cellStyle name="20% - Accent2 5 4 4 4" xfId="30985" xr:uid="{E07181DF-0865-4A6F-AC9D-C5C46D28A709}"/>
    <cellStyle name="20% - Accent2 5 4 5" xfId="8402" xr:uid="{1A37A263-4E0C-4B5D-B9CB-FC661D2BB4D9}"/>
    <cellStyle name="20% - Accent2 5 4 6" xfId="8403" xr:uid="{98D50C7C-1971-4D94-8350-C640CB954018}"/>
    <cellStyle name="20% - Accent2 5 4 7" xfId="8404" xr:uid="{D682B5D6-D7F4-4DD3-BCFD-E6A9B1E1D3EA}"/>
    <cellStyle name="20% - Accent2 5 4 8" xfId="21938" xr:uid="{48A411C7-DBA3-45E9-8465-B979E48E2DE3}"/>
    <cellStyle name="20% - Accent2 5 4 9" xfId="8384" xr:uid="{47CE5AF0-02EF-4107-9A0A-F1457B61CB5A}"/>
    <cellStyle name="20% - Accent2 5 5" xfId="2251" xr:uid="{F1FED629-7998-449F-A277-31C58D4654C4}"/>
    <cellStyle name="20% - Accent2 5 5 2" xfId="8406" xr:uid="{0B919BCA-6BE5-467F-81B9-4B28F8844F08}"/>
    <cellStyle name="20% - Accent2 5 5 2 2" xfId="8407" xr:uid="{9C913F23-C5FB-44F5-BF14-F7814BFC35A6}"/>
    <cellStyle name="20% - Accent2 5 5 2 2 2" xfId="8408" xr:uid="{250E6E34-E611-4E46-8190-E184E66A02D9}"/>
    <cellStyle name="20% - Accent2 5 5 2 2 3" xfId="8409" xr:uid="{BE5826FC-0EED-4165-A8CF-119C4708FB6A}"/>
    <cellStyle name="20% - Accent2 5 5 2 2 4" xfId="29801" xr:uid="{54E9C332-AD55-4F06-B409-B213073E1D8F}"/>
    <cellStyle name="20% - Accent2 5 5 2 3" xfId="8410" xr:uid="{BFBE3C85-4AC2-4BED-8ABA-4023CAF9BE7D}"/>
    <cellStyle name="20% - Accent2 5 5 2 4" xfId="8411" xr:uid="{567875D0-682E-474F-83E2-151AAEE24DB7}"/>
    <cellStyle name="20% - Accent2 5 5 2 5" xfId="8412" xr:uid="{0F50A6D9-B5C5-4754-90FF-D335639D9BEC}"/>
    <cellStyle name="20% - Accent2 5 5 2 6" xfId="26817" xr:uid="{33A39C6D-A89B-4765-931A-1CF828FA3C7F}"/>
    <cellStyle name="20% - Accent2 5 5 3" xfId="8413" xr:uid="{849158BF-DC5B-4D2E-AFB5-88BE75BF0DF4}"/>
    <cellStyle name="20% - Accent2 5 5 3 2" xfId="8414" xr:uid="{65909AB7-B48E-4A57-BEC0-4B89DE28610C}"/>
    <cellStyle name="20% - Accent2 5 5 3 2 2" xfId="8415" xr:uid="{8502D276-BFE2-4417-A127-63341F8887DD}"/>
    <cellStyle name="20% - Accent2 5 5 3 2 3" xfId="8416" xr:uid="{507FFFB9-0BF3-4242-A849-7B4D2CE7A38B}"/>
    <cellStyle name="20% - Accent2 5 5 3 3" xfId="8417" xr:uid="{EC19319A-FFBD-451E-9758-6C6828ECA738}"/>
    <cellStyle name="20% - Accent2 5 5 3 4" xfId="8418" xr:uid="{7D3D2F26-0314-4228-8F18-C238E9D4EDFC}"/>
    <cellStyle name="20% - Accent2 5 5 3 5" xfId="8419" xr:uid="{7B0A3011-0A8E-47A7-ABD0-3C6718FD846C}"/>
    <cellStyle name="20% - Accent2 5 5 3 6" xfId="28290" xr:uid="{63DC22FA-6D6A-4F2D-8E8E-AB3257FB1506}"/>
    <cellStyle name="20% - Accent2 5 5 4" xfId="8420" xr:uid="{3B5C90C9-4220-4683-8A50-37F35734B8AC}"/>
    <cellStyle name="20% - Accent2 5 5 4 2" xfId="8421" xr:uid="{A774232F-D941-4FFD-A392-E0832D3E5244}"/>
    <cellStyle name="20% - Accent2 5 5 4 3" xfId="8422" xr:uid="{AFC9C833-159F-41DA-8618-33E9CF99A341}"/>
    <cellStyle name="20% - Accent2 5 5 4 4" xfId="31290" xr:uid="{D6889181-2C85-48D7-94A3-BC0B59ABDAF2}"/>
    <cellStyle name="20% - Accent2 5 5 5" xfId="8423" xr:uid="{A913A037-E1D2-46E6-8E82-C55E71C0947F}"/>
    <cellStyle name="20% - Accent2 5 5 6" xfId="8424" xr:uid="{BB1490A5-C92B-4C39-A5BB-18069764617C}"/>
    <cellStyle name="20% - Accent2 5 5 7" xfId="8425" xr:uid="{8E652170-99B3-4830-A49E-89165C2F23F9}"/>
    <cellStyle name="20% - Accent2 5 5 8" xfId="25349" xr:uid="{F8358BB3-058F-4626-A414-A43B45334848}"/>
    <cellStyle name="20% - Accent2 5 5 9" xfId="8405" xr:uid="{631347C6-C628-4B0A-A55B-FBF2B0940FB4}"/>
    <cellStyle name="20% - Accent2 5 6" xfId="8426" xr:uid="{FCF49875-2EFA-4FEF-BA20-EA22B125F715}"/>
    <cellStyle name="20% - Accent2 5 6 2" xfId="8427" xr:uid="{C05E95FE-493A-4DD5-996F-A4AB05D12FA9}"/>
    <cellStyle name="20% - Accent2 5 6 2 2" xfId="8428" xr:uid="{0C609AC4-11EC-44DD-B99A-D13530AB32D1}"/>
    <cellStyle name="20% - Accent2 5 6 2 3" xfId="8429" xr:uid="{ACAF3B9A-72C1-44F2-A6D4-750166A9B928}"/>
    <cellStyle name="20% - Accent2 5 6 2 4" xfId="28615" xr:uid="{FEA921C8-061E-450F-A1AD-11ECCD14CEBE}"/>
    <cellStyle name="20% - Accent2 5 6 3" xfId="8430" xr:uid="{AEE83361-AEAC-4436-A4FB-A23091BBDF7C}"/>
    <cellStyle name="20% - Accent2 5 6 4" xfId="8431" xr:uid="{9D790EB9-A6C1-4B32-BD60-8E77C17F2A19}"/>
    <cellStyle name="20% - Accent2 5 6 5" xfId="8432" xr:uid="{64D61EC5-F71D-4C67-B302-76519782287D}"/>
    <cellStyle name="20% - Accent2 5 6 6" xfId="25649" xr:uid="{38781242-5765-4963-B219-DD3C031C5D2F}"/>
    <cellStyle name="20% - Accent2 5 7" xfId="8433" xr:uid="{1A131E00-18D5-4B89-B3CE-D424B5D0FA19}"/>
    <cellStyle name="20% - Accent2 5 7 2" xfId="8434" xr:uid="{77A79844-5D81-46B0-8A7F-970E1E577834}"/>
    <cellStyle name="20% - Accent2 5 7 2 2" xfId="8435" xr:uid="{A2AE2804-DC73-4CFF-BBBF-F09B8133CDF6}"/>
    <cellStyle name="20% - Accent2 5 7 2 3" xfId="8436" xr:uid="{14E33E29-367E-4391-9D48-C07838E0D3E3}"/>
    <cellStyle name="20% - Accent2 5 7 3" xfId="8437" xr:uid="{70779E76-1C83-4051-82EF-5E34A7D16DE1}"/>
    <cellStyle name="20% - Accent2 5 7 4" xfId="8438" xr:uid="{868E96A7-85E8-4DEC-A48B-47E80760B984}"/>
    <cellStyle name="20% - Accent2 5 7 5" xfId="8439" xr:uid="{068265AB-326A-470E-B5D3-AE9524B1AFF3}"/>
    <cellStyle name="20% - Accent2 5 7 6" xfId="27100" xr:uid="{A0A731A4-67F3-4CAF-B973-31F9F8E558A4}"/>
    <cellStyle name="20% - Accent2 5 8" xfId="8440" xr:uid="{5BC086DC-1437-4414-A848-D6668FFDE002}"/>
    <cellStyle name="20% - Accent2 5 8 2" xfId="8441" xr:uid="{85A65BFA-FB71-4FFF-AF19-F0F9CC36BCB5}"/>
    <cellStyle name="20% - Accent2 5 8 3" xfId="8442" xr:uid="{82F7D373-FDC8-461B-8038-E124363F89B7}"/>
    <cellStyle name="20% - Accent2 5 8 4" xfId="30094" xr:uid="{83C38B0B-B166-4330-99D2-CC82843D70B5}"/>
    <cellStyle name="20% - Accent2 5 9" xfId="8443" xr:uid="{64AD53E0-6285-49E0-ABFC-297AB66F5A88}"/>
    <cellStyle name="20% - Accent2 6" xfId="745" xr:uid="{D6704AE1-D837-41FF-842E-3DE28C9355BA}"/>
    <cellStyle name="20% - Accent2 6 10" xfId="8445" xr:uid="{768BB763-2695-4AE0-AF0B-FB21121580F0}"/>
    <cellStyle name="20% - Accent2 6 11" xfId="20985" xr:uid="{9BE563D8-8E0A-43C7-914B-F951E2967BE3}"/>
    <cellStyle name="20% - Accent2 6 12" xfId="8444" xr:uid="{06298A0A-E0BB-442A-A0C8-9AD27EE8E656}"/>
    <cellStyle name="20% - Accent2 6 13" xfId="5121" xr:uid="{27C9F160-06B4-433E-B5A5-53655E2CA4CC}"/>
    <cellStyle name="20% - Accent2 6 14" xfId="4567" xr:uid="{D3DB9CB3-F573-4B51-928F-37E45EFD4468}"/>
    <cellStyle name="20% - Accent2 6 2" xfId="1227" xr:uid="{00CDB08A-6D97-442F-99C3-1F02DA63B506}"/>
    <cellStyle name="20% - Accent2 6 2 10" xfId="5388" xr:uid="{77705CE7-C4D3-4118-B1E4-8C49171E81EF}"/>
    <cellStyle name="20% - Accent2 6 2 11" xfId="23059" xr:uid="{FF7B352E-2A1C-4536-B39F-3C79624F5AED}"/>
    <cellStyle name="20% - Accent2 6 2 2" xfId="1889" xr:uid="{ACC55A01-5B40-4B60-BEFB-BC02C13CB390}"/>
    <cellStyle name="20% - Accent2 6 2 2 2" xfId="3124" xr:uid="{B3F3A0F3-D88C-484C-A6E0-F5971DA8F5CF}"/>
    <cellStyle name="20% - Accent2 6 2 2 2 2" xfId="8449" xr:uid="{B0E15CF7-85C5-40D4-A258-786ADF097D09}"/>
    <cellStyle name="20% - Accent2 6 2 2 2 3" xfId="8450" xr:uid="{B6D782BD-6501-4F74-83E9-A51F8C683E53}"/>
    <cellStyle name="20% - Accent2 6 2 2 2 4" xfId="8448" xr:uid="{09914684-4701-4940-A15C-F3B8CD2980FB}"/>
    <cellStyle name="20% - Accent2 6 2 2 3" xfId="8451" xr:uid="{8D5D577D-73AF-429D-AE0B-731F21B73374}"/>
    <cellStyle name="20% - Accent2 6 2 2 4" xfId="8452" xr:uid="{B61E2EE4-09C1-4AF5-BE40-E280D8A5CEF6}"/>
    <cellStyle name="20% - Accent2 6 2 2 5" xfId="8453" xr:uid="{D6A5E70D-44BC-4CC2-8CA2-093C655D3315}"/>
    <cellStyle name="20% - Accent2 6 2 2 6" xfId="22200" xr:uid="{95D7E7EC-B73E-4AA5-ADEF-5F107275848F}"/>
    <cellStyle name="20% - Accent2 6 2 2 7" xfId="8447" xr:uid="{155B3390-5468-4C6B-85BA-C8A0DB818103}"/>
    <cellStyle name="20% - Accent2 6 2 2 8" xfId="28705" xr:uid="{5B67DF1E-F089-43A9-A197-B0B67F5E64E3}"/>
    <cellStyle name="20% - Accent2 6 2 3" xfId="2488" xr:uid="{DA6F2936-1A7E-4521-923B-2F2E17E9C366}"/>
    <cellStyle name="20% - Accent2 6 2 3 2" xfId="8455" xr:uid="{E23B3A9C-B112-4021-B2EF-021DAF3F9380}"/>
    <cellStyle name="20% - Accent2 6 2 3 2 2" xfId="8456" xr:uid="{74AB0163-8092-4135-8C49-F743E14ADCBC}"/>
    <cellStyle name="20% - Accent2 6 2 3 2 3" xfId="8457" xr:uid="{8FA343CD-5962-4542-BFB1-629F5431E00B}"/>
    <cellStyle name="20% - Accent2 6 2 3 3" xfId="8458" xr:uid="{BAA0BC69-49BD-4D9C-B560-97EDCF691FAF}"/>
    <cellStyle name="20% - Accent2 6 2 3 4" xfId="8459" xr:uid="{E673D6B7-CA50-48D7-B02B-39C73AC66B61}"/>
    <cellStyle name="20% - Accent2 6 2 3 5" xfId="8460" xr:uid="{12627701-2AE2-446B-99B3-DFA278B9C9E5}"/>
    <cellStyle name="20% - Accent2 6 2 3 6" xfId="8454" xr:uid="{5049CC37-E6AA-4AEE-96D6-E3F0DCEC86A4}"/>
    <cellStyle name="20% - Accent2 6 2 4" xfId="8461" xr:uid="{D97B3C45-85BF-4470-A0B0-F5400CB12613}"/>
    <cellStyle name="20% - Accent2 6 2 4 2" xfId="8462" xr:uid="{9A8DD51B-5D5A-4AE4-9FF1-FCA9FC5109BB}"/>
    <cellStyle name="20% - Accent2 6 2 4 3" xfId="8463" xr:uid="{514C002A-3916-4706-A1FB-714256908EB3}"/>
    <cellStyle name="20% - Accent2 6 2 5" xfId="8464" xr:uid="{8D6E88B6-3728-4A4A-A5D8-46A9440AD1B4}"/>
    <cellStyle name="20% - Accent2 6 2 6" xfId="8465" xr:uid="{BA8D7E52-F48D-487D-907A-6765DC48CD7C}"/>
    <cellStyle name="20% - Accent2 6 2 7" xfId="8466" xr:uid="{64564522-C444-40DB-93A8-874109F6E039}"/>
    <cellStyle name="20% - Accent2 6 2 8" xfId="21227" xr:uid="{E20998F7-FC6E-4CCF-9FAE-F00F04CF76AA}"/>
    <cellStyle name="20% - Accent2 6 2 9" xfId="8446" xr:uid="{70A4BCD8-8463-461D-93D6-0075B2D4CF4E}"/>
    <cellStyle name="20% - Accent2 6 3" xfId="1599" xr:uid="{BBA9DF5F-FAAB-4C37-BB87-570BA464243A}"/>
    <cellStyle name="20% - Accent2 6 3 10" xfId="27191" xr:uid="{E643A3D0-925B-4895-829E-790710ECA385}"/>
    <cellStyle name="20% - Accent2 6 3 2" xfId="2820" xr:uid="{2DAF5291-6CD9-40A5-83BE-C8821A8CCC4E}"/>
    <cellStyle name="20% - Accent2 6 3 2 2" xfId="8469" xr:uid="{ED7DC868-667B-4216-A703-6C05A1C308FB}"/>
    <cellStyle name="20% - Accent2 6 3 2 2 2" xfId="8470" xr:uid="{16F176AB-E150-41C4-86E4-54E994F85718}"/>
    <cellStyle name="20% - Accent2 6 3 2 2 3" xfId="8471" xr:uid="{B0632915-6D84-4EAC-B2E2-264A960D3098}"/>
    <cellStyle name="20% - Accent2 6 3 2 3" xfId="8472" xr:uid="{98E128A5-19A2-4EB9-97A4-B043C59C0129}"/>
    <cellStyle name="20% - Accent2 6 3 2 4" xfId="8473" xr:uid="{918A5185-FF88-4215-8F8D-35B62CA83915}"/>
    <cellStyle name="20% - Accent2 6 3 2 5" xfId="8474" xr:uid="{C214C231-2EF1-494E-A2C4-7C31A9148851}"/>
    <cellStyle name="20% - Accent2 6 3 2 6" xfId="22460" xr:uid="{4E7CCBF9-DB06-461C-96C1-4198108EE69F}"/>
    <cellStyle name="20% - Accent2 6 3 2 7" xfId="8468" xr:uid="{E962B653-1028-428A-A24E-E5FEEFDE37C5}"/>
    <cellStyle name="20% - Accent2 6 3 3" xfId="8475" xr:uid="{C2E48C4C-6A90-4140-8BC6-A4AED66869A9}"/>
    <cellStyle name="20% - Accent2 6 3 3 2" xfId="8476" xr:uid="{0726C46C-9119-48D5-BDF6-1A41493CFC6F}"/>
    <cellStyle name="20% - Accent2 6 3 3 2 2" xfId="8477" xr:uid="{F9D398A2-72A3-40E7-97BC-7F05B66CAB24}"/>
    <cellStyle name="20% - Accent2 6 3 3 2 3" xfId="8478" xr:uid="{1127AD2C-BE23-430A-BD1A-2075D6021786}"/>
    <cellStyle name="20% - Accent2 6 3 3 3" xfId="8479" xr:uid="{6B3FA29B-AD2A-4289-A1CF-C58B4164A170}"/>
    <cellStyle name="20% - Accent2 6 3 3 4" xfId="8480" xr:uid="{BDB164E4-AC79-4E97-AEA8-192B53706972}"/>
    <cellStyle name="20% - Accent2 6 3 3 5" xfId="8481" xr:uid="{C9DF1F1C-DBA1-404E-B084-22EC1230EAED}"/>
    <cellStyle name="20% - Accent2 6 3 4" xfId="8482" xr:uid="{6E84F867-80D2-4B5C-8255-FC1D07A01F79}"/>
    <cellStyle name="20% - Accent2 6 3 4 2" xfId="8483" xr:uid="{EC48B695-1F4A-4437-A954-D0FC3F9888D9}"/>
    <cellStyle name="20% - Accent2 6 3 4 3" xfId="8484" xr:uid="{2B61979F-EE8C-4005-9E59-D631066112D1}"/>
    <cellStyle name="20% - Accent2 6 3 5" xfId="8485" xr:uid="{D26CFE6B-4891-454B-86D0-D81A50D3F337}"/>
    <cellStyle name="20% - Accent2 6 3 6" xfId="8486" xr:uid="{CFADE65A-A6E7-48FB-A535-9D01BB8B9E6D}"/>
    <cellStyle name="20% - Accent2 6 3 7" xfId="8487" xr:uid="{458D4681-294E-42F8-B806-EB4DF8758081}"/>
    <cellStyle name="20% - Accent2 6 3 8" xfId="21474" xr:uid="{F005440D-93BA-42A7-AABB-6A53C585FBEB}"/>
    <cellStyle name="20% - Accent2 6 3 9" xfId="8467" xr:uid="{412999CA-A42A-4D67-AD09-800FCB6D4759}"/>
    <cellStyle name="20% - Accent2 6 4" xfId="2137" xr:uid="{98CB9710-BCCE-4B86-B3D4-4AC68D520F47}"/>
    <cellStyle name="20% - Accent2 6 4 10" xfId="30184" xr:uid="{05D49FF6-5D7C-4F06-9F2A-2AE1DCB14594}"/>
    <cellStyle name="20% - Accent2 6 4 2" xfId="8489" xr:uid="{8594E8D3-5EDC-4834-988A-2FCD5ED37586}"/>
    <cellStyle name="20% - Accent2 6 4 2 2" xfId="8490" xr:uid="{A0B5BAA3-8B61-409B-B559-1E0119AA5A64}"/>
    <cellStyle name="20% - Accent2 6 4 2 2 2" xfId="8491" xr:uid="{7F929C5F-FD30-43C7-A572-180343E23BFE}"/>
    <cellStyle name="20% - Accent2 6 4 2 2 3" xfId="8492" xr:uid="{E787FD1B-D4EF-46C3-B5A9-943C78191F4F}"/>
    <cellStyle name="20% - Accent2 6 4 2 3" xfId="8493" xr:uid="{E05D7AC8-6C11-4FBC-B269-9776EA1C7626}"/>
    <cellStyle name="20% - Accent2 6 4 2 4" xfId="8494" xr:uid="{DB59F050-DF7C-4F8C-9395-F27748272940}"/>
    <cellStyle name="20% - Accent2 6 4 2 5" xfId="8495" xr:uid="{A08BF3E7-0C39-43FD-A0C7-B0406017C1B8}"/>
    <cellStyle name="20% - Accent2 6 4 3" xfId="8496" xr:uid="{5F9DAB5D-DCFB-475C-B28B-4E144277DE63}"/>
    <cellStyle name="20% - Accent2 6 4 3 2" xfId="8497" xr:uid="{6CCE28A0-2CEE-484B-851C-8884BB844C17}"/>
    <cellStyle name="20% - Accent2 6 4 3 2 2" xfId="8498" xr:uid="{A862831A-5A3B-46DB-B249-49C739FC8FF2}"/>
    <cellStyle name="20% - Accent2 6 4 3 2 3" xfId="8499" xr:uid="{6B464058-CAFD-4939-A712-AEE9948AC0EE}"/>
    <cellStyle name="20% - Accent2 6 4 3 3" xfId="8500" xr:uid="{51AD62BD-68EB-4ACD-B4C4-3BD0EC9C61A0}"/>
    <cellStyle name="20% - Accent2 6 4 3 4" xfId="8501" xr:uid="{ED074B0F-FF9A-4D4D-A890-8B4686D24F32}"/>
    <cellStyle name="20% - Accent2 6 4 3 5" xfId="8502" xr:uid="{1AFC2DCA-15D6-4558-8535-37A651A90EB9}"/>
    <cellStyle name="20% - Accent2 6 4 4" xfId="8503" xr:uid="{6C03F3BC-5F79-4C14-99D5-375AF7515E58}"/>
    <cellStyle name="20% - Accent2 6 4 4 2" xfId="8504" xr:uid="{BCB35839-4C0B-46AA-B0FF-CA21F4E67EAB}"/>
    <cellStyle name="20% - Accent2 6 4 4 3" xfId="8505" xr:uid="{D2E64BFC-AFC3-4D45-8586-549033F434C6}"/>
    <cellStyle name="20% - Accent2 6 4 5" xfId="8506" xr:uid="{6887C595-46DC-4408-93CF-2A900E624483}"/>
    <cellStyle name="20% - Accent2 6 4 6" xfId="8507" xr:uid="{DD768F56-7990-4432-AF24-C2920C5F6652}"/>
    <cellStyle name="20% - Accent2 6 4 7" xfId="8508" xr:uid="{7C70828E-3A87-47B6-9E4A-0F2C4087DA5F}"/>
    <cellStyle name="20% - Accent2 6 4 8" xfId="21955" xr:uid="{56DEBD4B-AA9D-458C-B030-7574696233D0}"/>
    <cellStyle name="20% - Accent2 6 4 9" xfId="8488" xr:uid="{AE49821E-CCE7-4BAC-97BB-517535B9750B}"/>
    <cellStyle name="20% - Accent2 6 5" xfId="8509" xr:uid="{0E636E95-EC3F-48A2-9CE9-B5DA71422F06}"/>
    <cellStyle name="20% - Accent2 6 5 2" xfId="8510" xr:uid="{26649D1D-6C70-49C7-A1DE-68806F060457}"/>
    <cellStyle name="20% - Accent2 6 5 2 2" xfId="8511" xr:uid="{7BFE7B54-8652-4DAD-A36D-8EA54A762447}"/>
    <cellStyle name="20% - Accent2 6 5 2 3" xfId="8512" xr:uid="{69A2F594-B481-4968-BA7A-9EED38EB0ACF}"/>
    <cellStyle name="20% - Accent2 6 5 3" xfId="8513" xr:uid="{F5990B51-1DF9-469A-B829-DA95A9EE8A48}"/>
    <cellStyle name="20% - Accent2 6 5 4" xfId="8514" xr:uid="{A30191FF-F1F2-4F75-80C1-8DD5B7E0F5C3}"/>
    <cellStyle name="20% - Accent2 6 5 5" xfId="8515" xr:uid="{3DF18A2B-80C8-4A35-A1D3-FF5784206687}"/>
    <cellStyle name="20% - Accent2 6 6" xfId="8516" xr:uid="{4C22CBAB-692C-4AD1-B07A-76DD58C1F28A}"/>
    <cellStyle name="20% - Accent2 6 6 2" xfId="8517" xr:uid="{701A87A3-8C00-43EB-A461-B7A35913FE93}"/>
    <cellStyle name="20% - Accent2 6 6 2 2" xfId="8518" xr:uid="{D089C7B5-5E19-409F-992B-189085EA250B}"/>
    <cellStyle name="20% - Accent2 6 6 2 3" xfId="8519" xr:uid="{655AC47E-18A6-4761-B9FA-7904977D9AE5}"/>
    <cellStyle name="20% - Accent2 6 6 3" xfId="8520" xr:uid="{D8F8A3CB-15FA-4E88-978B-99005D8CBDEF}"/>
    <cellStyle name="20% - Accent2 6 6 4" xfId="8521" xr:uid="{157F2B4F-431C-4E25-8296-14945F0E6D5F}"/>
    <cellStyle name="20% - Accent2 6 6 5" xfId="8522" xr:uid="{F1D432B4-75E2-4D95-8687-18ECF1FD38A0}"/>
    <cellStyle name="20% - Accent2 6 7" xfId="8523" xr:uid="{BDB45781-EDEF-4650-B157-040AFB3E355A}"/>
    <cellStyle name="20% - Accent2 6 7 2" xfId="8524" xr:uid="{F6D25EBA-0FB3-41D1-8148-38CD3341BB21}"/>
    <cellStyle name="20% - Accent2 6 7 3" xfId="8525" xr:uid="{8ABE6F0A-2E03-4120-80E9-55743A426E80}"/>
    <cellStyle name="20% - Accent2 6 8" xfId="8526" xr:uid="{2F01886B-C2DC-4D37-8002-60A25816F4C9}"/>
    <cellStyle name="20% - Accent2 6 9" xfId="8527" xr:uid="{AFFF1EFC-5992-4843-9CD6-287DA74BCF73}"/>
    <cellStyle name="20% - Accent2 7" xfId="143" xr:uid="{6E01CAD2-F118-41EF-9CB5-A7E51FC7ED43}"/>
    <cellStyle name="20% - Accent2 7 10" xfId="21004" xr:uid="{78AF34F3-5035-42EE-90A0-8494FE6A74F6}"/>
    <cellStyle name="20% - Accent2 7 11" xfId="8528" xr:uid="{4355E830-F5DB-4AD3-B187-C54C78046268}"/>
    <cellStyle name="20% - Accent2 7 12" xfId="5142" xr:uid="{690815E0-434A-430B-86A6-3E8F4FB280D9}"/>
    <cellStyle name="20% - Accent2 7 13" xfId="23073" xr:uid="{435BE4AB-6ABE-4F7C-B69C-78BC194EABC0}"/>
    <cellStyle name="20% - Accent2 7 2" xfId="3036" xr:uid="{8045252A-5579-4629-A43D-1D7F2215304B}"/>
    <cellStyle name="20% - Accent2 7 2 10" xfId="26016" xr:uid="{F8C1538A-5CD9-4DEC-804B-769F8C3E90AC}"/>
    <cellStyle name="20% - Accent2 7 2 2" xfId="6182" xr:uid="{66E87A30-8A64-48E0-AE04-CFC76FF7DF0D}"/>
    <cellStyle name="20% - Accent2 7 2 2 2" xfId="8531" xr:uid="{98B0C3CC-BD1C-461A-8DB6-F15E1DFC9F4B}"/>
    <cellStyle name="20% - Accent2 7 2 2 2 2" xfId="8532" xr:uid="{08463122-7A34-4ED4-8122-216F2460FDB1}"/>
    <cellStyle name="20% - Accent2 7 2 2 2 3" xfId="8533" xr:uid="{FD9A94CF-9B39-4AFE-BF01-765DABB5DD62}"/>
    <cellStyle name="20% - Accent2 7 2 2 3" xfId="8534" xr:uid="{49E3D112-BE7C-424F-AB9C-731865B7A7DE}"/>
    <cellStyle name="20% - Accent2 7 2 2 4" xfId="8535" xr:uid="{1E4ECAB2-6E9C-49C5-9D42-B809F9CDEC07}"/>
    <cellStyle name="20% - Accent2 7 2 2 5" xfId="8536" xr:uid="{948C6C92-3A29-45BF-BA8D-0B7DC2C74A0A}"/>
    <cellStyle name="20% - Accent2 7 2 2 6" xfId="22225" xr:uid="{F502834B-A044-483E-BC60-AC8144B54B39}"/>
    <cellStyle name="20% - Accent2 7 2 2 7" xfId="8530" xr:uid="{248DD7FB-7300-4322-A319-9D106AC3DB48}"/>
    <cellStyle name="20% - Accent2 7 2 2 8" xfId="28995" xr:uid="{CAB0EFAF-3E27-46A8-81D2-3C69D34E7D23}"/>
    <cellStyle name="20% - Accent2 7 2 3" xfId="8537" xr:uid="{8D02C357-F6DA-4C79-9F4D-6D2FA4B7B6C1}"/>
    <cellStyle name="20% - Accent2 7 2 3 2" xfId="8538" xr:uid="{237D614C-DBBD-471D-8F40-60C5C37D6813}"/>
    <cellStyle name="20% - Accent2 7 2 3 2 2" xfId="8539" xr:uid="{A608B75F-32C6-45A4-9584-84AFB145BAA9}"/>
    <cellStyle name="20% - Accent2 7 2 3 2 3" xfId="8540" xr:uid="{C238C431-2CBB-4A8F-8AAE-1FAE66D1E4A5}"/>
    <cellStyle name="20% - Accent2 7 2 3 3" xfId="8541" xr:uid="{3FBBE411-0939-4F41-BF3D-19CC93FEE0A2}"/>
    <cellStyle name="20% - Accent2 7 2 3 4" xfId="8542" xr:uid="{21B3F4D8-FF99-4860-99ED-E934D36DF2EC}"/>
    <cellStyle name="20% - Accent2 7 2 3 5" xfId="8543" xr:uid="{63D72807-5AC8-428C-9CB7-E139B2B7A5E7}"/>
    <cellStyle name="20% - Accent2 7 2 4" xfId="8544" xr:uid="{A1AE205A-57B6-4B01-B85C-EAB065638D78}"/>
    <cellStyle name="20% - Accent2 7 2 4 2" xfId="8545" xr:uid="{CBDD9B59-3DA0-4281-9D30-62D2CB5BC0AB}"/>
    <cellStyle name="20% - Accent2 7 2 4 3" xfId="8546" xr:uid="{8EC22D59-16BF-45B7-8B93-039A361FED7D}"/>
    <cellStyle name="20% - Accent2 7 2 5" xfId="8547" xr:uid="{90F907B8-CA52-41FF-8C5E-F660BDCF90FD}"/>
    <cellStyle name="20% - Accent2 7 2 6" xfId="8548" xr:uid="{B42B810B-5528-4EC8-99A7-DE1E75CEE472}"/>
    <cellStyle name="20% - Accent2 7 2 7" xfId="8549" xr:uid="{F613D1FD-A435-44AA-B138-53F89A88E8F4}"/>
    <cellStyle name="20% - Accent2 7 2 8" xfId="21251" xr:uid="{0ADCB685-6626-4463-A63D-CC868CCC4557}"/>
    <cellStyle name="20% - Accent2 7 2 9" xfId="8529" xr:uid="{6AED0866-B692-4D23-AB82-397007831198}"/>
    <cellStyle name="20% - Accent2 7 3" xfId="5592" xr:uid="{F729DC47-CD87-4500-AD74-93301E8B5219}"/>
    <cellStyle name="20% - Accent2 7 3 10" xfId="27484" xr:uid="{EE2D0007-BAFE-4BD2-A73E-C0C0182DC81E}"/>
    <cellStyle name="20% - Accent2 7 3 2" xfId="6373" xr:uid="{9F18A881-63D0-4DA4-BB52-3B969726AF41}"/>
    <cellStyle name="20% - Accent2 7 3 2 2" xfId="8552" xr:uid="{B67A54D3-8EB8-49D0-9B7B-4BD332E578E3}"/>
    <cellStyle name="20% - Accent2 7 3 2 2 2" xfId="8553" xr:uid="{6B3CBF93-F675-40FA-8533-5EF228EE0FA8}"/>
    <cellStyle name="20% - Accent2 7 3 2 2 3" xfId="8554" xr:uid="{FB61E043-2FDA-41D5-B0C5-3B40183ADBB8}"/>
    <cellStyle name="20% - Accent2 7 3 2 3" xfId="8555" xr:uid="{0A136F63-CFD4-4586-98E1-2F630510FA3E}"/>
    <cellStyle name="20% - Accent2 7 3 2 4" xfId="8556" xr:uid="{F76FA25C-173F-4115-BF27-79E29EBFEF3D}"/>
    <cellStyle name="20% - Accent2 7 3 2 5" xfId="8557" xr:uid="{3266628B-8C5A-4CB2-8BD3-A6EFC3D7CAA3}"/>
    <cellStyle name="20% - Accent2 7 3 2 6" xfId="22486" xr:uid="{97F0AB0E-C8FE-463A-A937-C0DEC8EBBE38}"/>
    <cellStyle name="20% - Accent2 7 3 2 7" xfId="8551" xr:uid="{B0884D76-73DA-4CA6-99E5-6CE620347A49}"/>
    <cellStyle name="20% - Accent2 7 3 3" xfId="8558" xr:uid="{88C293B3-7EF7-4ED7-9BBE-6B483EDA88BC}"/>
    <cellStyle name="20% - Accent2 7 3 3 2" xfId="8559" xr:uid="{67C5833C-F1AC-4770-AEED-E48CC2832E82}"/>
    <cellStyle name="20% - Accent2 7 3 3 2 2" xfId="8560" xr:uid="{69FA2B20-5707-4D77-A322-8458C3476D7C}"/>
    <cellStyle name="20% - Accent2 7 3 3 2 3" xfId="8561" xr:uid="{4EE7DE83-6ED8-4DE6-AE5F-3790262A42C8}"/>
    <cellStyle name="20% - Accent2 7 3 3 3" xfId="8562" xr:uid="{C37DB173-08A7-4BC5-9952-8824DA20F662}"/>
    <cellStyle name="20% - Accent2 7 3 3 4" xfId="8563" xr:uid="{1F786C89-C001-4405-A233-DC209F5FA685}"/>
    <cellStyle name="20% - Accent2 7 3 3 5" xfId="8564" xr:uid="{A482115D-E367-49C0-B7BD-210BD2CD8DF6}"/>
    <cellStyle name="20% - Accent2 7 3 4" xfId="8565" xr:uid="{48F50FDA-73A4-44E7-82D8-6202421770EA}"/>
    <cellStyle name="20% - Accent2 7 3 4 2" xfId="8566" xr:uid="{125AA933-D3E2-49F1-A8DA-D02B63FC879C}"/>
    <cellStyle name="20% - Accent2 7 3 4 3" xfId="8567" xr:uid="{B2EFFA25-D314-4BB1-8AEF-C799CAA91F11}"/>
    <cellStyle name="20% - Accent2 7 3 5" xfId="8568" xr:uid="{160431B1-BAE2-4438-B912-B2DCA8E743BF}"/>
    <cellStyle name="20% - Accent2 7 3 6" xfId="8569" xr:uid="{8FD3B67A-1B64-41E4-9044-8B8A87C07325}"/>
    <cellStyle name="20% - Accent2 7 3 7" xfId="8570" xr:uid="{47B7A116-3C49-4F2B-A965-291E70D72B81}"/>
    <cellStyle name="20% - Accent2 7 3 8" xfId="21499" xr:uid="{73311A80-A932-4796-BBF8-AE042520925A}"/>
    <cellStyle name="20% - Accent2 7 3 9" xfId="8550" xr:uid="{7752E9B5-4A5D-4F9B-84D7-EE18201B695E}"/>
    <cellStyle name="20% - Accent2 7 4" xfId="5974" xr:uid="{4ED65F95-0B8C-48A4-AF4C-93A70E93F974}"/>
    <cellStyle name="20% - Accent2 7 4 2" xfId="8572" xr:uid="{6209B5C4-9F07-4F5D-BDC9-5AA7CF22FD09}"/>
    <cellStyle name="20% - Accent2 7 4 2 2" xfId="8573" xr:uid="{B73455CC-192F-435E-8F05-DCD441DE8DD2}"/>
    <cellStyle name="20% - Accent2 7 4 2 3" xfId="8574" xr:uid="{8F552E20-7853-4360-87B6-874DF59C6BD7}"/>
    <cellStyle name="20% - Accent2 7 4 3" xfId="8575" xr:uid="{7891FA19-C9E2-4A41-A5B5-ECFB0FCF6100}"/>
    <cellStyle name="20% - Accent2 7 4 4" xfId="8576" xr:uid="{AA448B8E-EB54-4652-B332-BB55CDF7DF39}"/>
    <cellStyle name="20% - Accent2 7 4 5" xfId="8577" xr:uid="{76C867B4-B1B8-43FC-9118-54724CFDC181}"/>
    <cellStyle name="20% - Accent2 7 4 6" xfId="21975" xr:uid="{9280E700-F9DD-4299-9427-5FD7FD5D20AB}"/>
    <cellStyle name="20% - Accent2 7 4 7" xfId="8571" xr:uid="{B1E9768D-FFD5-40E7-B7EB-BDFAD43E72AB}"/>
    <cellStyle name="20% - Accent2 7 4 8" xfId="30480" xr:uid="{15BEFBB3-FB04-4DB3-A227-9E58286BF183}"/>
    <cellStyle name="20% - Accent2 7 5" xfId="8578" xr:uid="{332F14C8-08EC-4E59-BF80-20AE83EF73F9}"/>
    <cellStyle name="20% - Accent2 7 5 2" xfId="8579" xr:uid="{8E586A79-6CAD-4268-A27D-0AE389B8BCD8}"/>
    <cellStyle name="20% - Accent2 7 5 2 2" xfId="8580" xr:uid="{17591516-BFE8-4FB3-8A8F-E5B608F8E27C}"/>
    <cellStyle name="20% - Accent2 7 5 2 3" xfId="8581" xr:uid="{7D478B99-008F-4025-8052-F37882443669}"/>
    <cellStyle name="20% - Accent2 7 5 3" xfId="8582" xr:uid="{D6F32015-5717-4B3E-B42A-E173FDD1ED9E}"/>
    <cellStyle name="20% - Accent2 7 5 4" xfId="8583" xr:uid="{783F5CC2-B3CB-485F-A1F9-799106F989A8}"/>
    <cellStyle name="20% - Accent2 7 5 5" xfId="8584" xr:uid="{C5F77FE9-B1C8-4CF9-9622-A10CA02DC408}"/>
    <cellStyle name="20% - Accent2 7 6" xfId="8585" xr:uid="{8922E3D6-1381-4976-B0AE-8AF2B57676BD}"/>
    <cellStyle name="20% - Accent2 7 6 2" xfId="8586" xr:uid="{D5A94BBF-5595-4BBF-81AF-797D0288FB0E}"/>
    <cellStyle name="20% - Accent2 7 6 3" xfId="8587" xr:uid="{45EEDA02-2A41-467A-88F7-2DE5C067E0E6}"/>
    <cellStyle name="20% - Accent2 7 7" xfId="8588" xr:uid="{E744230F-8025-4F2B-B470-5EEE0B7CB119}"/>
    <cellStyle name="20% - Accent2 7 8" xfId="8589" xr:uid="{A30ABFF5-44A2-4F53-AB0A-681EBA449292}"/>
    <cellStyle name="20% - Accent2 7 9" xfId="8590" xr:uid="{F7CB1997-3071-4665-9CBA-1B5B7340C337}"/>
    <cellStyle name="20% - Accent2 8" xfId="2118" xr:uid="{D3750688-661E-47E8-AFAD-62A2DB93C47A}"/>
    <cellStyle name="20% - Accent2 8 10" xfId="5169" xr:uid="{3706707F-AB92-4F87-9B4E-ACAFD5FFC5B1}"/>
    <cellStyle name="20% - Accent2 8 11" xfId="23088" xr:uid="{F231846C-92FB-4FD8-923E-DD9818A10FA7}"/>
    <cellStyle name="20% - Accent2 8 2" xfId="5418" xr:uid="{A888E60D-424C-4694-9272-50E23B662853}"/>
    <cellStyle name="20% - Accent2 8 2 2" xfId="6199" xr:uid="{595D06FF-9F35-4595-B43E-48754E470879}"/>
    <cellStyle name="20% - Accent2 8 2 2 2" xfId="8594" xr:uid="{27EDA8C1-AF92-41AB-8FF3-DABEB76B49A0}"/>
    <cellStyle name="20% - Accent2 8 2 2 3" xfId="8595" xr:uid="{717F0AF0-46F7-418F-94AF-666928130D68}"/>
    <cellStyle name="20% - Accent2 8 2 2 4" xfId="22242" xr:uid="{ECC27BC0-F911-406F-8E35-8A2DBB3B3383}"/>
    <cellStyle name="20% - Accent2 8 2 2 5" xfId="8593" xr:uid="{238369D8-8C22-4A3E-B473-2A7829B168D5}"/>
    <cellStyle name="20% - Accent2 8 2 2 6" xfId="29289" xr:uid="{14D727D1-5952-488C-AA36-B2DD69C5ED3F}"/>
    <cellStyle name="20% - Accent2 8 2 3" xfId="8596" xr:uid="{7344B713-211C-4A6B-A33E-9F90BA0DAC11}"/>
    <cellStyle name="20% - Accent2 8 2 4" xfId="8597" xr:uid="{A643544A-32DB-4BBC-AC98-182BFF37D75C}"/>
    <cellStyle name="20% - Accent2 8 2 5" xfId="8598" xr:uid="{59E29E91-7A5E-49A2-B371-AC6FB926C12D}"/>
    <cellStyle name="20% - Accent2 8 2 6" xfId="21271" xr:uid="{012F93B0-F96F-4BA8-BE35-01B932E1B943}"/>
    <cellStyle name="20% - Accent2 8 2 7" xfId="8592" xr:uid="{E3525826-7B65-425B-9BF0-7708D7F447E3}"/>
    <cellStyle name="20% - Accent2 8 2 8" xfId="26306" xr:uid="{386697EB-E6A8-4A34-B430-EF44C5A92614}"/>
    <cellStyle name="20% - Accent2 8 3" xfId="5609" xr:uid="{E5CA4E58-49A6-48BC-87AF-499E4AAC08CE}"/>
    <cellStyle name="20% - Accent2 8 3 2" xfId="6390" xr:uid="{30BE75C6-60F7-47D1-AE82-63FAFC657C24}"/>
    <cellStyle name="20% - Accent2 8 3 2 2" xfId="8601" xr:uid="{A3951278-DBB8-4E20-9DC7-88748AC833F6}"/>
    <cellStyle name="20% - Accent2 8 3 2 3" xfId="8602" xr:uid="{11BDB0CF-6A92-40FF-9FE4-4B8BBE057CC4}"/>
    <cellStyle name="20% - Accent2 8 3 2 4" xfId="22504" xr:uid="{CEF822AE-EA17-441B-A888-FE893D7F24BB}"/>
    <cellStyle name="20% - Accent2 8 3 2 5" xfId="8600" xr:uid="{A2F458BE-B206-4D1F-9E2E-3EAB5737B2BD}"/>
    <cellStyle name="20% - Accent2 8 3 3" xfId="8603" xr:uid="{F3F4598D-6E09-4A26-BDC1-6A08E60AEEBF}"/>
    <cellStyle name="20% - Accent2 8 3 4" xfId="8604" xr:uid="{B7F7D2B5-0C08-4A06-8490-E15F89A367F5}"/>
    <cellStyle name="20% - Accent2 8 3 5" xfId="8605" xr:uid="{95CA1531-DD19-46E4-A80A-E05A970E0795}"/>
    <cellStyle name="20% - Accent2 8 3 6" xfId="21517" xr:uid="{F31767C1-E270-4FB7-A756-6C4966DC1FCE}"/>
    <cellStyle name="20% - Accent2 8 3 7" xfId="8599" xr:uid="{20C968DA-587E-4DB9-99FA-DD329E40ACA8}"/>
    <cellStyle name="20% - Accent2 8 3 8" xfId="27778" xr:uid="{C39ECB80-D6A6-4253-A7C1-08E0F016631B}"/>
    <cellStyle name="20% - Accent2 8 4" xfId="5994" xr:uid="{EEDFA187-5F73-4FF9-88BD-5DD782FD07DB}"/>
    <cellStyle name="20% - Accent2 8 4 2" xfId="8607" xr:uid="{9616C1C9-C6D4-426C-B168-B108455B46D0}"/>
    <cellStyle name="20% - Accent2 8 4 3" xfId="8608" xr:uid="{7F4659C0-CD68-4711-9532-A0C1AA971921}"/>
    <cellStyle name="20% - Accent2 8 4 4" xfId="21999" xr:uid="{9C7DE640-71D7-46B2-A35C-4897EB52EA16}"/>
    <cellStyle name="20% - Accent2 8 4 5" xfId="8606" xr:uid="{113BBFCC-4B6B-4AD1-8C49-63195407F8CA}"/>
    <cellStyle name="20% - Accent2 8 4 6" xfId="30776" xr:uid="{86B98950-CE75-418D-93E0-AA6CCC75B8F6}"/>
    <cellStyle name="20% - Accent2 8 5" xfId="8609" xr:uid="{7E40F89A-F7A7-4C11-8F30-6357E0B5B457}"/>
    <cellStyle name="20% - Accent2 8 6" xfId="8610" xr:uid="{8176813F-AE9E-46F6-AFA1-ADB417950817}"/>
    <cellStyle name="20% - Accent2 8 7" xfId="8611" xr:uid="{7D77178B-EBC4-40F9-BE01-45FE1E9A85B0}"/>
    <cellStyle name="20% - Accent2 8 8" xfId="21030" xr:uid="{12BE74DE-10EB-4A95-8DB0-DA5B355FCF6F}"/>
    <cellStyle name="20% - Accent2 8 9" xfId="8591" xr:uid="{750F1D54-5382-48B9-9213-3FEDC215F2FD}"/>
    <cellStyle name="20% - Accent2 9" xfId="966" xr:uid="{2A44381C-6392-4D88-8009-FDF5BADD500F}"/>
    <cellStyle name="20% - Accent2 9 10" xfId="5190" xr:uid="{84632A18-A4C7-4872-96FC-BFB02C1F7D15}"/>
    <cellStyle name="20% - Accent2 9 11" xfId="23104" xr:uid="{731948FE-A0C3-46B7-A663-56796851F181}"/>
    <cellStyle name="20% - Accent2 9 2" xfId="5437" xr:uid="{8DB880F5-214F-4668-8566-010C8795C317}"/>
    <cellStyle name="20% - Accent2 9 2 2" xfId="6219" xr:uid="{D948EA4A-214F-4655-8100-2E93FEB618A6}"/>
    <cellStyle name="20% - Accent2 9 2 2 2" xfId="8615" xr:uid="{9755613A-D15D-45A1-BA22-07539B1C746E}"/>
    <cellStyle name="20% - Accent2 9 2 2 3" xfId="8616" xr:uid="{3A673BD7-BA32-400F-B7D2-5EE4CC5B975D}"/>
    <cellStyle name="20% - Accent2 9 2 2 4" xfId="22263" xr:uid="{4E348609-0D47-47EB-A279-9FC3A73EAC28}"/>
    <cellStyle name="20% - Accent2 9 2 2 5" xfId="8614" xr:uid="{3305EA24-DEBB-41E1-A64D-8F13BC5754EB}"/>
    <cellStyle name="20% - Accent2 9 2 2 6" xfId="29600" xr:uid="{3451DD76-3751-46AD-9F9F-FEF6B63E86A0}"/>
    <cellStyle name="20% - Accent2 9 2 3" xfId="8617" xr:uid="{8E4CF06B-FF0F-4BC5-90DF-BACD14604B0D}"/>
    <cellStyle name="20% - Accent2 9 2 4" xfId="8618" xr:uid="{6282D384-43F7-48EC-9ED4-6D59BDBCDF39}"/>
    <cellStyle name="20% - Accent2 9 2 5" xfId="8619" xr:uid="{2405F66A-D857-4300-BF0A-7149C974C1B0}"/>
    <cellStyle name="20% - Accent2 9 2 6" xfId="21291" xr:uid="{9AB89566-88E6-401E-AD52-30410679C339}"/>
    <cellStyle name="20% - Accent2 9 2 7" xfId="8613" xr:uid="{381D3E72-E50B-4004-AB8A-EFD2F340E9E6}"/>
    <cellStyle name="20% - Accent2 9 2 8" xfId="26616" xr:uid="{293F377C-0068-4CE9-B106-AD4F58C5F91A}"/>
    <cellStyle name="20% - Accent2 9 3" xfId="5629" xr:uid="{4F75AD9F-1D5B-4700-8E3F-12DC34AE3390}"/>
    <cellStyle name="20% - Accent2 9 3 2" xfId="6411" xr:uid="{E5CA4F8F-2B7C-4258-91CE-579194BF0B2E}"/>
    <cellStyle name="20% - Accent2 9 3 2 2" xfId="8622" xr:uid="{87F37398-EEE4-48C9-BB47-2BBCC2E5E32C}"/>
    <cellStyle name="20% - Accent2 9 3 2 3" xfId="8623" xr:uid="{03161201-CECA-4AAA-B91F-B83037EFB832}"/>
    <cellStyle name="20% - Accent2 9 3 2 4" xfId="22525" xr:uid="{368C7950-806B-42CA-AD80-7E3BAEDFE87D}"/>
    <cellStyle name="20% - Accent2 9 3 2 5" xfId="8621" xr:uid="{CFA6645B-F6C6-414D-8C71-09763C680AEC}"/>
    <cellStyle name="20% - Accent2 9 3 3" xfId="8624" xr:uid="{D68E5B98-E5F4-4D8D-8B5D-06D776831C0D}"/>
    <cellStyle name="20% - Accent2 9 3 4" xfId="8625" xr:uid="{51A83198-4552-4D56-A752-CC65FBD58768}"/>
    <cellStyle name="20% - Accent2 9 3 5" xfId="8626" xr:uid="{74CFEA5A-2672-43F0-AA0F-6B0D85948C42}"/>
    <cellStyle name="20% - Accent2 9 3 6" xfId="21538" xr:uid="{BB753942-6167-4894-83DB-0AAA4D8CFBB9}"/>
    <cellStyle name="20% - Accent2 9 3 7" xfId="8620" xr:uid="{FEDE9B44-FD1D-4E4D-8BA9-5820E4B34C19}"/>
    <cellStyle name="20% - Accent2 9 3 8" xfId="28089" xr:uid="{55CD3E11-B08A-4945-B06E-0CB48A523AF2}"/>
    <cellStyle name="20% - Accent2 9 4" xfId="6016" xr:uid="{AAA84E64-8B77-4787-85EB-BF31D8EA8A09}"/>
    <cellStyle name="20% - Accent2 9 4 2" xfId="8628" xr:uid="{6C5635EE-4A36-4133-BED7-AF0EED009ECF}"/>
    <cellStyle name="20% - Accent2 9 4 3" xfId="8629" xr:uid="{D0313469-E54E-410F-84AC-60570DDE07ED}"/>
    <cellStyle name="20% - Accent2 9 4 4" xfId="22022" xr:uid="{B445E11C-5728-469D-BEC8-2C432D713A50}"/>
    <cellStyle name="20% - Accent2 9 4 5" xfId="8627" xr:uid="{2BAA0F95-6381-45A1-A2BD-7C176363A086}"/>
    <cellStyle name="20% - Accent2 9 4 6" xfId="31088" xr:uid="{0C0F2F66-4903-4567-9CD1-8793F36CE849}"/>
    <cellStyle name="20% - Accent2 9 5" xfId="8630" xr:uid="{B6A26BB0-4D27-433A-BD65-9DB17DEE1C54}"/>
    <cellStyle name="20% - Accent2 9 6" xfId="8631" xr:uid="{BF0743BA-D453-4AC1-A645-CEF8CBCD13AD}"/>
    <cellStyle name="20% - Accent2 9 7" xfId="8632" xr:uid="{D91FF965-0BD7-47EC-A4CF-4AA68BB15B47}"/>
    <cellStyle name="20% - Accent2 9 8" xfId="21050" xr:uid="{7CFB6733-7167-49E4-9820-D6BED9A2CA74}"/>
    <cellStyle name="20% - Accent2 9 9" xfId="8612" xr:uid="{B879F2B9-6503-47D3-BAEB-136FD7432DA9}"/>
    <cellStyle name="20% - Accent3" xfId="27" builtinId="38" customBuiltin="1"/>
    <cellStyle name="20% - Accent3 10" xfId="4793" xr:uid="{F68708E4-FDCE-4AF8-9FF0-A31039DD98AC}"/>
    <cellStyle name="20% - Accent3 10 10" xfId="5214" xr:uid="{B81E5F07-644A-4014-B634-7BE204B5A3C9}"/>
    <cellStyle name="20% - Accent3 10 11" xfId="23123" xr:uid="{2F15B402-0E98-4A96-9AA8-67BF00697FDB}"/>
    <cellStyle name="20% - Accent3 10 2" xfId="6042" xr:uid="{A1D43C6E-BE8E-442A-BB3F-8A2813009F1D}"/>
    <cellStyle name="20% - Accent3 10 2 2" xfId="8636" xr:uid="{685003B4-4CC1-4ED7-9693-9C7900D4F844}"/>
    <cellStyle name="20% - Accent3 10 2 2 2" xfId="8637" xr:uid="{22BE40AE-208C-4D43-AB06-3775FCE03188}"/>
    <cellStyle name="20% - Accent3 10 2 2 3" xfId="8638" xr:uid="{05FB8F6C-BB76-47FE-A086-C4CFD063DBA3}"/>
    <cellStyle name="20% - Accent3 10 2 3" xfId="8639" xr:uid="{926E018E-EF20-4AF3-8CC2-A8570EF584BC}"/>
    <cellStyle name="20% - Accent3 10 2 4" xfId="8640" xr:uid="{E7277185-F420-42A7-86BF-6D7728515C73}"/>
    <cellStyle name="20% - Accent3 10 2 5" xfId="8641" xr:uid="{BBC35E8B-7981-47D3-9FEA-2291A504D4C8}"/>
    <cellStyle name="20% - Accent3 10 2 6" xfId="22048" xr:uid="{9486C2F3-C6DD-4D54-AAD8-56984D1F2673}"/>
    <cellStyle name="20% - Accent3 10 2 7" xfId="8635" xr:uid="{1134FEE9-A6DB-4C46-8AE4-DEEC6B4A84D7}"/>
    <cellStyle name="20% - Accent3 10 2 8" xfId="28343" xr:uid="{CE68BB7A-A817-4AF8-B189-6348B990CDD9}"/>
    <cellStyle name="20% - Accent3 10 3" xfId="8642" xr:uid="{68D97140-E069-4545-AE2B-09F483953408}"/>
    <cellStyle name="20% - Accent3 10 3 2" xfId="8643" xr:uid="{608DA547-7D4D-4F57-92B8-D77C6F854DDD}"/>
    <cellStyle name="20% - Accent3 10 3 2 2" xfId="8644" xr:uid="{83C107DA-707B-42C6-AF2A-6A0242178AF2}"/>
    <cellStyle name="20% - Accent3 10 3 2 3" xfId="8645" xr:uid="{0E6EA82D-920E-4690-9904-983600A7B130}"/>
    <cellStyle name="20% - Accent3 10 3 3" xfId="8646" xr:uid="{635B4D39-3150-4249-B6EF-8660A0EB895E}"/>
    <cellStyle name="20% - Accent3 10 3 4" xfId="8647" xr:uid="{6E3BCAB7-C4FA-4F7D-95F6-2A8B93411483}"/>
    <cellStyle name="20% - Accent3 10 3 5" xfId="8648" xr:uid="{A19FC492-DE5B-4AE3-AB76-083DC953E4CA}"/>
    <cellStyle name="20% - Accent3 10 4" xfId="8649" xr:uid="{B502ADD9-FAA2-49D4-BF0E-225429E7A006}"/>
    <cellStyle name="20% - Accent3 10 4 2" xfId="8650" xr:uid="{CC6889BB-BBB8-42E6-9106-A04DAF7ADEAB}"/>
    <cellStyle name="20% - Accent3 10 4 3" xfId="8651" xr:uid="{93407EB9-8CAD-4606-BFF4-DAB2A93622A9}"/>
    <cellStyle name="20% - Accent3 10 5" xfId="8652" xr:uid="{02E2ACFE-365E-4923-97AE-0A97D3ABC593}"/>
    <cellStyle name="20% - Accent3 10 6" xfId="8653" xr:uid="{F1565E67-029D-44FE-90B1-C2F851BEC1C6}"/>
    <cellStyle name="20% - Accent3 10 7" xfId="8654" xr:uid="{307F06C6-3A21-45DD-BE15-AB38421B8D87}"/>
    <cellStyle name="20% - Accent3 10 8" xfId="21073" xr:uid="{7585C718-EB8F-4B5D-ADBA-0D64A7D86775}"/>
    <cellStyle name="20% - Accent3 10 9" xfId="8634" xr:uid="{7E7B6996-EEE4-44CE-9171-4FF2DA05E57C}"/>
    <cellStyle name="20% - Accent3 11" xfId="4808" xr:uid="{ACD03B57-6751-4D13-B45E-FB75104EB109}"/>
    <cellStyle name="20% - Accent3 11 10" xfId="5461" xr:uid="{8FB6BEAA-F86F-478A-95F7-AEDC3CB2449F}"/>
    <cellStyle name="20% - Accent3 11 11" xfId="23140" xr:uid="{3F52A941-4548-4EBE-A057-4E52C016A34E}"/>
    <cellStyle name="20% - Accent3 11 2" xfId="6245" xr:uid="{F888267F-A465-4FCF-A4CF-E19FB0E5DEAA}"/>
    <cellStyle name="20% - Accent3 11 2 2" xfId="8657" xr:uid="{64240F42-885B-49C6-8884-4CB67423ED83}"/>
    <cellStyle name="20% - Accent3 11 2 2 2" xfId="8658" xr:uid="{3F4941EA-500D-4BFA-9D91-C94E4017EEDB}"/>
    <cellStyle name="20% - Accent3 11 2 2 3" xfId="8659" xr:uid="{9DE24A21-382A-4C80-BB5C-3056D438E2DA}"/>
    <cellStyle name="20% - Accent3 11 2 3" xfId="8660" xr:uid="{2001F714-0A37-4FCE-B442-D791A1FE6CC4}"/>
    <cellStyle name="20% - Accent3 11 2 4" xfId="8661" xr:uid="{95F0E92C-F325-42E2-BC2A-6CAABC5A0944}"/>
    <cellStyle name="20% - Accent3 11 2 5" xfId="8662" xr:uid="{429B2B8D-48B1-4364-A16C-6FB778742A91}"/>
    <cellStyle name="20% - Accent3 11 2 6" xfId="22289" xr:uid="{0BFDBAD2-556D-4E8E-B003-7DA2ECBA67BD}"/>
    <cellStyle name="20% - Accent3 11 2 7" xfId="8656" xr:uid="{24312B59-0238-4491-915E-ECEBEC9A9348}"/>
    <cellStyle name="20% - Accent3 11 2 8" xfId="28416" xr:uid="{63FC24A6-055D-46E8-8B97-6C5F06B6E987}"/>
    <cellStyle name="20% - Accent3 11 3" xfId="8663" xr:uid="{3F795A1B-1FD3-4969-A2E0-0D56E4AA7792}"/>
    <cellStyle name="20% - Accent3 11 3 2" xfId="8664" xr:uid="{8809CF95-598A-47EA-81E6-A0A2BD1EBC00}"/>
    <cellStyle name="20% - Accent3 11 3 2 2" xfId="8665" xr:uid="{03CC5749-3860-410D-AB85-10957E2E3AF8}"/>
    <cellStyle name="20% - Accent3 11 3 2 3" xfId="8666" xr:uid="{98235A04-AB71-4A67-9B5A-BEA454745F28}"/>
    <cellStyle name="20% - Accent3 11 3 3" xfId="8667" xr:uid="{7904501B-502C-4646-BE85-E564A6EED22D}"/>
    <cellStyle name="20% - Accent3 11 3 4" xfId="8668" xr:uid="{BDBAEDAD-66B1-4722-82DF-407484439853}"/>
    <cellStyle name="20% - Accent3 11 3 5" xfId="8669" xr:uid="{A7AD2096-9984-4243-9BA4-42AAF3534696}"/>
    <cellStyle name="20% - Accent3 11 4" xfId="8670" xr:uid="{74173515-CA15-464A-A8B1-570FD853EC1E}"/>
    <cellStyle name="20% - Accent3 11 4 2" xfId="8671" xr:uid="{85D4282B-6AD2-462A-A845-7AF620AECA13}"/>
    <cellStyle name="20% - Accent3 11 4 3" xfId="8672" xr:uid="{003DADD5-9B44-484F-B84D-D763844268BB}"/>
    <cellStyle name="20% - Accent3 11 5" xfId="8673" xr:uid="{2A9F807B-AC42-47DD-A6BA-559DA12E0066}"/>
    <cellStyle name="20% - Accent3 11 6" xfId="8674" xr:uid="{90A58EEC-140A-4FF2-8D13-77ED2FCFC861}"/>
    <cellStyle name="20% - Accent3 11 7" xfId="8675" xr:uid="{F7BD886F-34F4-4E1F-B9BA-5824A054A4E4}"/>
    <cellStyle name="20% - Accent3 11 8" xfId="21317" xr:uid="{3EB02FD6-F3F1-4B84-AF59-18E22B9AC15B}"/>
    <cellStyle name="20% - Accent3 11 9" xfId="8655" xr:uid="{E5478209-968C-44DD-917A-7E70FDE88E49}"/>
    <cellStyle name="20% - Accent3 12" xfId="4451" xr:uid="{3C32D835-20CE-4CCE-8D34-610A64AC50DF}"/>
    <cellStyle name="20% - Accent3 12 10" xfId="5657" xr:uid="{B7256816-9B68-46FF-A883-83460352F8E8}"/>
    <cellStyle name="20% - Accent3 12 11" xfId="23218" xr:uid="{7BC55EB3-C2FF-427F-8D44-A6932E71A5EE}"/>
    <cellStyle name="20% - Accent3 12 2" xfId="6439" xr:uid="{7D3C8498-D6C1-4183-A587-6495507A62FF}"/>
    <cellStyle name="20% - Accent3 12 2 2" xfId="8678" xr:uid="{0D80DC21-49D9-4AE5-8A88-9F93088122BA}"/>
    <cellStyle name="20% - Accent3 12 2 2 2" xfId="8679" xr:uid="{87D6BA7B-4342-494F-8EB4-24B6DEC2FBE0}"/>
    <cellStyle name="20% - Accent3 12 2 2 3" xfId="8680" xr:uid="{A2C605C3-90A5-4339-9DC1-F492468F5683}"/>
    <cellStyle name="20% - Accent3 12 2 3" xfId="8681" xr:uid="{65EB6158-A918-45A6-8ED6-5FE3724FBDD1}"/>
    <cellStyle name="20% - Accent3 12 2 4" xfId="8682" xr:uid="{01A457E9-7666-478F-A0C3-B3F9D15A1B69}"/>
    <cellStyle name="20% - Accent3 12 2 5" xfId="8683" xr:uid="{B65A4A97-8F3B-4D4F-B7FD-0F165CBED8C5}"/>
    <cellStyle name="20% - Accent3 12 2 6" xfId="22553" xr:uid="{854934B4-673A-4FB8-9C21-4AE2E5D8149E}"/>
    <cellStyle name="20% - Accent3 12 2 7" xfId="8677" xr:uid="{5296C6BA-1494-45E0-8082-992AB747A307}"/>
    <cellStyle name="20% - Accent3 12 3" xfId="8684" xr:uid="{34EE47AF-FC50-4B8E-B32E-41D2856ED325}"/>
    <cellStyle name="20% - Accent3 12 3 2" xfId="8685" xr:uid="{D95B1EFE-91D7-4BBD-8FE2-D0AF81CEEB04}"/>
    <cellStyle name="20% - Accent3 12 3 2 2" xfId="8686" xr:uid="{662AEFA0-6813-4340-9040-C5ED093627A3}"/>
    <cellStyle name="20% - Accent3 12 3 2 3" xfId="8687" xr:uid="{9F3B318D-B05B-4AB8-9B26-B7032F2E957F}"/>
    <cellStyle name="20% - Accent3 12 3 3" xfId="8688" xr:uid="{81408E22-6BDE-4BD8-979E-F695C23A5347}"/>
    <cellStyle name="20% - Accent3 12 3 4" xfId="8689" xr:uid="{590480AB-1C06-47D5-98D9-241A44311D34}"/>
    <cellStyle name="20% - Accent3 12 3 5" xfId="8690" xr:uid="{E6F8D5AF-4A74-4A6C-8E7F-040A165B4876}"/>
    <cellStyle name="20% - Accent3 12 4" xfId="8691" xr:uid="{680F5F78-FF99-470D-9B82-44C0809F755F}"/>
    <cellStyle name="20% - Accent3 12 4 2" xfId="8692" xr:uid="{90D7978C-7179-4DD1-A4C7-38DD1896579C}"/>
    <cellStyle name="20% - Accent3 12 4 3" xfId="8693" xr:uid="{220241E1-C462-4D26-8641-C07DE0E215BB}"/>
    <cellStyle name="20% - Accent3 12 5" xfId="8694" xr:uid="{FFD7225A-39DD-4711-83E6-EF1C342F7A61}"/>
    <cellStyle name="20% - Accent3 12 6" xfId="8695" xr:uid="{8F64D46A-A31D-4525-AEA9-733C187C2ADA}"/>
    <cellStyle name="20% - Accent3 12 7" xfId="8696" xr:uid="{D815736B-D605-4C5E-B1C3-2A9F20E1491D}"/>
    <cellStyle name="20% - Accent3 12 8" xfId="21566" xr:uid="{04A50854-DEAD-4A74-BE31-AAD10E4C08A2}"/>
    <cellStyle name="20% - Accent3 12 9" xfId="8676" xr:uid="{09949742-CA72-4575-8966-454DE56D0458}"/>
    <cellStyle name="20% - Accent3 13" xfId="5682" xr:uid="{F9925665-32BE-47F6-8D10-51FA8DF17D86}"/>
    <cellStyle name="20% - Accent3 13 10" xfId="23193" xr:uid="{51689C0C-B972-494A-A8B3-9C69609F57C1}"/>
    <cellStyle name="20% - Accent3 13 2" xfId="6464" xr:uid="{FCA03713-AFEB-4481-B3B0-6FB2C8C9DE1D}"/>
    <cellStyle name="20% - Accent3 13 2 2" xfId="8699" xr:uid="{B374BDBA-FFF5-4F14-9BF4-C00AFBEC0108}"/>
    <cellStyle name="20% - Accent3 13 2 2 2" xfId="8700" xr:uid="{EF4C2248-6479-4A0F-BEB9-BA2C50B80D85}"/>
    <cellStyle name="20% - Accent3 13 2 2 3" xfId="8701" xr:uid="{E45C8C79-27DA-43A0-B315-B1845B076133}"/>
    <cellStyle name="20% - Accent3 13 2 3" xfId="8702" xr:uid="{31412C4A-6AB8-4643-8FE6-E7D735F3C7DC}"/>
    <cellStyle name="20% - Accent3 13 2 4" xfId="8703" xr:uid="{B8CB2911-D872-46F5-A397-B9FA519C5928}"/>
    <cellStyle name="20% - Accent3 13 2 5" xfId="8704" xr:uid="{DE67EC2F-A070-4726-9588-B10F8F138D45}"/>
    <cellStyle name="20% - Accent3 13 2 6" xfId="22577" xr:uid="{9A113B2F-D393-470C-AEA8-0FDFFC6FFCD4}"/>
    <cellStyle name="20% - Accent3 13 2 7" xfId="8698" xr:uid="{5C1A56EB-FF4D-4E32-BA37-573AFFF413AF}"/>
    <cellStyle name="20% - Accent3 13 2 8" xfId="29894" xr:uid="{B1BA3E99-B58B-44E7-89D6-CEA37A7BFED7}"/>
    <cellStyle name="20% - Accent3 13 3" xfId="8705" xr:uid="{94487202-054A-4CB8-8B90-234AA1B3DCC1}"/>
    <cellStyle name="20% - Accent3 13 3 2" xfId="8706" xr:uid="{7E0C184A-EEED-494D-A079-03C5EA8592CE}"/>
    <cellStyle name="20% - Accent3 13 3 2 2" xfId="8707" xr:uid="{AEDE6533-131C-4F55-ABD8-622C34DA9EFE}"/>
    <cellStyle name="20% - Accent3 13 3 2 3" xfId="8708" xr:uid="{674F7609-59C8-4F40-AA2F-89AA193F2871}"/>
    <cellStyle name="20% - Accent3 13 3 3" xfId="8709" xr:uid="{EF178BF5-DAD9-4ED9-A3ED-1206FCE97EB6}"/>
    <cellStyle name="20% - Accent3 13 3 4" xfId="8710" xr:uid="{990A2F32-3197-4274-B5AD-B1098F7C7603}"/>
    <cellStyle name="20% - Accent3 13 3 5" xfId="8711" xr:uid="{2ABADC64-46B4-4C0F-A5E9-0E1CF021569F}"/>
    <cellStyle name="20% - Accent3 13 4" xfId="8712" xr:uid="{1C2EF3F9-DC22-4345-BC47-5F754C300E3E}"/>
    <cellStyle name="20% - Accent3 13 4 2" xfId="8713" xr:uid="{C4C3C571-F4A0-4BB7-92F2-937ABE4F9103}"/>
    <cellStyle name="20% - Accent3 13 4 3" xfId="8714" xr:uid="{C8139C0E-29BE-467D-B0A5-D3627CDB1F3B}"/>
    <cellStyle name="20% - Accent3 13 5" xfId="8715" xr:uid="{A623542C-06D3-4BB8-B4AD-30AAA0F594BF}"/>
    <cellStyle name="20% - Accent3 13 6" xfId="8716" xr:uid="{9E12430C-1EB2-487B-A8A1-89F346C626B0}"/>
    <cellStyle name="20% - Accent3 13 7" xfId="8717" xr:uid="{893B7C23-A7F6-482D-BF8F-B58DF0A39134}"/>
    <cellStyle name="20% - Accent3 13 8" xfId="21589" xr:uid="{AC89238F-36E8-472D-B72A-F3AB45EC705F}"/>
    <cellStyle name="20% - Accent3 13 9" xfId="8697" xr:uid="{5C16B775-C767-4B78-8976-0EDCE01FA512}"/>
    <cellStyle name="20% - Accent3 14" xfId="5707" xr:uid="{CEB1DCD1-2361-4832-942D-1961C949A78A}"/>
    <cellStyle name="20% - Accent3 14 2" xfId="6489" xr:uid="{3A2A0235-8D9C-4417-99A4-2F4FF4F14590}"/>
    <cellStyle name="20% - Accent3 14 2 2" xfId="8720" xr:uid="{0F48A61D-E5C4-4AF0-A966-0B210B345663}"/>
    <cellStyle name="20% - Accent3 14 2 2 2" xfId="8721" xr:uid="{01F97997-A501-4C7A-B1C0-9C2AEDFFF919}"/>
    <cellStyle name="20% - Accent3 14 2 2 3" xfId="8722" xr:uid="{A613E52C-9B6E-470D-B739-951B4939E9F0}"/>
    <cellStyle name="20% - Accent3 14 2 3" xfId="8723" xr:uid="{97BA337F-AF64-42AD-A1BF-60283F5C0DCC}"/>
    <cellStyle name="20% - Accent3 14 2 4" xfId="8724" xr:uid="{756F72C3-0FBA-4350-9F3A-9ABBA60F427A}"/>
    <cellStyle name="20% - Accent3 14 2 5" xfId="8725" xr:uid="{C289E34E-47C4-4140-A8F9-90AF38D3474B}"/>
    <cellStyle name="20% - Accent3 14 2 6" xfId="22601" xr:uid="{139A1671-BDF1-40D2-9526-0A3429B524A7}"/>
    <cellStyle name="20% - Accent3 14 2 7" xfId="8719" xr:uid="{A0AB29E2-2242-446D-98A4-BFF2C990ECAD}"/>
    <cellStyle name="20% - Accent3 14 3" xfId="8726" xr:uid="{C5D1ECE9-C997-45A2-9460-3638658FDD77}"/>
    <cellStyle name="20% - Accent3 14 3 2" xfId="8727" xr:uid="{18185716-C601-4DB6-9E9A-5CEBDE57D94B}"/>
    <cellStyle name="20% - Accent3 14 3 2 2" xfId="8728" xr:uid="{A6DD1323-8645-486F-B437-468C39C1441B}"/>
    <cellStyle name="20% - Accent3 14 3 2 3" xfId="8729" xr:uid="{5FA898F8-DE73-4460-84F8-DB2275820629}"/>
    <cellStyle name="20% - Accent3 14 3 3" xfId="8730" xr:uid="{A8A8035D-44B3-4896-925E-3CCD3DD96AC5}"/>
    <cellStyle name="20% - Accent3 14 3 4" xfId="8731" xr:uid="{C29DFF4E-7DEF-4FB3-A114-49B8A5631AAA}"/>
    <cellStyle name="20% - Accent3 14 3 5" xfId="8732" xr:uid="{FB1814F5-C78C-4A8F-959C-51C5B44FD0B9}"/>
    <cellStyle name="20% - Accent3 14 4" xfId="8733" xr:uid="{F7BF170C-6357-49B2-8D12-71BA31E3A614}"/>
    <cellStyle name="20% - Accent3 14 4 2" xfId="8734" xr:uid="{884B97A8-2886-4480-82EC-30134E3E7F98}"/>
    <cellStyle name="20% - Accent3 14 4 3" xfId="8735" xr:uid="{D0F4148A-AEE6-4AF1-8A28-138259D6EE9D}"/>
    <cellStyle name="20% - Accent3 14 5" xfId="8736" xr:uid="{E4A45BFE-A648-4615-B48E-5BDF7C0B511B}"/>
    <cellStyle name="20% - Accent3 14 6" xfId="8737" xr:uid="{E1A38775-FBB6-4428-A8FE-8B6F59F9DD64}"/>
    <cellStyle name="20% - Accent3 14 7" xfId="8738" xr:uid="{5F290239-E2CF-4488-8F80-9D6F726DFA34}"/>
    <cellStyle name="20% - Accent3 14 8" xfId="21612" xr:uid="{C97C9A94-1B78-4A71-B39E-A8E2863B7E2F}"/>
    <cellStyle name="20% - Accent3 14 9" xfId="8718" xr:uid="{7EA54358-B5D9-4A4E-8126-88CE723497BC}"/>
    <cellStyle name="20% - Accent3 15" xfId="5730" xr:uid="{B46FC772-26E3-4A80-BDDD-996A3E830923}"/>
    <cellStyle name="20% - Accent3 15 2" xfId="6512" xr:uid="{4D875CB1-781F-406A-B69F-AA9E70255C5D}"/>
    <cellStyle name="20% - Accent3 15 2 2" xfId="8741" xr:uid="{2B05431D-9775-4D29-9482-BFEB2BEF953F}"/>
    <cellStyle name="20% - Accent3 15 2 2 2" xfId="8742" xr:uid="{95C9A2A6-BB2D-4834-B531-A2BE2F35F005}"/>
    <cellStyle name="20% - Accent3 15 2 2 3" xfId="8743" xr:uid="{6E64CF60-CD68-4D3F-9EF1-99CB58C933C5}"/>
    <cellStyle name="20% - Accent3 15 2 3" xfId="8744" xr:uid="{BA584045-04A7-4FD6-AE9E-678F31BB9267}"/>
    <cellStyle name="20% - Accent3 15 2 4" xfId="8745" xr:uid="{999652D7-CA3A-417B-B5AC-C83A520636DB}"/>
    <cellStyle name="20% - Accent3 15 2 5" xfId="8746" xr:uid="{966356CC-EDFB-4D6F-B78A-3A8F972F7E4C}"/>
    <cellStyle name="20% - Accent3 15 2 6" xfId="22623" xr:uid="{67AA0417-2CF7-44DE-96E5-1E60DB2D4683}"/>
    <cellStyle name="20% - Accent3 15 2 7" xfId="8740" xr:uid="{7D342912-1302-4380-925F-ACC385CF6873}"/>
    <cellStyle name="20% - Accent3 15 3" xfId="8747" xr:uid="{00083BA1-79C0-45CC-AD8C-09710893A7A2}"/>
    <cellStyle name="20% - Accent3 15 3 2" xfId="8748" xr:uid="{8F07FB86-98AA-45F8-9C37-9F44C04E5B5D}"/>
    <cellStyle name="20% - Accent3 15 3 2 2" xfId="8749" xr:uid="{0808DE02-2F72-4ABD-8F94-4BC960A88543}"/>
    <cellStyle name="20% - Accent3 15 3 2 3" xfId="8750" xr:uid="{16ED9BB9-8BD5-4915-99D7-09BCBDE18B5E}"/>
    <cellStyle name="20% - Accent3 15 3 3" xfId="8751" xr:uid="{F50F5B9A-85D0-4D12-9622-98A2DD2A4FFD}"/>
    <cellStyle name="20% - Accent3 15 3 4" xfId="8752" xr:uid="{065A79BE-70B2-43EF-801E-9EFF69ED76CF}"/>
    <cellStyle name="20% - Accent3 15 3 5" xfId="8753" xr:uid="{12CD6C01-2C38-446A-A8B6-82CE24AE257E}"/>
    <cellStyle name="20% - Accent3 15 4" xfId="8754" xr:uid="{3BF9D279-0480-4FF7-B2B1-E89AECB7A736}"/>
    <cellStyle name="20% - Accent3 15 4 2" xfId="8755" xr:uid="{29DBC2C3-DBBF-4F85-B4B9-FFED66CF13FE}"/>
    <cellStyle name="20% - Accent3 15 4 3" xfId="8756" xr:uid="{6F0BF7EA-23EE-4A61-B59E-14998ECEC5FB}"/>
    <cellStyle name="20% - Accent3 15 5" xfId="8757" xr:uid="{5E637AF2-32FD-48AC-8C96-456E9D2ED117}"/>
    <cellStyle name="20% - Accent3 15 6" xfId="8758" xr:uid="{C675617B-9627-449B-986C-9E50A65F9AEB}"/>
    <cellStyle name="20% - Accent3 15 7" xfId="8759" xr:uid="{96FCBF0F-6CE0-4594-AEAB-A550ED1256D5}"/>
    <cellStyle name="20% - Accent3 15 8" xfId="21634" xr:uid="{7F1ECD41-37FE-4383-B35F-CA6D190220A6}"/>
    <cellStyle name="20% - Accent3 15 9" xfId="8739" xr:uid="{A6484078-EAA7-4052-8C87-102EE60D51B6}"/>
    <cellStyle name="20% - Accent3 16" xfId="5754" xr:uid="{CD781067-C554-43EF-8955-1C51838F5074}"/>
    <cellStyle name="20% - Accent3 16 2" xfId="6536" xr:uid="{836801DA-E0AA-4A7F-90D7-0D458FF7F0AE}"/>
    <cellStyle name="20% - Accent3 16 2 2" xfId="8762" xr:uid="{5E5C2653-0665-4E40-AEC1-A037CAAE7426}"/>
    <cellStyle name="20% - Accent3 16 2 2 2" xfId="8763" xr:uid="{99389A33-6DC2-4173-BB78-2E5FE5A03A35}"/>
    <cellStyle name="20% - Accent3 16 2 2 3" xfId="8764" xr:uid="{556C5E1B-4E38-4BE0-A27B-7544D3BE53B0}"/>
    <cellStyle name="20% - Accent3 16 2 3" xfId="8765" xr:uid="{49646067-884B-449C-BFFF-A3F22FC5715A}"/>
    <cellStyle name="20% - Accent3 16 2 4" xfId="8766" xr:uid="{E5B3AA72-9AA8-4F83-A0EA-80A9E352A1C0}"/>
    <cellStyle name="20% - Accent3 16 2 5" xfId="8767" xr:uid="{AFC37934-1F9F-4095-BCC8-B5A73475A97A}"/>
    <cellStyle name="20% - Accent3 16 2 6" xfId="22646" xr:uid="{49442B86-F593-4216-9131-9831F58968F0}"/>
    <cellStyle name="20% - Accent3 16 2 7" xfId="8761" xr:uid="{E499733F-D15B-4D82-A190-B4CB0F1A9087}"/>
    <cellStyle name="20% - Accent3 16 3" xfId="8768" xr:uid="{DBD9B3FC-D522-4574-83E0-87DAF6FC6FBE}"/>
    <cellStyle name="20% - Accent3 16 3 2" xfId="8769" xr:uid="{FA4CBB90-BE2E-4BB0-A22E-89EAC7E881E6}"/>
    <cellStyle name="20% - Accent3 16 3 2 2" xfId="8770" xr:uid="{39EC5F11-7E4E-4A44-8D28-DCADA3BD4DB1}"/>
    <cellStyle name="20% - Accent3 16 3 2 3" xfId="8771" xr:uid="{14FA80A5-7DBB-4CEE-A66C-1C2CDC4343F8}"/>
    <cellStyle name="20% - Accent3 16 3 3" xfId="8772" xr:uid="{7837625D-CD40-4416-824B-EF95635908F6}"/>
    <cellStyle name="20% - Accent3 16 3 4" xfId="8773" xr:uid="{37F6BDB7-4878-4B92-950B-E2FDF165894A}"/>
    <cellStyle name="20% - Accent3 16 3 5" xfId="8774" xr:uid="{644B6C5C-D488-4391-A09E-9F384FBF1B8B}"/>
    <cellStyle name="20% - Accent3 16 4" xfId="8775" xr:uid="{47A862B3-13D6-44F2-997F-AF12DF8FAF7A}"/>
    <cellStyle name="20% - Accent3 16 4 2" xfId="8776" xr:uid="{4B771C65-F177-4F86-B0CA-573E0D146F0B}"/>
    <cellStyle name="20% - Accent3 16 4 3" xfId="8777" xr:uid="{2E52FDA7-B6EE-47EB-9ECD-98A7612CA57F}"/>
    <cellStyle name="20% - Accent3 16 5" xfId="8778" xr:uid="{51585027-21D9-4991-8F50-A479B8A7DCC0}"/>
    <cellStyle name="20% - Accent3 16 6" xfId="8779" xr:uid="{1C3F37B1-F1AD-4182-B757-9232DFD5B391}"/>
    <cellStyle name="20% - Accent3 16 7" xfId="8780" xr:uid="{F96C586E-F1D7-461E-967D-30740F978534}"/>
    <cellStyle name="20% - Accent3 16 8" xfId="21657" xr:uid="{32EE7308-1420-40E3-960A-4BAC872218A5}"/>
    <cellStyle name="20% - Accent3 16 9" xfId="8760" xr:uid="{EF135DC8-80C2-4D98-9B95-F7494AEDD2DA}"/>
    <cellStyle name="20% - Accent3 17" xfId="5778" xr:uid="{4428B20B-5FC2-4C0D-98B0-B05FC431AD5C}"/>
    <cellStyle name="20% - Accent3 17 2" xfId="6560" xr:uid="{F855EE9B-6A57-459F-B5C9-A4A990D273FA}"/>
    <cellStyle name="20% - Accent3 17 2 2" xfId="8783" xr:uid="{A81A89AB-7CC8-4822-A528-907249D9BB1D}"/>
    <cellStyle name="20% - Accent3 17 2 3" xfId="8784" xr:uid="{D6445E19-550D-4DDB-A697-F7E86E3B9BF3}"/>
    <cellStyle name="20% - Accent3 17 2 4" xfId="22669" xr:uid="{E0647FD3-FEC3-4909-9B6F-86A2BD75C64C}"/>
    <cellStyle name="20% - Accent3 17 2 5" xfId="8782" xr:uid="{6EC7FE33-002B-4CD7-891C-805AB121B66C}"/>
    <cellStyle name="20% - Accent3 17 3" xfId="8785" xr:uid="{F723B0D2-4883-42A3-B2C5-D953331675E1}"/>
    <cellStyle name="20% - Accent3 17 4" xfId="8786" xr:uid="{C2D9B5A3-09FF-4192-84F2-BB4006CE75EA}"/>
    <cellStyle name="20% - Accent3 17 5" xfId="8787" xr:uid="{68B127B3-E72B-4004-9B2C-BB46AC9C09C9}"/>
    <cellStyle name="20% - Accent3 17 6" xfId="21680" xr:uid="{55D8CAF7-1C1D-4589-A391-B0E11C43E143}"/>
    <cellStyle name="20% - Accent3 17 7" xfId="8781" xr:uid="{6B300B4A-7171-4D77-B2D9-14AF00DFE54A}"/>
    <cellStyle name="20% - Accent3 18" xfId="5803" xr:uid="{5AF15D7F-C822-42C3-ACF4-A9B2725FC100}"/>
    <cellStyle name="20% - Accent3 18 2" xfId="8789" xr:uid="{0E727CF2-6051-4C89-8ABB-F3E990355A99}"/>
    <cellStyle name="20% - Accent3 18 2 2" xfId="8790" xr:uid="{05FA6860-0B08-4EF7-A2E0-952ABF193042}"/>
    <cellStyle name="20% - Accent3 18 2 3" xfId="8791" xr:uid="{06A38A79-D563-4771-A667-5CADAF9BD57F}"/>
    <cellStyle name="20% - Accent3 18 3" xfId="8792" xr:uid="{2B166061-86ED-40C7-80FF-7627612D08DA}"/>
    <cellStyle name="20% - Accent3 18 4" xfId="8793" xr:uid="{26A2F3B3-82B3-4C5F-B3EB-7D6012CE7CB4}"/>
    <cellStyle name="20% - Accent3 18 5" xfId="8794" xr:uid="{91D00A3F-4EA1-4B45-B4AA-BB62DEA0D169}"/>
    <cellStyle name="20% - Accent3 18 6" xfId="21704" xr:uid="{826762E8-78D8-41B5-9D2B-37146DF7B468}"/>
    <cellStyle name="20% - Accent3 18 7" xfId="8788" xr:uid="{7A992AD8-C316-4E10-9EC8-197907962E4D}"/>
    <cellStyle name="20% - Accent3 19" xfId="5827" xr:uid="{4826016F-66F5-44FF-B565-18A060487177}"/>
    <cellStyle name="20% - Accent3 19 2" xfId="8796" xr:uid="{098C7262-D327-4262-93CF-18B751D99C74}"/>
    <cellStyle name="20% - Accent3 19 3" xfId="8797" xr:uid="{31AF819D-2AB7-41D6-8370-97419ECAEC85}"/>
    <cellStyle name="20% - Accent3 19 4" xfId="8798" xr:uid="{03962745-4380-4220-8D09-F8F45D53395B}"/>
    <cellStyle name="20% - Accent3 19 5" xfId="21727" xr:uid="{D3A72266-EE65-4E33-A09C-A3BF737BD6E1}"/>
    <cellStyle name="20% - Accent3 19 6" xfId="8795" xr:uid="{ABAC792C-2807-4E29-87B6-334DA0B613EC}"/>
    <cellStyle name="20% - Accent3 2" xfId="363" xr:uid="{656EF6D0-4449-44AC-B358-283B59C57E2A}"/>
    <cellStyle name="20% - Accent3 2 10" xfId="8800" xr:uid="{31E6D96D-C201-4BBB-AC38-BAC485FF0395}"/>
    <cellStyle name="20% - Accent3 2 11" xfId="8801" xr:uid="{53E207F9-1266-45B4-97C8-1F59813135EB}"/>
    <cellStyle name="20% - Accent3 2 12" xfId="8802" xr:uid="{7A51AF7C-960B-4E75-86FB-C8F947EF228F}"/>
    <cellStyle name="20% - Accent3 2 13" xfId="20612" xr:uid="{9C58D583-E1E5-497D-AFAB-5589D65C3B30}"/>
    <cellStyle name="20% - Accent3 2 14" xfId="8799" xr:uid="{163F173B-73FD-49CB-BCF9-020B75EF84D3}"/>
    <cellStyle name="20% - Accent3 2 15" xfId="6628" xr:uid="{2180F631-4286-40D7-894B-CAF9452EE1ED}"/>
    <cellStyle name="20% - Accent3 2 16" xfId="5029" xr:uid="{41D0BEBE-A8B2-4790-BC59-6E9F81FD59A0}"/>
    <cellStyle name="20% - Accent3 2 17" xfId="22851" xr:uid="{8F6168C4-5CBE-4392-9433-19779603E775}"/>
    <cellStyle name="20% - Accent3 2 18" xfId="4500" xr:uid="{8695ACA4-4295-4B9D-904F-AB6992BAA29A}"/>
    <cellStyle name="20% - Accent3 2 2" xfId="863" xr:uid="{CF30A990-9B51-4B99-BE9C-70341C18D7B7}"/>
    <cellStyle name="20% - Accent3 2 2 10" xfId="20613" xr:uid="{6A141D91-E68B-4A4C-88F3-B58B5A84E4AA}"/>
    <cellStyle name="20% - Accent3 2 2 11" xfId="8803" xr:uid="{D9E4A0B4-DA7F-453F-B56D-138070AE35B3}"/>
    <cellStyle name="20% - Accent3 2 2 12" xfId="5251" xr:uid="{203A7540-308F-4473-8A49-0B4D685B25CF}"/>
    <cellStyle name="20% - Accent3 2 2 13" xfId="4634" xr:uid="{39619396-02B2-4758-A4C7-532D84599ABD}"/>
    <cellStyle name="20% - Accent3 2 2 2" xfId="742" xr:uid="{D440B0A7-301C-4C36-BA1C-AB8E26BCCF70}"/>
    <cellStyle name="20% - Accent3 2 2 2 10" xfId="6068" xr:uid="{3CBCD32E-B491-4A17-B340-EC111D07EA40}"/>
    <cellStyle name="20% - Accent3 2 2 2 11" xfId="4735" xr:uid="{9F86A438-061B-442E-8251-8B00ECDA9DA2}"/>
    <cellStyle name="20% - Accent3 2 2 2 2" xfId="894" xr:uid="{9DE3AE7E-3962-4D87-93F1-73B5AFB9AA37}"/>
    <cellStyle name="20% - Accent3 2 2 2 2 2" xfId="1231" xr:uid="{7BFCEFF3-E719-4E3C-A163-35D075773364}"/>
    <cellStyle name="20% - Accent3 2 2 2 2 2 2" xfId="1893" xr:uid="{75F50E6D-63C0-4FCA-9F49-A27F57DA674E}"/>
    <cellStyle name="20% - Accent3 2 2 2 2 2 2 2" xfId="3128" xr:uid="{6B179755-6E0B-475D-AE19-582621A46CA7}"/>
    <cellStyle name="20% - Accent3 2 2 2 2 2 2 3" xfId="8807" xr:uid="{A0652A6C-7C9E-4D96-9D3B-6A77B7E3DE7C}"/>
    <cellStyle name="20% - Accent3 2 2 2 2 2 3" xfId="2492" xr:uid="{0A9735D3-B8E9-4CBF-929C-436992899D18}"/>
    <cellStyle name="20% - Accent3 2 2 2 2 2 3 2" xfId="8808" xr:uid="{15FFC5B2-83B9-4F33-81D3-267351C3C089}"/>
    <cellStyle name="20% - Accent3 2 2 2 2 2 4" xfId="8806" xr:uid="{3D225790-D6D7-499E-836F-7D481F20CEB7}"/>
    <cellStyle name="20% - Accent3 2 2 2 2 3" xfId="1603" xr:uid="{32875032-5312-4850-B263-F1E7BF715B50}"/>
    <cellStyle name="20% - Accent3 2 2 2 2 3 2" xfId="2824" xr:uid="{DFFD4A10-C47E-4EA5-9BE2-D218B58082C8}"/>
    <cellStyle name="20% - Accent3 2 2 2 2 3 3" xfId="8809" xr:uid="{73E2B745-1634-4CF2-B4B6-7EA32E2C5F50}"/>
    <cellStyle name="20% - Accent3 2 2 2 2 4" xfId="2325" xr:uid="{B666DC8E-E6CD-49F8-AEFC-444084B03187}"/>
    <cellStyle name="20% - Accent3 2 2 2 2 4 2" xfId="8810" xr:uid="{FE6539C3-1E12-4F53-8D42-2561655A3911}"/>
    <cellStyle name="20% - Accent3 2 2 2 2 5" xfId="8811" xr:uid="{9941AB67-E535-4BBF-98AC-FE9B583DC028}"/>
    <cellStyle name="20% - Accent3 2 2 2 2 6" xfId="31416" xr:uid="{BAB30F89-9801-4BD1-9586-2980C724DD3D}"/>
    <cellStyle name="20% - Accent3 2 2 2 2 7" xfId="8805" xr:uid="{874002E6-0EA6-4850-9AB3-B123728329B2}"/>
    <cellStyle name="20% - Accent3 2 2 2 3" xfId="1230" xr:uid="{AF4777D3-D11C-45E3-AE8E-4F2BC9A17F18}"/>
    <cellStyle name="20% - Accent3 2 2 2 3 2" xfId="1892" xr:uid="{D1529201-C41B-44FD-874E-E3C3285E1BF7}"/>
    <cellStyle name="20% - Accent3 2 2 2 3 2 2" xfId="3127" xr:uid="{D56EDA87-89CD-496D-90DF-526DDFB61978}"/>
    <cellStyle name="20% - Accent3 2 2 2 3 2 2 2" xfId="8814" xr:uid="{8F4F865F-4847-484F-A9F7-97FDA725ECAB}"/>
    <cellStyle name="20% - Accent3 2 2 2 3 2 3" xfId="8815" xr:uid="{2C900353-E979-42F5-9BBD-39A4BD7C9270}"/>
    <cellStyle name="20% - Accent3 2 2 2 3 2 4" xfId="8813" xr:uid="{792B4041-2BD3-4850-AD08-36DBD67AFAA8}"/>
    <cellStyle name="20% - Accent3 2 2 2 3 3" xfId="2491" xr:uid="{9E8D3646-96C9-4993-B845-579F573006DB}"/>
    <cellStyle name="20% - Accent3 2 2 2 3 3 2" xfId="8816" xr:uid="{BC2E2EFC-6743-45FA-AFAA-A9F648A86510}"/>
    <cellStyle name="20% - Accent3 2 2 2 3 4" xfId="8817" xr:uid="{4DDBE563-6FE3-464E-864C-53393A9D0590}"/>
    <cellStyle name="20% - Accent3 2 2 2 3 5" xfId="8818" xr:uid="{810ED364-79FC-4E8C-9CF1-A9605EA15470}"/>
    <cellStyle name="20% - Accent3 2 2 2 3 6" xfId="8812" xr:uid="{27981537-E22F-4FA7-959D-6DE89F65E9AF}"/>
    <cellStyle name="20% - Accent3 2 2 2 4" xfId="1602" xr:uid="{2221ADE1-2A42-4899-934F-E2B818687D2A}"/>
    <cellStyle name="20% - Accent3 2 2 2 4 2" xfId="2823" xr:uid="{BA6059D3-4047-4012-AF1C-D89C316737E7}"/>
    <cellStyle name="20% - Accent3 2 2 2 4 2 2" xfId="8820" xr:uid="{A7CF806B-71AE-4F17-BCD0-681B181DD3FA}"/>
    <cellStyle name="20% - Accent3 2 2 2 4 3" xfId="8821" xr:uid="{0710402A-559D-4029-803E-52A265FD5057}"/>
    <cellStyle name="20% - Accent3 2 2 2 4 4" xfId="8819" xr:uid="{99861FAD-9DDE-46C5-ADA4-972AAB80ABC4}"/>
    <cellStyle name="20% - Accent3 2 2 2 5" xfId="2208" xr:uid="{97BE71E7-9A0A-479C-A10A-B5CF61777D40}"/>
    <cellStyle name="20% - Accent3 2 2 2 5 2" xfId="8822" xr:uid="{D77D55E8-08AB-4021-99E9-80DB4D9345C7}"/>
    <cellStyle name="20% - Accent3 2 2 2 6" xfId="8823" xr:uid="{670A6E48-7CA4-4BB5-8C9E-3C73E9636AE5}"/>
    <cellStyle name="20% - Accent3 2 2 2 7" xfId="8824" xr:uid="{66F34BF7-B752-4AB1-9D47-C85CFFEEEBDF}"/>
    <cellStyle name="20% - Accent3 2 2 2 8" xfId="20712" xr:uid="{24617906-C066-4566-9902-FCA354D20173}"/>
    <cellStyle name="20% - Accent3 2 2 2 9" xfId="8804" xr:uid="{415F01C7-B73A-4C3B-8D53-262E7F135635}"/>
    <cellStyle name="20% - Accent3 2 2 3" xfId="664" xr:uid="{A87B7BFD-6837-400A-BCF9-F6D9A10F1F9F}"/>
    <cellStyle name="20% - Accent3 2 2 3 2" xfId="1232" xr:uid="{7EEC6DC5-C287-412A-9E5A-0B33FD788F63}"/>
    <cellStyle name="20% - Accent3 2 2 3 2 2" xfId="1894" xr:uid="{51AE233A-3A29-4A65-A06A-F75C62A697A0}"/>
    <cellStyle name="20% - Accent3 2 2 3 2 2 2" xfId="3129" xr:uid="{D9EFD92F-A126-43EC-9015-91C3771B9C20}"/>
    <cellStyle name="20% - Accent3 2 2 3 2 2 2 2" xfId="8828" xr:uid="{7B403C18-2A38-45C4-AF07-4C6B86C88D4A}"/>
    <cellStyle name="20% - Accent3 2 2 3 2 2 3" xfId="8829" xr:uid="{43C2387F-9D05-4472-889F-9A5F68D60409}"/>
    <cellStyle name="20% - Accent3 2 2 3 2 2 4" xfId="8827" xr:uid="{81B61EAD-6CF9-41AF-BFCF-A2A5D8CDBA82}"/>
    <cellStyle name="20% - Accent3 2 2 3 2 3" xfId="2493" xr:uid="{9F808DA0-0634-4618-B2ED-2BCC01BE0B5E}"/>
    <cellStyle name="20% - Accent3 2 2 3 2 3 2" xfId="8830" xr:uid="{90D3F2B6-7361-44C6-BEE4-57CA9708C962}"/>
    <cellStyle name="20% - Accent3 2 2 3 2 4" xfId="8831" xr:uid="{4AC46DB7-3879-49A5-9B55-018D2C155A99}"/>
    <cellStyle name="20% - Accent3 2 2 3 2 5" xfId="8832" xr:uid="{949B6FA3-626F-4AB8-A00E-C78EED74CD62}"/>
    <cellStyle name="20% - Accent3 2 2 3 2 6" xfId="8826" xr:uid="{581F0CFC-F969-40A1-A1E9-C5CAD4D754DE}"/>
    <cellStyle name="20% - Accent3 2 2 3 3" xfId="1604" xr:uid="{93B2CDA2-639B-4858-A429-15E692B52E09}"/>
    <cellStyle name="20% - Accent3 2 2 3 3 2" xfId="2825" xr:uid="{EC022C95-DB6A-43B4-97BE-163FC3CAAD21}"/>
    <cellStyle name="20% - Accent3 2 2 3 3 2 2" xfId="8835" xr:uid="{1FBA89BA-7686-4ADA-9F16-3640F7009857}"/>
    <cellStyle name="20% - Accent3 2 2 3 3 2 3" xfId="8836" xr:uid="{CBB54CF6-B32B-4B9D-91B1-B18D0E85AEC5}"/>
    <cellStyle name="20% - Accent3 2 2 3 3 2 4" xfId="8834" xr:uid="{30ECA990-820A-4425-8953-6BAFDF12ADCE}"/>
    <cellStyle name="20% - Accent3 2 2 3 3 3" xfId="8837" xr:uid="{7303CF50-7FE4-4F5C-B00D-ED481C33BEC8}"/>
    <cellStyle name="20% - Accent3 2 2 3 3 4" xfId="8838" xr:uid="{4F4E5A50-FB3C-4704-82F2-EA3EA0FC5D4F}"/>
    <cellStyle name="20% - Accent3 2 2 3 3 5" xfId="8839" xr:uid="{56BEFB14-FC3A-405A-BA86-3D8402AE1335}"/>
    <cellStyle name="20% - Accent3 2 2 3 3 6" xfId="8833" xr:uid="{0BC7914C-AB6B-4336-A86F-85B2BD5FB939}"/>
    <cellStyle name="20% - Accent3 2 2 3 4" xfId="2295" xr:uid="{FD3A5610-5F0E-404D-93E1-0A6D3C22657F}"/>
    <cellStyle name="20% - Accent3 2 2 3 4 2" xfId="8841" xr:uid="{282554A0-171F-49D4-A4F4-57BB52E2DABE}"/>
    <cellStyle name="20% - Accent3 2 2 3 4 3" xfId="8842" xr:uid="{E140779C-C3E3-4333-8334-3A4397F1C208}"/>
    <cellStyle name="20% - Accent3 2 2 3 4 4" xfId="8840" xr:uid="{AA2B2B59-3DBC-4F89-8E53-66D6E472521C}"/>
    <cellStyle name="20% - Accent3 2 2 3 5" xfId="8843" xr:uid="{1AD184E4-32E2-46D8-8A2A-C50FBBC5DCFA}"/>
    <cellStyle name="20% - Accent3 2 2 3 6" xfId="8844" xr:uid="{87B2F810-74DC-4871-8A70-7725AE1C7B99}"/>
    <cellStyle name="20% - Accent3 2 2 3 7" xfId="8845" xr:uid="{6C3B0799-CA39-45CD-9960-10E01394081E}"/>
    <cellStyle name="20% - Accent3 2 2 3 8" xfId="23430" xr:uid="{32AD28C5-8765-4057-A29F-D750F3B63C00}"/>
    <cellStyle name="20% - Accent3 2 2 3 9" xfId="8825" xr:uid="{0F9431F7-8E91-46CB-BC04-C1DD5DDB9A1E}"/>
    <cellStyle name="20% - Accent3 2 2 4" xfId="743" xr:uid="{3672D522-4020-4576-AED5-6EC00A8A72D4}"/>
    <cellStyle name="20% - Accent3 2 2 4 2" xfId="1229" xr:uid="{350B2C67-7425-4447-86C7-FFE16E7D0647}"/>
    <cellStyle name="20% - Accent3 2 2 4 2 2" xfId="1891" xr:uid="{484CC8FC-8C0E-460B-8278-550CA78C1E2B}"/>
    <cellStyle name="20% - Accent3 2 2 4 2 2 2" xfId="3126" xr:uid="{ECD71A11-DC2B-4E60-A229-A669C52AE2A6}"/>
    <cellStyle name="20% - Accent3 2 2 4 2 2 3" xfId="8848" xr:uid="{B45BC72A-AF2D-47D4-9B48-A12D9AEBCAE0}"/>
    <cellStyle name="20% - Accent3 2 2 4 2 3" xfId="2494" xr:uid="{9DE4194C-6F09-4AE2-B2FD-11C32DC53664}"/>
    <cellStyle name="20% - Accent3 2 2 4 2 3 2" xfId="8849" xr:uid="{A8D53B9B-CE21-43D9-BFD9-E70BF726332A}"/>
    <cellStyle name="20% - Accent3 2 2 4 2 4" xfId="8847" xr:uid="{E22074AB-49B9-4DBA-958E-7E64F187117C}"/>
    <cellStyle name="20% - Accent3 2 2 4 3" xfId="1601" xr:uid="{B5DA2110-4A98-4EE8-873D-4829CA76AC8D}"/>
    <cellStyle name="20% - Accent3 2 2 4 3 2" xfId="2822" xr:uid="{A46274AE-7796-4B1F-8B1F-4BD381A5F156}"/>
    <cellStyle name="20% - Accent3 2 2 4 3 3" xfId="8850" xr:uid="{9C68E846-AB0E-41EA-857D-A42DBF81E254}"/>
    <cellStyle name="20% - Accent3 2 2 4 4" xfId="2382" xr:uid="{EED1CC85-776D-4221-B401-E61785363D77}"/>
    <cellStyle name="20% - Accent3 2 2 4 4 2" xfId="8851" xr:uid="{02DC5025-B94C-4331-A00C-E3101F7E564A}"/>
    <cellStyle name="20% - Accent3 2 2 4 5" xfId="8852" xr:uid="{2AE9ECFF-DDCC-4F69-8498-723C2101C071}"/>
    <cellStyle name="20% - Accent3 2 2 4 6" xfId="8846" xr:uid="{A6C47E52-820D-48D8-B0CC-61B84610A1ED}"/>
    <cellStyle name="20% - Accent3 2 2 5" xfId="1183" xr:uid="{4B35C577-5490-4F1F-884C-9DDB99830571}"/>
    <cellStyle name="20% - Accent3 2 2 5 2" xfId="1845" xr:uid="{B6777478-E80E-4AA9-85F8-5A672A495210}"/>
    <cellStyle name="20% - Accent3 2 2 5 2 2" xfId="3080" xr:uid="{BBF56010-358F-4996-8C75-D293954696C1}"/>
    <cellStyle name="20% - Accent3 2 2 5 2 2 2" xfId="8855" xr:uid="{89D317E7-2CA0-4DE2-9FBE-77247E3E93F0}"/>
    <cellStyle name="20% - Accent3 2 2 5 2 3" xfId="8856" xr:uid="{576AF82F-5EB6-4860-BE8A-A465E863ECA3}"/>
    <cellStyle name="20% - Accent3 2 2 5 2 4" xfId="8854" xr:uid="{8F8B1924-BF5F-42F5-8895-3440457A1149}"/>
    <cellStyle name="20% - Accent3 2 2 5 3" xfId="2490" xr:uid="{A314A539-4CD8-4821-834A-B965BEB258CD}"/>
    <cellStyle name="20% - Accent3 2 2 5 3 2" xfId="8857" xr:uid="{BC786623-EF65-467C-BDEE-EF84DBDBDAC3}"/>
    <cellStyle name="20% - Accent3 2 2 5 4" xfId="8858" xr:uid="{A7DC3C29-F8AD-4157-996F-56E137583884}"/>
    <cellStyle name="20% - Accent3 2 2 5 5" xfId="8859" xr:uid="{6B969A56-5ABF-494C-89C7-AD6E6D32C0C6}"/>
    <cellStyle name="20% - Accent3 2 2 5 6" xfId="8853" xr:uid="{60333BF9-80D6-4750-824B-714917FF700A}"/>
    <cellStyle name="20% - Accent3 2 2 6" xfId="1555" xr:uid="{DE9A6519-CCC8-4E02-B7EE-2A79E6CFABCB}"/>
    <cellStyle name="20% - Accent3 2 2 6 2" xfId="2776" xr:uid="{FBCD98DA-F4B0-428B-97C7-1E06788390E1}"/>
    <cellStyle name="20% - Accent3 2 2 6 2 2" xfId="8861" xr:uid="{1BA3232E-09AE-497F-9F72-6DCFF0F01336}"/>
    <cellStyle name="20% - Accent3 2 2 6 3" xfId="8862" xr:uid="{FDE4E57C-D6EE-4E89-BFC2-185AECB8AC58}"/>
    <cellStyle name="20% - Accent3 2 2 6 4" xfId="8860" xr:uid="{7A8816A2-47BD-416E-A6E1-6D4AAB3D655F}"/>
    <cellStyle name="20% - Accent3 2 2 7" xfId="2176" xr:uid="{F2228519-3179-4275-A22C-C6F713AC94D2}"/>
    <cellStyle name="20% - Accent3 2 2 7 2" xfId="8863" xr:uid="{BE5D2D34-3A6A-4DEC-9F6D-7677D1AFFEAB}"/>
    <cellStyle name="20% - Accent3 2 2 8" xfId="3465" xr:uid="{BD22BECA-80DD-4AB8-ABC5-FDC50427BD6F}"/>
    <cellStyle name="20% - Accent3 2 2 8 2" xfId="8864" xr:uid="{1293F6AC-D65A-4C34-A3EA-40CB8B649DD7}"/>
    <cellStyle name="20% - Accent3 2 2 9" xfId="923" xr:uid="{DC6E1BDB-0CF3-4C45-AAB6-15FDB558450D}"/>
    <cellStyle name="20% - Accent3 2 2 9 2" xfId="8865" xr:uid="{FCA4F169-EE00-4180-A11E-AA817386A99D}"/>
    <cellStyle name="20% - Accent3 2 3" xfId="639" xr:uid="{C8932780-3A8D-4D42-A1B7-ABD27701053C}"/>
    <cellStyle name="20% - Accent3 2 3 10" xfId="5486" xr:uid="{99347F17-2023-4A99-991D-577F3FB5CE8E}"/>
    <cellStyle name="20% - Accent3 2 3 11" xfId="23046" xr:uid="{56FA6907-AB2B-4AE6-B92A-F9C13C6836AB}"/>
    <cellStyle name="20% - Accent3 2 3 12" xfId="4690" xr:uid="{58534724-3B38-4EE5-ABC5-C29499B6B902}"/>
    <cellStyle name="20% - Accent3 2 3 2" xfId="741" xr:uid="{87EDD05A-5FEE-4F33-B656-DD54E6C6E691}"/>
    <cellStyle name="20% - Accent3 2 3 2 2" xfId="1234" xr:uid="{8B46E5D7-0771-47C0-B6FA-4143E1121614}"/>
    <cellStyle name="20% - Accent3 2 3 2 2 2" xfId="1896" xr:uid="{54DF260C-D8C2-450F-BE6E-82FC2C64DF70}"/>
    <cellStyle name="20% - Accent3 2 3 2 2 2 2" xfId="3131" xr:uid="{708343B4-27B8-4731-B1B4-1A042B2736EF}"/>
    <cellStyle name="20% - Accent3 2 3 2 2 2 3" xfId="8869" xr:uid="{B49D3B36-5FE5-4856-94E7-4A6A210FB765}"/>
    <cellStyle name="20% - Accent3 2 3 2 2 3" xfId="2496" xr:uid="{09F3064A-84C7-49EC-9A82-5F83704FE2AE}"/>
    <cellStyle name="20% - Accent3 2 3 2 2 3 2" xfId="8870" xr:uid="{B742D58A-E444-4842-8169-04BA008BEFCF}"/>
    <cellStyle name="20% - Accent3 2 3 2 2 4" xfId="8868" xr:uid="{46328BF7-0A3C-419E-8DA3-9217904D5B11}"/>
    <cellStyle name="20% - Accent3 2 3 2 3" xfId="1606" xr:uid="{CEB75555-DE1A-415A-A1CA-82037104A2F6}"/>
    <cellStyle name="20% - Accent3 2 3 2 3 2" xfId="2827" xr:uid="{2EC5C326-ACBB-42A5-B5A2-0F4033B42B3E}"/>
    <cellStyle name="20% - Accent3 2 3 2 3 3" xfId="8871" xr:uid="{17E87955-C6E9-4458-8BEB-0D49578236A2}"/>
    <cellStyle name="20% - Accent3 2 3 2 4" xfId="2324" xr:uid="{68551371-C5A8-429F-8DEC-46A8A3E332BF}"/>
    <cellStyle name="20% - Accent3 2 3 2 4 2" xfId="8872" xr:uid="{15AA5712-6F50-4EDE-87A8-F6FC352ECFD3}"/>
    <cellStyle name="20% - Accent3 2 3 2 5" xfId="8873" xr:uid="{69543D02-05C4-4A70-8180-55211E441EB9}"/>
    <cellStyle name="20% - Accent3 2 3 2 6" xfId="22315" xr:uid="{3051CD10-9707-41BD-85FA-55420D34258D}"/>
    <cellStyle name="20% - Accent3 2 3 2 7" xfId="8867" xr:uid="{9A82D77B-7148-40D2-9771-5745ED7EF714}"/>
    <cellStyle name="20% - Accent3 2 3 2 8" xfId="31415" xr:uid="{7D940265-7DB3-429B-A355-FDDDE47FE833}"/>
    <cellStyle name="20% - Accent3 2 3 3" xfId="1233" xr:uid="{7F2A4B0B-13E9-4701-930C-BD2D20A3B16A}"/>
    <cellStyle name="20% - Accent3 2 3 3 2" xfId="1895" xr:uid="{0D6E7061-A9E4-4007-8747-25A9812A109B}"/>
    <cellStyle name="20% - Accent3 2 3 3 2 2" xfId="3130" xr:uid="{B716AE6F-8588-47F9-A1AE-4012AD775E7F}"/>
    <cellStyle name="20% - Accent3 2 3 3 2 2 2" xfId="8876" xr:uid="{59F2EAFF-87BC-4138-89F0-2A28C4DB8254}"/>
    <cellStyle name="20% - Accent3 2 3 3 2 3" xfId="8877" xr:uid="{1D3AFEFD-B5AC-416E-A930-7FC9CBAFE42C}"/>
    <cellStyle name="20% - Accent3 2 3 3 2 4" xfId="8875" xr:uid="{E3D1DE04-53FA-4DEF-9874-08D747FB2D65}"/>
    <cellStyle name="20% - Accent3 2 3 3 3" xfId="2495" xr:uid="{FD79EA09-C92B-4461-8EE0-013F1C15666F}"/>
    <cellStyle name="20% - Accent3 2 3 3 3 2" xfId="8878" xr:uid="{FCD897BC-FAA7-4415-AA55-EBA3013555CB}"/>
    <cellStyle name="20% - Accent3 2 3 3 4" xfId="8879" xr:uid="{095072B8-C521-4F27-AD9B-3FBCB9CD2227}"/>
    <cellStyle name="20% - Accent3 2 3 3 5" xfId="8880" xr:uid="{C93B810A-2321-4CD5-9636-0D168B7C8491}"/>
    <cellStyle name="20% - Accent3 2 3 3 6" xfId="23871" xr:uid="{5AFC625C-7C25-470D-A711-0905FAD2783B}"/>
    <cellStyle name="20% - Accent3 2 3 3 7" xfId="8874" xr:uid="{FBED236A-E13F-456C-BF44-6DFE9D1C0DA2}"/>
    <cellStyle name="20% - Accent3 2 3 4" xfId="1605" xr:uid="{A8A2EF9E-5997-4B5A-8824-A80B39771C27}"/>
    <cellStyle name="20% - Accent3 2 3 4 2" xfId="2826" xr:uid="{90C1524D-F710-40EB-848B-7346FF261C87}"/>
    <cellStyle name="20% - Accent3 2 3 4 2 2" xfId="8882" xr:uid="{4D427113-EBF7-4236-90A4-B32283BE4D7D}"/>
    <cellStyle name="20% - Accent3 2 3 4 3" xfId="8883" xr:uid="{8310A18B-B796-48DB-B055-D8939CCBE757}"/>
    <cellStyle name="20% - Accent3 2 3 4 4" xfId="8881" xr:uid="{6B01E2DC-E49D-4B41-9C7E-3BE3CFAEADBF}"/>
    <cellStyle name="20% - Accent3 2 3 5" xfId="2207" xr:uid="{D5E278E3-837B-46AE-B655-48D52B8E6AD9}"/>
    <cellStyle name="20% - Accent3 2 3 5 2" xfId="8884" xr:uid="{A34E73D5-AD1D-414D-879F-888BFE665103}"/>
    <cellStyle name="20% - Accent3 2 3 6" xfId="8885" xr:uid="{2B4816E0-811C-4D03-B383-BD5D431A2ECE}"/>
    <cellStyle name="20% - Accent3 2 3 7" xfId="8886" xr:uid="{A3779356-C537-45F2-9705-7593A72981BA}"/>
    <cellStyle name="20% - Accent3 2 3 8" xfId="20711" xr:uid="{042D298A-B65E-4488-B797-55A45B4135CB}"/>
    <cellStyle name="20% - Accent3 2 3 9" xfId="8866" xr:uid="{1BEB37AB-4279-464F-AEAC-A0CFF08B5FEE}"/>
    <cellStyle name="20% - Accent3 2 4" xfId="740" xr:uid="{3B0BF7C9-9DBE-471E-AE85-4378EDC88E6B}"/>
    <cellStyle name="20% - Accent3 2 4 2" xfId="1235" xr:uid="{138E23B7-E093-47EE-B519-9EE6EBD94C02}"/>
    <cellStyle name="20% - Accent3 2 4 2 2" xfId="1897" xr:uid="{37929D57-B61C-491D-8CBC-E986BC424608}"/>
    <cellStyle name="20% - Accent3 2 4 2 2 2" xfId="3132" xr:uid="{2DF7C83C-A4EE-4BCC-9C36-26155A0F9664}"/>
    <cellStyle name="20% - Accent3 2 4 2 2 2 2" xfId="8890" xr:uid="{55098362-B1D4-4881-AF13-61C4D6C8248B}"/>
    <cellStyle name="20% - Accent3 2 4 2 2 3" xfId="8891" xr:uid="{93D7CB3B-3797-4028-9072-8997B2814F29}"/>
    <cellStyle name="20% - Accent3 2 4 2 2 4" xfId="8889" xr:uid="{A61F9585-AFB5-44C3-A4EA-6671C5534173}"/>
    <cellStyle name="20% - Accent3 2 4 2 3" xfId="2497" xr:uid="{C17978E3-051B-4CEF-B27E-8ACC9C3C779D}"/>
    <cellStyle name="20% - Accent3 2 4 2 3 2" xfId="8892" xr:uid="{7E1E909A-9495-4E69-8E1C-74769EC1704B}"/>
    <cellStyle name="20% - Accent3 2 4 2 4" xfId="8893" xr:uid="{AE2FF1F4-FDE6-42F8-B10B-FDF5614EC183}"/>
    <cellStyle name="20% - Accent3 2 4 2 5" xfId="8894" xr:uid="{F811B5D6-8CA0-40D8-9BB7-B7F02EEC0653}"/>
    <cellStyle name="20% - Accent3 2 4 2 6" xfId="8888" xr:uid="{C35F9CDD-FB08-4F34-A813-1EF3A79C700C}"/>
    <cellStyle name="20% - Accent3 2 4 3" xfId="1607" xr:uid="{7FB59AFD-E833-4163-84DB-E107F7A8F6B5}"/>
    <cellStyle name="20% - Accent3 2 4 3 2" xfId="2828" xr:uid="{B8147451-978C-4736-B53F-6FDE3FACEA0C}"/>
    <cellStyle name="20% - Accent3 2 4 3 2 2" xfId="8897" xr:uid="{E0367A23-796E-417A-B2B2-95972F92A94D}"/>
    <cellStyle name="20% - Accent3 2 4 3 2 3" xfId="8898" xr:uid="{BE1AF470-D471-4AF7-92BA-0BA5538FC5C5}"/>
    <cellStyle name="20% - Accent3 2 4 3 2 4" xfId="8896" xr:uid="{F4229FD7-8348-4F4C-B418-1BE2F3AE510A}"/>
    <cellStyle name="20% - Accent3 2 4 3 3" xfId="8899" xr:uid="{7F129D99-CB20-42EE-9F7E-8AD6F19C64EB}"/>
    <cellStyle name="20% - Accent3 2 4 3 4" xfId="8900" xr:uid="{9DEE4A76-9576-4249-B704-1FDFD8C32169}"/>
    <cellStyle name="20% - Accent3 2 4 3 5" xfId="8901" xr:uid="{2C4851C0-45A3-450D-8573-65636508E03E}"/>
    <cellStyle name="20% - Accent3 2 4 3 6" xfId="8895" xr:uid="{45F5ACD2-3098-405B-B5E2-720CDA8521B0}"/>
    <cellStyle name="20% - Accent3 2 4 4" xfId="2265" xr:uid="{7884A3A2-A257-485D-BD42-CC4BD1DF6DDE}"/>
    <cellStyle name="20% - Accent3 2 4 4 2" xfId="8903" xr:uid="{5916D698-8B2C-4006-86C3-0A9C9FF385E3}"/>
    <cellStyle name="20% - Accent3 2 4 4 3" xfId="8904" xr:uid="{6AB3AB2C-39F5-45A9-8465-F1FAF150D490}"/>
    <cellStyle name="20% - Accent3 2 4 4 4" xfId="8902" xr:uid="{F9DDD48B-03E1-456F-BB28-1D3DE06DE158}"/>
    <cellStyle name="20% - Accent3 2 4 5" xfId="8905" xr:uid="{75156806-D1C2-414A-8C80-382D8D8099DF}"/>
    <cellStyle name="20% - Accent3 2 4 6" xfId="8906" xr:uid="{89FC269E-7811-46B6-A17C-CE24D707AE00}"/>
    <cellStyle name="20% - Accent3 2 4 7" xfId="8907" xr:uid="{6FAC12B7-B55D-45A8-94AE-5CF449A3BB71}"/>
    <cellStyle name="20% - Accent3 2 4 8" xfId="21815" xr:uid="{36BCE61F-B657-4A8B-B557-BD173117ACA1}"/>
    <cellStyle name="20% - Accent3 2 4 9" xfId="8887" xr:uid="{96E073B7-CD03-4D71-AC09-CA8B8222A201}"/>
    <cellStyle name="20% - Accent3 2 5" xfId="744" xr:uid="{B6549888-A678-4E2A-B452-1CE687C2F771}"/>
    <cellStyle name="20% - Accent3 2 5 2" xfId="1228" xr:uid="{9E409575-AFBC-4E07-A682-B934D7890FA9}"/>
    <cellStyle name="20% - Accent3 2 5 2 2" xfId="1890" xr:uid="{E50D24AB-9702-4ABC-9D2A-FA28F26D19BC}"/>
    <cellStyle name="20% - Accent3 2 5 2 2 2" xfId="3125" xr:uid="{C5736F18-9DB2-4E2A-BCFA-3FBA574AB974}"/>
    <cellStyle name="20% - Accent3 2 5 2 2 2 2" xfId="8911" xr:uid="{E2A7A1A0-4C24-4E5A-ACFC-E8967A4D6303}"/>
    <cellStyle name="20% - Accent3 2 5 2 2 3" xfId="8912" xr:uid="{57CFDEC4-3A2E-44CE-A40A-E4A4E5463326}"/>
    <cellStyle name="20% - Accent3 2 5 2 2 4" xfId="8910" xr:uid="{4D6A486B-8501-4860-A0EE-410276A9C690}"/>
    <cellStyle name="20% - Accent3 2 5 2 3" xfId="2498" xr:uid="{95E3E5C3-9D4E-4AB3-A449-CBF93D1A6053}"/>
    <cellStyle name="20% - Accent3 2 5 2 3 2" xfId="8913" xr:uid="{5493D004-3035-48C1-A020-A31424A869F0}"/>
    <cellStyle name="20% - Accent3 2 5 2 4" xfId="8914" xr:uid="{2151A722-3314-4B64-BA2F-43A8B7F32E32}"/>
    <cellStyle name="20% - Accent3 2 5 2 5" xfId="8915" xr:uid="{3BE09117-815B-46D9-BCD1-5EC12D598673}"/>
    <cellStyle name="20% - Accent3 2 5 2 6" xfId="8909" xr:uid="{CF3D154B-CBA7-439B-8908-93A33FE0BD9F}"/>
    <cellStyle name="20% - Accent3 2 5 3" xfId="1600" xr:uid="{B0C142F0-AA98-4C9C-92FA-2FEFEC4633C9}"/>
    <cellStyle name="20% - Accent3 2 5 3 2" xfId="2821" xr:uid="{6734F430-6466-46F2-B7CE-F594E3801454}"/>
    <cellStyle name="20% - Accent3 2 5 3 2 2" xfId="8918" xr:uid="{9F8AD589-FCFD-410D-8D8F-B9418BACAEDE}"/>
    <cellStyle name="20% - Accent3 2 5 3 2 3" xfId="8919" xr:uid="{59288AA8-1F48-4258-A760-1CFC3DBDAE94}"/>
    <cellStyle name="20% - Accent3 2 5 3 2 4" xfId="8917" xr:uid="{602579DA-FA2A-44C5-8368-5570A0E52E95}"/>
    <cellStyle name="20% - Accent3 2 5 3 3" xfId="8920" xr:uid="{FBFBED9F-5134-4028-A21E-DCFEA3A71155}"/>
    <cellStyle name="20% - Accent3 2 5 3 4" xfId="8921" xr:uid="{C41391BB-ADA1-4F70-A160-556478A3F865}"/>
    <cellStyle name="20% - Accent3 2 5 3 5" xfId="8922" xr:uid="{34015034-C12B-468B-84C1-260AA73E78E3}"/>
    <cellStyle name="20% - Accent3 2 5 3 6" xfId="8916" xr:uid="{8DD14FA0-E405-4659-9EDF-E5E720AED4B2}"/>
    <cellStyle name="20% - Accent3 2 5 4" xfId="2379" xr:uid="{F17BAE3B-8C79-4296-BD9D-BF7D25CD0C3C}"/>
    <cellStyle name="20% - Accent3 2 5 4 2" xfId="8924" xr:uid="{9F3497E6-A759-447C-912C-BE1A430EA3BF}"/>
    <cellStyle name="20% - Accent3 2 5 4 3" xfId="8925" xr:uid="{E3172FE3-162A-483F-B657-8F4D2AA873DD}"/>
    <cellStyle name="20% - Accent3 2 5 4 4" xfId="8923" xr:uid="{C4CACD22-BC9E-4503-A696-C2ED1C4ED363}"/>
    <cellStyle name="20% - Accent3 2 5 5" xfId="8926" xr:uid="{B12FD267-5B36-42E1-9E5F-57EA2B0E9D2D}"/>
    <cellStyle name="20% - Accent3 2 5 6" xfId="8927" xr:uid="{8A15D06D-4AC3-4532-B844-FA653B50CF7B}"/>
    <cellStyle name="20% - Accent3 2 5 7" xfId="8928" xr:uid="{0C8D05A7-F0EC-4376-8869-470B34A2F7ED}"/>
    <cellStyle name="20% - Accent3 2 5 8" xfId="8908" xr:uid="{396646B8-35A1-4033-99DD-6D271D13C38D}"/>
    <cellStyle name="20% - Accent3 2 6" xfId="147" xr:uid="{ACE750C5-4020-48E4-859E-C6517C6D17FC}"/>
    <cellStyle name="20% - Accent3 2 6 2" xfId="1816" xr:uid="{D14CBA7E-E5BB-41F2-BABB-606F07AAEE6C}"/>
    <cellStyle name="20% - Accent3 2 6 2 2" xfId="3050" xr:uid="{0EADF5C6-2115-469E-A906-09B4DCE64119}"/>
    <cellStyle name="20% - Accent3 2 6 2 2 2" xfId="8931" xr:uid="{58FCD163-67CD-4177-8A80-C7E2E6CEF59C}"/>
    <cellStyle name="20% - Accent3 2 6 2 3" xfId="8932" xr:uid="{1A2DD0D7-CBD6-4B76-B3EC-73D0D0C1B9CA}"/>
    <cellStyle name="20% - Accent3 2 6 2 4" xfId="8930" xr:uid="{A9A53991-6200-408C-9774-5E2237544B2A}"/>
    <cellStyle name="20% - Accent3 2 6 3" xfId="2489" xr:uid="{8CC8FD38-CF84-4787-9F0D-91D381183B92}"/>
    <cellStyle name="20% - Accent3 2 6 3 2" xfId="8933" xr:uid="{7650B66A-CD6F-485B-B300-6AF2BAA8A1F5}"/>
    <cellStyle name="20% - Accent3 2 6 4" xfId="8934" xr:uid="{153B1BAB-472E-4523-8939-DD9921E04E26}"/>
    <cellStyle name="20% - Accent3 2 6 5" xfId="8935" xr:uid="{64226E12-C7BC-4394-89FD-D61D32E14897}"/>
    <cellStyle name="20% - Accent3 2 6 6" xfId="8929" xr:uid="{31C17707-FFA3-4423-87A4-F89AF4CD8976}"/>
    <cellStyle name="20% - Accent3 2 7" xfId="1525" xr:uid="{5A1B15F7-D0F3-4F8E-8BFB-C8E3E44FA43E}"/>
    <cellStyle name="20% - Accent3 2 7 2" xfId="2745" xr:uid="{7B0AC80E-B70D-4A8A-A7A8-AF16BA004F48}"/>
    <cellStyle name="20% - Accent3 2 7 2 2" xfId="8938" xr:uid="{12C54272-7784-4009-BC5D-5D2449B1A5BB}"/>
    <cellStyle name="20% - Accent3 2 7 2 3" xfId="8939" xr:uid="{481487A9-091A-4A08-9C2E-B9B0224132C2}"/>
    <cellStyle name="20% - Accent3 2 7 2 4" xfId="8937" xr:uid="{48F8ABE5-8140-405C-9A06-58815793258E}"/>
    <cellStyle name="20% - Accent3 2 7 3" xfId="8940" xr:uid="{BD1825B4-2F7D-4666-A444-CE31F72D1A16}"/>
    <cellStyle name="20% - Accent3 2 7 4" xfId="8941" xr:uid="{FDC76E6B-B8F0-4E48-A5F0-E3B0645243B4}"/>
    <cellStyle name="20% - Accent3 2 7 5" xfId="8942" xr:uid="{2DB7C32D-B4AE-4038-B497-A7C05E09F087}"/>
    <cellStyle name="20% - Accent3 2 7 6" xfId="8936" xr:uid="{8F21EC86-E5A2-4C2B-AD2B-9E8D705BAFA9}"/>
    <cellStyle name="20% - Accent3 2 8" xfId="2145" xr:uid="{C522C0A6-0CE5-4AC5-B0A0-AD867DA5A5D0}"/>
    <cellStyle name="20% - Accent3 2 8 2" xfId="8944" xr:uid="{33A681A7-CD3D-4F92-8C71-C7E65E40D492}"/>
    <cellStyle name="20% - Accent3 2 8 3" xfId="8945" xr:uid="{853E273F-F399-465D-B136-67885DADD31D}"/>
    <cellStyle name="20% - Accent3 2 8 4" xfId="8943" xr:uid="{767E6728-66C4-40E0-8587-632CF10DFD3B}"/>
    <cellStyle name="20% - Accent3 2 9" xfId="8946" xr:uid="{1D162DF1-F21E-4221-98A4-9173BE2A943C}"/>
    <cellStyle name="20% - Accent3 20" xfId="5850" xr:uid="{CF2792B3-9BD3-47BD-AE9A-CF1D2EAE5C38}"/>
    <cellStyle name="20% - Accent3 20 2" xfId="21749" xr:uid="{4FB2B7F4-3414-4616-8C47-06B04CCFF67B}"/>
    <cellStyle name="20% - Accent3 20 3" xfId="8947" xr:uid="{E6560680-3A15-4134-8740-17C82E445472}"/>
    <cellStyle name="20% - Accent3 21" xfId="5873" xr:uid="{83649005-9FEA-4AA3-8D73-4247383E5ACA}"/>
    <cellStyle name="20% - Accent3 21 2" xfId="21772" xr:uid="{96B1E9A7-735D-4C71-AB3D-C0101977675D}"/>
    <cellStyle name="20% - Accent3 21 3" xfId="8948" xr:uid="{421D70A4-3240-4295-A4B3-22A210B87824}"/>
    <cellStyle name="20% - Accent3 22" xfId="5899" xr:uid="{75862D20-9FF2-4003-BE9A-B1F64B2C3637}"/>
    <cellStyle name="20% - Accent3 22 2" xfId="21797" xr:uid="{D70F944C-71EF-4E8D-9E93-6ACCAD27B654}"/>
    <cellStyle name="20% - Accent3 22 3" xfId="8949" xr:uid="{8CBB895B-CE06-485B-967F-E8244F1C2486}"/>
    <cellStyle name="20% - Accent3 23" xfId="4901" xr:uid="{27C32F3C-74B6-47EC-BBD6-AA15DE07F060}"/>
    <cellStyle name="20% - Accent3 23 2" xfId="8950" xr:uid="{14BD7E6E-EC82-4730-8C22-B21F9A9377BD}"/>
    <cellStyle name="20% - Accent3 24" xfId="8951" xr:uid="{E40497CD-F047-445E-A121-6CD768764D53}"/>
    <cellStyle name="20% - Accent3 25" xfId="8952" xr:uid="{87226896-7CC9-4910-BBB5-14F61D1D0CDA}"/>
    <cellStyle name="20% - Accent3 26" xfId="8953" xr:uid="{A3F413EF-9646-41F0-8325-C06166F4BF5B}"/>
    <cellStyle name="20% - Accent3 27" xfId="8954" xr:uid="{7BF5A410-E704-436E-911F-4AC75B3D34C1}"/>
    <cellStyle name="20% - Accent3 28" xfId="8955" xr:uid="{45552EE8-B5E6-4CBE-947E-ACA2DAE2C57E}"/>
    <cellStyle name="20% - Accent3 29" xfId="8956" xr:uid="{29B8D2CA-D7D4-4FA4-94D7-D95E02C3D21E}"/>
    <cellStyle name="20% - Accent3 3" xfId="656" xr:uid="{E3659039-4002-4173-87BF-D56428E597CF}"/>
    <cellStyle name="20% - Accent3 3 10" xfId="8958" xr:uid="{2E58ABC7-A788-4297-9654-C3F64E9218B3}"/>
    <cellStyle name="20% - Accent3 3 10 2" xfId="29921" xr:uid="{32C64830-7845-42D1-A383-2ACED261C055}"/>
    <cellStyle name="20% - Accent3 3 11" xfId="8959" xr:uid="{70E08C90-5CA5-4726-8812-438CB6F14EA5}"/>
    <cellStyle name="20% - Accent3 3 12" xfId="8960" xr:uid="{E26CF8FA-D6FF-4DE9-907C-5C1F3718066D}"/>
    <cellStyle name="20% - Accent3 3 13" xfId="8957" xr:uid="{83E3E519-965B-4220-B753-8DDD04FEB610}"/>
    <cellStyle name="20% - Accent3 3 14" xfId="20950" xr:uid="{AFBDA13F-798F-4155-9BB1-9D719E2EDE34}"/>
    <cellStyle name="20% - Accent3 3 15" xfId="6629" xr:uid="{A29DF8E4-E292-40AF-8B4E-D02828E01772}"/>
    <cellStyle name="20% - Accent3 3 16" xfId="5071" xr:uid="{CA024587-220F-473C-A153-2A598880D5AD}"/>
    <cellStyle name="20% - Accent3 3 17" xfId="22957" xr:uid="{C59FF297-2487-462B-B8E8-65C7EC51FD48}"/>
    <cellStyle name="20% - Accent3 3 2" xfId="738" xr:uid="{FF04C40C-C0D6-47C2-8E48-7217A0DE1BA3}"/>
    <cellStyle name="20% - Accent3 3 2 10" xfId="21176" xr:uid="{9EAE8AF3-3785-44B3-A2A8-30CD43D0B2AD}"/>
    <cellStyle name="20% - Accent3 3 2 11" xfId="8961" xr:uid="{9B44B5B7-103A-4712-878E-E43D4D12E1FB}"/>
    <cellStyle name="20% - Accent3 3 2 12" xfId="5339" xr:uid="{2B7EC0B0-6330-48F4-8214-818F9190E7DE}"/>
    <cellStyle name="20% - Accent3 3 2 13" xfId="23002" xr:uid="{265A9D67-F009-4208-AD58-D58CA9C3B5E1}"/>
    <cellStyle name="20% - Accent3 3 2 2" xfId="737" xr:uid="{2DAB0429-4B43-40FB-9E08-B15E0D81A128}"/>
    <cellStyle name="20% - Accent3 3 2 2 10" xfId="24358" xr:uid="{5F89307C-EC26-4972-B39C-65396B619806}"/>
    <cellStyle name="20% - Accent3 3 2 2 2" xfId="1238" xr:uid="{EACF47FE-38FF-45F6-994E-7D4AEB9C1A34}"/>
    <cellStyle name="20% - Accent3 3 2 2 2 2" xfId="1900" xr:uid="{E903107F-8C22-4645-B320-A1EECF16AB1C}"/>
    <cellStyle name="20% - Accent3 3 2 2 2 2 2" xfId="3135" xr:uid="{6ACECA7C-DF0C-477B-AC4B-814CFE088E78}"/>
    <cellStyle name="20% - Accent3 3 2 2 2 2 2 2" xfId="8965" xr:uid="{C68C5F88-DE07-4848-8908-AC2480FF0DAA}"/>
    <cellStyle name="20% - Accent3 3 2 2 2 2 3" xfId="8966" xr:uid="{CA5108BB-AACD-4BEC-B322-D5B12AB8F672}"/>
    <cellStyle name="20% - Accent3 3 2 2 2 2 4" xfId="28801" xr:uid="{4F546FA7-1137-4443-96CB-0E638ABE4703}"/>
    <cellStyle name="20% - Accent3 3 2 2 2 2 5" xfId="8964" xr:uid="{51FE73CC-1B88-40F3-A1B4-D60F6291690F}"/>
    <cellStyle name="20% - Accent3 3 2 2 2 3" xfId="2501" xr:uid="{A8502EB1-2753-46F7-A823-BABB6169D933}"/>
    <cellStyle name="20% - Accent3 3 2 2 2 3 2" xfId="8967" xr:uid="{DDEBD183-593C-4865-A54F-D206A3C0A10C}"/>
    <cellStyle name="20% - Accent3 3 2 2 2 4" xfId="8968" xr:uid="{76450E73-7076-4440-B67B-7ED97DB8F9BA}"/>
    <cellStyle name="20% - Accent3 3 2 2 2 5" xfId="8969" xr:uid="{E507F8F1-1184-4944-9332-56C667C1A278}"/>
    <cellStyle name="20% - Accent3 3 2 2 2 6" xfId="25826" xr:uid="{BB7DAD58-7652-4ED6-B8D0-5ED0845E3000}"/>
    <cellStyle name="20% - Accent3 3 2 2 2 7" xfId="8963" xr:uid="{D18B98F4-4DB7-42C6-AF5D-83E1F36E64B1}"/>
    <cellStyle name="20% - Accent3 3 2 2 3" xfId="1610" xr:uid="{9763F890-997D-437D-B992-DD244AEFB79D}"/>
    <cellStyle name="20% - Accent3 3 2 2 3 2" xfId="2831" xr:uid="{A05574C4-24E5-4C43-BB33-E0871C07AD4E}"/>
    <cellStyle name="20% - Accent3 3 2 2 3 2 2" xfId="8972" xr:uid="{7FE76971-EBD5-4295-84A3-30150F14CDFC}"/>
    <cellStyle name="20% - Accent3 3 2 2 3 2 3" xfId="8973" xr:uid="{F46E46F5-EE47-49A9-9533-BFFC3B9E6501}"/>
    <cellStyle name="20% - Accent3 3 2 2 3 2 4" xfId="8971" xr:uid="{F29E5572-FB5A-4C0D-8F7E-58D7BEF77B24}"/>
    <cellStyle name="20% - Accent3 3 2 2 3 3" xfId="8974" xr:uid="{1DD52F0A-ACCC-4BA1-9D5D-EDCE8B702B48}"/>
    <cellStyle name="20% - Accent3 3 2 2 3 4" xfId="8975" xr:uid="{EFAE194B-2502-4BB8-ACDE-6CDAAF38084B}"/>
    <cellStyle name="20% - Accent3 3 2 2 3 5" xfId="8976" xr:uid="{2580D0EB-D58B-4923-BB03-4C553DA3DCD3}"/>
    <cellStyle name="20% - Accent3 3 2 2 3 6" xfId="27287" xr:uid="{BC43AC75-EBF8-4458-B285-2D5222332279}"/>
    <cellStyle name="20% - Accent3 3 2 2 3 7" xfId="8970" xr:uid="{F657599A-F2C3-4B96-B895-F7495C170BA1}"/>
    <cellStyle name="20% - Accent3 3 2 2 4" xfId="2326" xr:uid="{46249630-6518-4E21-A6A4-38138B964812}"/>
    <cellStyle name="20% - Accent3 3 2 2 4 2" xfId="8978" xr:uid="{D32F25D7-94C2-4CBB-ACEF-E490BEAC5EBC}"/>
    <cellStyle name="20% - Accent3 3 2 2 4 3" xfId="8979" xr:uid="{3DD0A799-DB34-40AA-B8E6-D89D7915E00A}"/>
    <cellStyle name="20% - Accent3 3 2 2 4 4" xfId="30282" xr:uid="{B9FDADA3-BE57-4996-9E90-EF852F83ECD4}"/>
    <cellStyle name="20% - Accent3 3 2 2 4 5" xfId="8977" xr:uid="{714A500F-80CA-4DE5-9DFC-F1F0380867FB}"/>
    <cellStyle name="20% - Accent3 3 2 2 5" xfId="8980" xr:uid="{22FE12E4-D227-45B1-88FE-A10EE97066A1}"/>
    <cellStyle name="20% - Accent3 3 2 2 6" xfId="8981" xr:uid="{B7DC1736-D04B-4921-8473-A1BE6F313FAA}"/>
    <cellStyle name="20% - Accent3 3 2 2 7" xfId="8982" xr:uid="{95003807-368B-41C2-BBEA-3B1F9CCD5ABA}"/>
    <cellStyle name="20% - Accent3 3 2 2 8" xfId="22149" xr:uid="{5C40D781-BDF0-4488-BDD8-6F91F2C5F3F0}"/>
    <cellStyle name="20% - Accent3 3 2 2 9" xfId="8962" xr:uid="{9504E304-F513-4C6A-8F11-0E779509152D}"/>
    <cellStyle name="20% - Accent3 3 2 3" xfId="1237" xr:uid="{110CA0AB-3641-4F37-AEEE-CDBD61260B99}"/>
    <cellStyle name="20% - Accent3 3 2 3 2" xfId="1899" xr:uid="{70E83EAB-6DB4-4760-9A34-255316BF429B}"/>
    <cellStyle name="20% - Accent3 3 2 3 2 2" xfId="3134" xr:uid="{F8F174B5-A225-44D2-BB71-1903246FAFDC}"/>
    <cellStyle name="20% - Accent3 3 2 3 2 2 2" xfId="8986" xr:uid="{59516BD1-113C-44C1-9EF1-CAF95782AECC}"/>
    <cellStyle name="20% - Accent3 3 2 3 2 2 3" xfId="8987" xr:uid="{343DF579-E28C-40C5-BD58-31EBBB27232B}"/>
    <cellStyle name="20% - Accent3 3 2 3 2 2 4" xfId="29091" xr:uid="{DFB8E4D1-5A13-4430-8CB9-95203F348FB7}"/>
    <cellStyle name="20% - Accent3 3 2 3 2 2 5" xfId="8985" xr:uid="{636EED32-86B1-4A03-A361-30DD70A7441C}"/>
    <cellStyle name="20% - Accent3 3 2 3 2 3" xfId="8988" xr:uid="{9B023A7A-B4D9-4C5F-8227-F428A9830085}"/>
    <cellStyle name="20% - Accent3 3 2 3 2 4" xfId="8989" xr:uid="{B97098B9-81C5-4290-86F1-EFFFA7524523}"/>
    <cellStyle name="20% - Accent3 3 2 3 2 5" xfId="8990" xr:uid="{3BA38A72-76FD-400F-8A2B-8BC46D879EFB}"/>
    <cellStyle name="20% - Accent3 3 2 3 2 6" xfId="26113" xr:uid="{CFED1444-C3C3-482B-BD5C-040A62E1229A}"/>
    <cellStyle name="20% - Accent3 3 2 3 2 7" xfId="8984" xr:uid="{1A7F4242-76E4-4421-93D2-5FEC664B9811}"/>
    <cellStyle name="20% - Accent3 3 2 3 3" xfId="2500" xr:uid="{8A25BC1A-3739-4CE2-A170-65A55A141D38}"/>
    <cellStyle name="20% - Accent3 3 2 3 3 2" xfId="8992" xr:uid="{980CDE10-4AA4-4D79-8F77-1A116A2354A2}"/>
    <cellStyle name="20% - Accent3 3 2 3 3 2 2" xfId="8993" xr:uid="{BFBBC7C7-45C8-4D65-8D89-BDACD3F46C6F}"/>
    <cellStyle name="20% - Accent3 3 2 3 3 2 3" xfId="8994" xr:uid="{98E0646A-BF21-4F81-BB82-FF813D46DC7A}"/>
    <cellStyle name="20% - Accent3 3 2 3 3 3" xfId="8995" xr:uid="{52B60E7D-C67C-4474-8955-4019B54BF081}"/>
    <cellStyle name="20% - Accent3 3 2 3 3 4" xfId="8996" xr:uid="{9C9F5265-4C3E-4A51-9316-8E52F95DC27F}"/>
    <cellStyle name="20% - Accent3 3 2 3 3 5" xfId="8997" xr:uid="{D8401273-CEBF-4A39-B4EA-3F9B261687AB}"/>
    <cellStyle name="20% - Accent3 3 2 3 3 6" xfId="27580" xr:uid="{4D848E70-6D54-428A-BC3F-9D4C40F1C8AD}"/>
    <cellStyle name="20% - Accent3 3 2 3 3 7" xfId="8991" xr:uid="{2CE82E4F-1CEB-4DE8-AC71-019B61F43806}"/>
    <cellStyle name="20% - Accent3 3 2 3 4" xfId="8998" xr:uid="{77FCDE0B-8EB8-43FA-BB13-DFF9BC87A4D6}"/>
    <cellStyle name="20% - Accent3 3 2 3 4 2" xfId="8999" xr:uid="{968F3CF0-907B-40B9-9038-519986CDA8C3}"/>
    <cellStyle name="20% - Accent3 3 2 3 4 3" xfId="9000" xr:uid="{D8945E0F-24BB-4D93-9821-6F04E845AD70}"/>
    <cellStyle name="20% - Accent3 3 2 3 4 4" xfId="30578" xr:uid="{A9088AD3-BE8F-4A6F-9B9C-017BD8D660AA}"/>
    <cellStyle name="20% - Accent3 3 2 3 5" xfId="9001" xr:uid="{F51C5C5A-D1FF-40AE-ABD1-472F29BC880F}"/>
    <cellStyle name="20% - Accent3 3 2 3 6" xfId="9002" xr:uid="{6C427114-1395-4083-AB7A-97631CC2AC76}"/>
    <cellStyle name="20% - Accent3 3 2 3 7" xfId="9003" xr:uid="{67AF6CF9-657D-4261-A17F-E79E97516A47}"/>
    <cellStyle name="20% - Accent3 3 2 3 8" xfId="24669" xr:uid="{D89A3ADF-1224-4CD2-A1B5-A22F7B933ED6}"/>
    <cellStyle name="20% - Accent3 3 2 3 9" xfId="8983" xr:uid="{A6746E2F-306D-470E-987A-F79D30A747D5}"/>
    <cellStyle name="20% - Accent3 3 2 4" xfId="1609" xr:uid="{0B3228E0-31FA-4634-87E0-92976F084BF4}"/>
    <cellStyle name="20% - Accent3 3 2 4 2" xfId="2830" xr:uid="{443253B7-C391-49BB-97DA-F9952D8A2246}"/>
    <cellStyle name="20% - Accent3 3 2 4 2 2" xfId="9006" xr:uid="{200FF440-D2E3-44EA-81B0-FF58BED4F020}"/>
    <cellStyle name="20% - Accent3 3 2 4 2 2 2" xfId="29388" xr:uid="{66508523-EF53-4AFC-9849-B69355B6AF3E}"/>
    <cellStyle name="20% - Accent3 3 2 4 2 3" xfId="9007" xr:uid="{24951882-4A2C-449F-BAE7-C73C6E3FF157}"/>
    <cellStyle name="20% - Accent3 3 2 4 2 4" xfId="26404" xr:uid="{A7A08BD5-9AA8-4834-959E-4E3BF7BCD4B6}"/>
    <cellStyle name="20% - Accent3 3 2 4 2 5" xfId="9005" xr:uid="{C4C8C0C7-AF05-4BAC-A76B-25EC08F14CA2}"/>
    <cellStyle name="20% - Accent3 3 2 4 3" xfId="9008" xr:uid="{F017C50E-307F-4298-A8DC-1009AE6F6F34}"/>
    <cellStyle name="20% - Accent3 3 2 4 3 2" xfId="27877" xr:uid="{C7EC4E17-A1CA-4134-9C47-35B865C787CA}"/>
    <cellStyle name="20% - Accent3 3 2 4 4" xfId="9009" xr:uid="{249632AD-DB02-4AD7-831A-552EA4C1F8B3}"/>
    <cellStyle name="20% - Accent3 3 2 4 4 2" xfId="30876" xr:uid="{D06C56F3-0FD4-4A4F-8614-653A90D0E721}"/>
    <cellStyle name="20% - Accent3 3 2 4 5" xfId="9010" xr:uid="{D87825CE-EB72-439B-BB8C-9EEC28527CBB}"/>
    <cellStyle name="20% - Accent3 3 2 4 6" xfId="24948" xr:uid="{0A3A4215-0382-456E-99EA-E2BFFB8BBF1B}"/>
    <cellStyle name="20% - Accent3 3 2 4 7" xfId="9004" xr:uid="{C8245307-92B9-4E68-886D-DAA0711EBAA9}"/>
    <cellStyle name="20% - Accent3 3 2 5" xfId="2209" xr:uid="{87CA938B-B0E8-49D0-97C0-D0C6B82668C5}"/>
    <cellStyle name="20% - Accent3 3 2 5 2" xfId="9012" xr:uid="{30CD671E-DA4B-4F33-A149-2D03FB97758E}"/>
    <cellStyle name="20% - Accent3 3 2 5 2 2" xfId="9013" xr:uid="{18F7C3D2-8F84-4565-9622-75904C109A0F}"/>
    <cellStyle name="20% - Accent3 3 2 5 2 2 2" xfId="29697" xr:uid="{4B27B4A2-A3CB-40C3-A780-589C4F976349}"/>
    <cellStyle name="20% - Accent3 3 2 5 2 3" xfId="9014" xr:uid="{23550139-2476-4B2B-B428-938B710506DA}"/>
    <cellStyle name="20% - Accent3 3 2 5 2 4" xfId="26713" xr:uid="{673BC2F0-8586-47CE-B059-5FCC7A6F55A8}"/>
    <cellStyle name="20% - Accent3 3 2 5 3" xfId="9015" xr:uid="{AB7408D9-E0C0-452D-BBB9-4EFEADDCD001}"/>
    <cellStyle name="20% - Accent3 3 2 5 3 2" xfId="28186" xr:uid="{95AC67F8-4BB5-4EA8-9993-4F8C8E6E766E}"/>
    <cellStyle name="20% - Accent3 3 2 5 4" xfId="9016" xr:uid="{3A023FE0-E39F-412A-905E-486C4A32E073}"/>
    <cellStyle name="20% - Accent3 3 2 5 4 2" xfId="31186" xr:uid="{4C0D8566-4ED3-48FC-8976-D26A3CE31633}"/>
    <cellStyle name="20% - Accent3 3 2 5 5" xfId="9017" xr:uid="{B7EDDAB7-2B07-4D9F-B2B0-3D0D91200583}"/>
    <cellStyle name="20% - Accent3 3 2 5 6" xfId="25245" xr:uid="{EF282727-9E7E-4115-A3EC-6930FC7E3535}"/>
    <cellStyle name="20% - Accent3 3 2 5 7" xfId="9011" xr:uid="{6A24B185-1F12-442A-B082-1F2842EDF0BB}"/>
    <cellStyle name="20% - Accent3 3 2 6" xfId="9018" xr:uid="{89A2A75A-6967-4AA6-AF83-F14E5426DDCE}"/>
    <cellStyle name="20% - Accent3 3 2 6 2" xfId="9019" xr:uid="{00B95FAA-32FA-44FF-A494-69EE6F903313}"/>
    <cellStyle name="20% - Accent3 3 2 6 2 2" xfId="28511" xr:uid="{071B10B5-3A35-4AFA-9486-E95DDCA68D99}"/>
    <cellStyle name="20% - Accent3 3 2 6 3" xfId="9020" xr:uid="{6358374E-3549-4349-B9B1-246074267FAE}"/>
    <cellStyle name="20% - Accent3 3 2 6 4" xfId="25545" xr:uid="{8F6AB3C0-9419-4FCD-9708-4194321D30F5}"/>
    <cellStyle name="20% - Accent3 3 2 7" xfId="9021" xr:uid="{B2018B27-CC58-4AEA-BC92-A1F629A3B42D}"/>
    <cellStyle name="20% - Accent3 3 2 7 2" xfId="26996" xr:uid="{0833CAE8-54F2-435D-AD9F-1964BEFEEAF5}"/>
    <cellStyle name="20% - Accent3 3 2 8" xfId="9022" xr:uid="{DAA35A3F-9629-49F9-8CE7-3B7817FA72F7}"/>
    <cellStyle name="20% - Accent3 3 2 8 2" xfId="29990" xr:uid="{C2479E00-C556-4540-90E3-8F08BFD41622}"/>
    <cellStyle name="20% - Accent3 3 2 9" xfId="9023" xr:uid="{7D2C8459-52F3-4BA1-ABC6-BA51701FF3A8}"/>
    <cellStyle name="20% - Accent3 3 3" xfId="736" xr:uid="{BA354475-694A-45B8-9AD3-507E788C70B9}"/>
    <cellStyle name="20% - Accent3 3 3 10" xfId="24038" xr:uid="{4F137669-A635-4D9D-A661-8CCEB0C6AEDC}"/>
    <cellStyle name="20% - Accent3 3 3 2" xfId="1239" xr:uid="{FC5C3F0D-9E52-40FF-8667-A7B5F769A105}"/>
    <cellStyle name="20% - Accent3 3 3 2 2" xfId="1901" xr:uid="{E7928BB2-537B-448B-AEAD-50A9C9362AA1}"/>
    <cellStyle name="20% - Accent3 3 3 2 2 2" xfId="3136" xr:uid="{6D7B3C5E-2F54-4F8E-ABA6-E03A9B6586E8}"/>
    <cellStyle name="20% - Accent3 3 3 2 2 2 2" xfId="9027" xr:uid="{25C85A40-3C2A-4492-B440-4618997CE7FD}"/>
    <cellStyle name="20% - Accent3 3 3 2 2 3" xfId="9028" xr:uid="{2F4F2851-513E-424F-81C7-B6F7AD342298}"/>
    <cellStyle name="20% - Accent3 3 3 2 2 4" xfId="9026" xr:uid="{61F654E8-976D-4CA2-8C20-CFC68CD644EB}"/>
    <cellStyle name="20% - Accent3 3 3 2 3" xfId="2502" xr:uid="{5590006C-17FF-424E-BEBF-5D29A9A14CA0}"/>
    <cellStyle name="20% - Accent3 3 3 2 3 2" xfId="9029" xr:uid="{5D51EAF1-4B70-4B54-BC22-0616744338F8}"/>
    <cellStyle name="20% - Accent3 3 3 2 4" xfId="9030" xr:uid="{3BF37C31-B7FD-44D7-AA1E-963E13E6BCD2}"/>
    <cellStyle name="20% - Accent3 3 3 2 5" xfId="9031" xr:uid="{13E56233-A436-447C-85B3-366F005C55A1}"/>
    <cellStyle name="20% - Accent3 3 3 2 6" xfId="22405" xr:uid="{7FDFEB03-0221-4341-B1F0-178F5C9D5BF9}"/>
    <cellStyle name="20% - Accent3 3 3 2 7" xfId="9025" xr:uid="{B7915DA4-5660-4E05-92D1-7096B1082BA0}"/>
    <cellStyle name="20% - Accent3 3 3 2 8" xfId="31347" xr:uid="{C696DEC4-FC74-4020-A69A-FE7037D7E058}"/>
    <cellStyle name="20% - Accent3 3 3 3" xfId="1611" xr:uid="{5EDF1D15-6309-4AA1-A168-E565B1438F07}"/>
    <cellStyle name="20% - Accent3 3 3 3 2" xfId="2832" xr:uid="{E5B97715-8E3E-440A-8CEB-15FD25BB5DC0}"/>
    <cellStyle name="20% - Accent3 3 3 3 2 2" xfId="9034" xr:uid="{99D9CC1A-4998-4FF4-894B-4D18C4554FC3}"/>
    <cellStyle name="20% - Accent3 3 3 3 2 3" xfId="9035" xr:uid="{07D69B74-EE0C-45C2-BE8A-4F9734C32B7E}"/>
    <cellStyle name="20% - Accent3 3 3 3 2 4" xfId="9033" xr:uid="{10961DD3-6F38-496B-B807-B27007A5A0E1}"/>
    <cellStyle name="20% - Accent3 3 3 3 3" xfId="9036" xr:uid="{5846C5F1-D6AC-4803-9F12-B53FB2D11CB0}"/>
    <cellStyle name="20% - Accent3 3 3 3 4" xfId="9037" xr:uid="{7A87F92B-D84A-49CD-B710-126C2DAD44CF}"/>
    <cellStyle name="20% - Accent3 3 3 3 5" xfId="9038" xr:uid="{0ED109BF-9C0D-4634-BE4A-66B5B75255D7}"/>
    <cellStyle name="20% - Accent3 3 3 3 6" xfId="31706" xr:uid="{460B577E-BA00-4321-B5EF-CE8F8C4E82A0}"/>
    <cellStyle name="20% - Accent3 3 3 3 7" xfId="9032" xr:uid="{8748E3E9-6C36-431A-AE95-D56CA0965A1A}"/>
    <cellStyle name="20% - Accent3 3 3 4" xfId="2283" xr:uid="{23F9874E-9C40-4130-8CC5-135BF9A92343}"/>
    <cellStyle name="20% - Accent3 3 3 4 2" xfId="9040" xr:uid="{48F95A40-5936-4084-A745-04C8406B4769}"/>
    <cellStyle name="20% - Accent3 3 3 4 3" xfId="9041" xr:uid="{95FD116A-BACB-4ED5-BD68-E734DDF88662}"/>
    <cellStyle name="20% - Accent3 3 3 4 4" xfId="9039" xr:uid="{ABE03AA2-16D9-4D92-BB43-091E9D6307FC}"/>
    <cellStyle name="20% - Accent3 3 3 5" xfId="9042" xr:uid="{6C8519A7-CFB1-4C97-A43E-FDEE61845FE9}"/>
    <cellStyle name="20% - Accent3 3 3 6" xfId="9043" xr:uid="{ADDC1BAE-60E8-4C6B-A6F6-EB0BD3988F38}"/>
    <cellStyle name="20% - Accent3 3 3 7" xfId="9044" xr:uid="{3D7BE037-62E2-4A5E-B459-29BF95312F11}"/>
    <cellStyle name="20% - Accent3 3 3 8" xfId="21421" xr:uid="{BC4C974F-2259-4BF3-B5CF-743B26F61F71}"/>
    <cellStyle name="20% - Accent3 3 3 9" xfId="9024" xr:uid="{328F94A5-73EE-44E3-AF27-CF7703E87926}"/>
    <cellStyle name="20% - Accent3 3 4" xfId="739" xr:uid="{87ED2638-6FF6-4EA4-9717-87557D6DDC58}"/>
    <cellStyle name="20% - Accent3 3 4 10" xfId="24279" xr:uid="{CA90BB74-18B5-430C-9E73-A74505B1B185}"/>
    <cellStyle name="20% - Accent3 3 4 2" xfId="1236" xr:uid="{E6E1FFEA-1E77-4CD1-96BA-03B2C8598DB9}"/>
    <cellStyle name="20% - Accent3 3 4 2 2" xfId="1898" xr:uid="{2269132B-2BD2-4AF2-A90A-8EEEF1C3D185}"/>
    <cellStyle name="20% - Accent3 3 4 2 2 2" xfId="3133" xr:uid="{1DB2B227-21C3-447D-803A-77A92BB59FFA}"/>
    <cellStyle name="20% - Accent3 3 4 2 2 2 2" xfId="9048" xr:uid="{2E595923-06EE-45DB-9DCE-EC1F63570409}"/>
    <cellStyle name="20% - Accent3 3 4 2 2 3" xfId="9049" xr:uid="{FB955CD5-2238-48FA-A4E4-E54B3D932E9B}"/>
    <cellStyle name="20% - Accent3 3 4 2 2 4" xfId="28734" xr:uid="{021271A1-1DFC-4CEB-9904-48E2C050E515}"/>
    <cellStyle name="20% - Accent3 3 4 2 2 5" xfId="9047" xr:uid="{BF30E406-891E-4A28-B68A-7ECDE2FD2AD5}"/>
    <cellStyle name="20% - Accent3 3 4 2 3" xfId="2503" xr:uid="{4C45710B-A2AD-41CF-981B-2B5910017E07}"/>
    <cellStyle name="20% - Accent3 3 4 2 3 2" xfId="9050" xr:uid="{DC9A1242-66A7-4A0F-9FCB-1EB5BDBA1C4B}"/>
    <cellStyle name="20% - Accent3 3 4 2 4" xfId="9051" xr:uid="{253C979E-C584-4CAD-B13B-F7839264F235}"/>
    <cellStyle name="20% - Accent3 3 4 2 5" xfId="9052" xr:uid="{7249E8DF-A9D0-4ABA-8BFB-790EFEF3C28C}"/>
    <cellStyle name="20% - Accent3 3 4 2 6" xfId="25757" xr:uid="{C5B6A554-71F5-46BA-A26C-0BA513BF3C13}"/>
    <cellStyle name="20% - Accent3 3 4 2 7" xfId="9046" xr:uid="{F844216F-823C-46C2-8004-9A13E3278B26}"/>
    <cellStyle name="20% - Accent3 3 4 3" xfId="1608" xr:uid="{983CAF9A-234D-41C0-950F-85B047D4E799}"/>
    <cellStyle name="20% - Accent3 3 4 3 2" xfId="2829" xr:uid="{9ECD2840-8063-47AF-8ED4-AFD03305E798}"/>
    <cellStyle name="20% - Accent3 3 4 3 2 2" xfId="9055" xr:uid="{C264A25A-4767-43B7-A32C-1B22C850D43F}"/>
    <cellStyle name="20% - Accent3 3 4 3 2 3" xfId="9056" xr:uid="{C1CD2119-1E8D-4A32-9748-6C7228FD76F8}"/>
    <cellStyle name="20% - Accent3 3 4 3 2 4" xfId="9054" xr:uid="{48F94B32-EB23-4533-823B-68C434437B2A}"/>
    <cellStyle name="20% - Accent3 3 4 3 3" xfId="9057" xr:uid="{D4B1C02D-676D-4B2F-8BB4-1816B6B0C000}"/>
    <cellStyle name="20% - Accent3 3 4 3 4" xfId="9058" xr:uid="{A136AB77-EB17-4CE2-8F09-82F9D96A6223}"/>
    <cellStyle name="20% - Accent3 3 4 3 5" xfId="9059" xr:uid="{15B20043-5551-4225-BC75-43D6C3E2CA20}"/>
    <cellStyle name="20% - Accent3 3 4 3 6" xfId="27220" xr:uid="{49F642AA-125E-454F-B300-EE3F52488E47}"/>
    <cellStyle name="20% - Accent3 3 4 3 7" xfId="9053" xr:uid="{CAD07275-BBE7-467E-8735-FEB555761865}"/>
    <cellStyle name="20% - Accent3 3 4 4" xfId="2374" xr:uid="{AF6FD8BD-A0DF-4922-B394-27D6D21E395F}"/>
    <cellStyle name="20% - Accent3 3 4 4 2" xfId="9061" xr:uid="{08C6CC78-635E-44FD-B177-05D425A4BFD8}"/>
    <cellStyle name="20% - Accent3 3 4 4 3" xfId="9062" xr:uid="{7CF959E8-0301-4399-93E8-15DD534FCEBB}"/>
    <cellStyle name="20% - Accent3 3 4 4 4" xfId="30214" xr:uid="{EEF3C5E8-A992-4A44-9A62-4B10DDBF8F66}"/>
    <cellStyle name="20% - Accent3 3 4 4 5" xfId="9060" xr:uid="{9E7FC4F5-683D-461B-885D-10349E2DE46D}"/>
    <cellStyle name="20% - Accent3 3 4 5" xfId="9063" xr:uid="{988226BA-4ED3-46A0-BA86-E2E1A4AE44C0}"/>
    <cellStyle name="20% - Accent3 3 4 6" xfId="9064" xr:uid="{70A36CE9-E784-4B44-907A-6753BCE50052}"/>
    <cellStyle name="20% - Accent3 3 4 7" xfId="9065" xr:uid="{BCE4EB23-2E31-4C7B-ADD1-87F3D295AED2}"/>
    <cellStyle name="20% - Accent3 3 4 8" xfId="21906" xr:uid="{2F96C1DD-A283-448D-A946-5B04C5419E50}"/>
    <cellStyle name="20% - Accent3 3 4 9" xfId="9045" xr:uid="{C8CADA9C-9AA2-4C39-B1CE-DBD663483F43}"/>
    <cellStyle name="20% - Accent3 3 5" xfId="1171" xr:uid="{A8D0575B-CFFE-41CC-9229-0E05C51A137C}"/>
    <cellStyle name="20% - Accent3 3 5 2" xfId="1833" xr:uid="{36DA0FC1-423C-4643-88B7-E3079AA7F094}"/>
    <cellStyle name="20% - Accent3 3 5 2 2" xfId="3068" xr:uid="{495732A5-C611-495B-89F3-758E4699759C}"/>
    <cellStyle name="20% - Accent3 3 5 2 2 2" xfId="9069" xr:uid="{1F93F304-4F58-48AC-90D2-FB411408B212}"/>
    <cellStyle name="20% - Accent3 3 5 2 2 3" xfId="9070" xr:uid="{A43F2DED-A360-4C04-A813-272A784168C4}"/>
    <cellStyle name="20% - Accent3 3 5 2 2 4" xfId="29023" xr:uid="{C7EF1B79-F1A7-4F79-A6E7-C48CA3880049}"/>
    <cellStyle name="20% - Accent3 3 5 2 2 5" xfId="9068" xr:uid="{A738170A-11E5-421F-8B05-F14BB666EE6E}"/>
    <cellStyle name="20% - Accent3 3 5 2 3" xfId="9071" xr:uid="{C64C4F07-9444-48A5-8CF7-B26F7346E3F4}"/>
    <cellStyle name="20% - Accent3 3 5 2 4" xfId="9072" xr:uid="{6C9DBBED-7E7E-4DE3-9538-77A470F8BCB0}"/>
    <cellStyle name="20% - Accent3 3 5 2 5" xfId="9073" xr:uid="{680EDE22-6289-4976-98F0-3F1FC1AB73B1}"/>
    <cellStyle name="20% - Accent3 3 5 2 6" xfId="26044" xr:uid="{67EB4276-5A7D-4BF7-A5DF-9C1E7DEB8E2A}"/>
    <cellStyle name="20% - Accent3 3 5 2 7" xfId="9067" xr:uid="{14BCA041-A78F-4BBD-8165-155A9ABF3FA1}"/>
    <cellStyle name="20% - Accent3 3 5 3" xfId="2499" xr:uid="{257079A2-93E4-468B-ACB2-507CB33C6700}"/>
    <cellStyle name="20% - Accent3 3 5 3 2" xfId="9075" xr:uid="{31BDDADF-51C8-47A1-A23D-B948775BB7A5}"/>
    <cellStyle name="20% - Accent3 3 5 3 2 2" xfId="9076" xr:uid="{A0348ED3-49F8-40CA-9B3E-AFCAC040835F}"/>
    <cellStyle name="20% - Accent3 3 5 3 2 3" xfId="9077" xr:uid="{ACFCFD62-7AF6-451D-BDD9-755FF8554867}"/>
    <cellStyle name="20% - Accent3 3 5 3 3" xfId="9078" xr:uid="{C11C7625-077C-4CEE-A3C7-C27BD12FF424}"/>
    <cellStyle name="20% - Accent3 3 5 3 4" xfId="9079" xr:uid="{8F761B77-B989-4046-B719-B0A347223606}"/>
    <cellStyle name="20% - Accent3 3 5 3 5" xfId="9080" xr:uid="{0F8DE906-C7A5-4FE8-9D3F-B76300790B0D}"/>
    <cellStyle name="20% - Accent3 3 5 3 6" xfId="27512" xr:uid="{CF0439A3-A7CE-497B-979C-64BFC478DAF7}"/>
    <cellStyle name="20% - Accent3 3 5 3 7" xfId="9074" xr:uid="{10EFAE5A-E93F-460B-83E4-21552F130913}"/>
    <cellStyle name="20% - Accent3 3 5 4" xfId="9081" xr:uid="{6E37CB7E-1A7B-4D04-B699-06B6C32AC13D}"/>
    <cellStyle name="20% - Accent3 3 5 4 2" xfId="9082" xr:uid="{D9444848-8EF8-4CBA-AB0C-874D42A0405B}"/>
    <cellStyle name="20% - Accent3 3 5 4 3" xfId="9083" xr:uid="{2C806DEB-3B74-4D55-8312-61A80C2EC3EA}"/>
    <cellStyle name="20% - Accent3 3 5 4 4" xfId="30509" xr:uid="{28E816A5-AE0C-4372-BE36-404438C5B570}"/>
    <cellStyle name="20% - Accent3 3 5 5" xfId="9084" xr:uid="{7B056220-BCC0-40AD-A575-A3030DFF574B}"/>
    <cellStyle name="20% - Accent3 3 5 6" xfId="9085" xr:uid="{27687BDF-B5D0-48A8-A5AA-E99222B19E7F}"/>
    <cellStyle name="20% - Accent3 3 5 7" xfId="9086" xr:uid="{4A47462D-2C58-450A-AAA0-C41EB9D71D42}"/>
    <cellStyle name="20% - Accent3 3 5 8" xfId="24600" xr:uid="{10762F78-6C3F-44D2-A348-81FEC23AA446}"/>
    <cellStyle name="20% - Accent3 3 5 9" xfId="9066" xr:uid="{96ADAA02-D795-4BDF-937E-7D5C7D497ECA}"/>
    <cellStyle name="20% - Accent3 3 6" xfId="1543" xr:uid="{A57ED736-0518-433C-97D2-9F6DA1D2795E}"/>
    <cellStyle name="20% - Accent3 3 6 2" xfId="2764" xr:uid="{E948991B-D46E-4307-87CB-503F721F37E6}"/>
    <cellStyle name="20% - Accent3 3 6 2 2" xfId="9089" xr:uid="{DFE2B84E-36CB-41C7-9F5F-A5B9767B9CC8}"/>
    <cellStyle name="20% - Accent3 3 6 2 2 2" xfId="29319" xr:uid="{258CCDBA-F34B-47F8-A6EC-7E9AEECA3263}"/>
    <cellStyle name="20% - Accent3 3 6 2 3" xfId="9090" xr:uid="{88F8D64C-5245-436E-B915-BD9779F87F90}"/>
    <cellStyle name="20% - Accent3 3 6 2 4" xfId="26335" xr:uid="{73088F31-6B38-4765-B3C6-2F58B5DAC1A8}"/>
    <cellStyle name="20% - Accent3 3 6 2 5" xfId="9088" xr:uid="{9BC2050B-F65D-4364-9D24-72A38C3B53B3}"/>
    <cellStyle name="20% - Accent3 3 6 3" xfId="9091" xr:uid="{E83DDFBF-FCC8-4FED-9663-2580FF11C9E9}"/>
    <cellStyle name="20% - Accent3 3 6 3 2" xfId="27808" xr:uid="{8D7261DB-1E11-4E90-841E-856A24E15665}"/>
    <cellStyle name="20% - Accent3 3 6 4" xfId="9092" xr:uid="{32D1A7E0-14CA-4936-8238-C7E03C9C987F}"/>
    <cellStyle name="20% - Accent3 3 6 4 2" xfId="30806" xr:uid="{EDCA53C1-B4D7-4588-AF1D-14D007518FF4}"/>
    <cellStyle name="20% - Accent3 3 6 5" xfId="9093" xr:uid="{E2977B28-D9ED-4EAB-B168-9F20728CBE82}"/>
    <cellStyle name="20% - Accent3 3 6 6" xfId="9094" xr:uid="{8904B005-071E-49E5-BE52-42752B2C4A7D}"/>
    <cellStyle name="20% - Accent3 3 6 7" xfId="24879" xr:uid="{3BAC01EC-35FC-42EE-8ABA-5FB03F10F6D8}"/>
    <cellStyle name="20% - Accent3 3 6 8" xfId="9087" xr:uid="{28A76B0D-D1BF-462B-81A4-6BB6B7726233}"/>
    <cellStyle name="20% - Accent3 3 7" xfId="2163" xr:uid="{6C48B5F5-8BC7-46A4-AE1B-46113F5AA3D5}"/>
    <cellStyle name="20% - Accent3 3 7 2" xfId="9096" xr:uid="{A9EEA306-ECCA-483A-A84B-FC47D6916000}"/>
    <cellStyle name="20% - Accent3 3 7 2 2" xfId="9097" xr:uid="{765C8D56-BBC7-4DC8-8897-FA7FEADE0FE9}"/>
    <cellStyle name="20% - Accent3 3 7 2 2 2" xfId="29629" xr:uid="{C827BB9A-F1F2-4D04-93A3-430B6D61E0D3}"/>
    <cellStyle name="20% - Accent3 3 7 2 3" xfId="9098" xr:uid="{D7795050-6E73-4F7A-9F51-6621FDEC9AB8}"/>
    <cellStyle name="20% - Accent3 3 7 2 4" xfId="26645" xr:uid="{36835155-2482-4F9D-937C-9202662279E2}"/>
    <cellStyle name="20% - Accent3 3 7 3" xfId="9099" xr:uid="{0E42400B-073A-4DA4-B3D1-C9D9F7E36E39}"/>
    <cellStyle name="20% - Accent3 3 7 3 2" xfId="28118" xr:uid="{14FD1EC1-7BE3-4427-8D4B-FA59472A17D1}"/>
    <cellStyle name="20% - Accent3 3 7 4" xfId="9100" xr:uid="{EED9A8DD-9A8F-436E-82C4-7D47235344F3}"/>
    <cellStyle name="20% - Accent3 3 7 4 2" xfId="31117" xr:uid="{E552C39E-40DC-4D5E-8DE7-7E5AFB42E399}"/>
    <cellStyle name="20% - Accent3 3 7 5" xfId="9101" xr:uid="{EC9B41F3-FEF6-4702-896F-77DFAC88F207}"/>
    <cellStyle name="20% - Accent3 3 7 6" xfId="25176" xr:uid="{A5E7A09D-0A6B-4C80-B0FD-29A0B6EB86A3}"/>
    <cellStyle name="20% - Accent3 3 7 7" xfId="9095" xr:uid="{74650DAE-0988-4594-8F15-89339E2C2FBA}"/>
    <cellStyle name="20% - Accent3 3 8" xfId="9102" xr:uid="{93D171E5-495F-4AED-8EB1-9F8D58CE5D5C}"/>
    <cellStyle name="20% - Accent3 3 8 2" xfId="9103" xr:uid="{222927AD-6C0D-49AD-BA94-6DC8A5480D18}"/>
    <cellStyle name="20% - Accent3 3 8 2 2" xfId="28443" xr:uid="{0F4BE3A1-8984-4144-A812-3612F6B7BFD3}"/>
    <cellStyle name="20% - Accent3 3 8 3" xfId="9104" xr:uid="{6FE0E0FC-12A9-4B5D-9D70-3C152C2C320C}"/>
    <cellStyle name="20% - Accent3 3 8 4" xfId="25476" xr:uid="{258A0035-B527-454C-805A-75EDDC80466B}"/>
    <cellStyle name="20% - Accent3 3 9" xfId="9105" xr:uid="{B83C0A89-5AF8-4B9D-AEB5-8BD9FEDE06E7}"/>
    <cellStyle name="20% - Accent3 3 9 2" xfId="26927" xr:uid="{728417B9-66B5-4D2B-8326-AD33F5B95E55}"/>
    <cellStyle name="20% - Accent3 30" xfId="9106" xr:uid="{F1A8CB94-5036-460D-A6F6-D85F5477B427}"/>
    <cellStyle name="20% - Accent3 31" xfId="9107" xr:uid="{8AEB19E8-FAFA-40E9-9EAE-4381FBDAC8B5}"/>
    <cellStyle name="20% - Accent3 32" xfId="9108" xr:uid="{1E8AC1DA-BA55-472F-8FA1-B89674B267A9}"/>
    <cellStyle name="20% - Accent3 33" xfId="9109" xr:uid="{353F8448-E054-4AD9-A50B-349C096F2C83}"/>
    <cellStyle name="20% - Accent3 34" xfId="9110" xr:uid="{F634E2F4-4689-44EC-973E-D17BEAFE87E8}"/>
    <cellStyle name="20% - Accent3 35" xfId="9111" xr:uid="{09913F0C-44B9-4C82-8F1E-889B8F285F37}"/>
    <cellStyle name="20% - Accent3 36" xfId="8633" xr:uid="{CA1F0BDF-4FFE-4332-A110-52B676146628}"/>
    <cellStyle name="20% - Accent3 37" xfId="6610" xr:uid="{2809B1DB-7EDB-44DC-BDFA-C996BF479B7D}"/>
    <cellStyle name="20% - Accent3 38" xfId="4864" xr:uid="{45F0246D-DCB8-41E3-A8ED-DB2A3DEBECF7}"/>
    <cellStyle name="20% - Accent3 39" xfId="22831" xr:uid="{E35B1625-E792-47F1-82E7-113E3EBFCC04}"/>
    <cellStyle name="20% - Accent3 4" xfId="735" xr:uid="{3D755D8A-6772-4895-94B4-7F915D7055A6}"/>
    <cellStyle name="20% - Accent3 4 10" xfId="9113" xr:uid="{E232DEF7-862D-4173-90A2-917565A1A0E4}"/>
    <cellStyle name="20% - Accent3 4 11" xfId="9114" xr:uid="{3DB3125C-B620-4E19-8071-C2985EEA53A0}"/>
    <cellStyle name="20% - Accent3 4 12" xfId="9112" xr:uid="{5AD29B44-C8CA-4DFE-BE6C-ABFFD8C99CC9}"/>
    <cellStyle name="20% - Accent3 4 13" xfId="6699" xr:uid="{4A578AFF-1715-48B4-8514-3ECE522B0149}"/>
    <cellStyle name="20% - Accent3 4 14" xfId="5089" xr:uid="{C5FDD8D6-C473-4EE4-9BBF-AC3612B2D572}"/>
    <cellStyle name="20% - Accent3 4 15" xfId="22972" xr:uid="{9CBF9765-A8B6-452B-AE9E-CA328328872E}"/>
    <cellStyle name="20% - Accent3 4 2" xfId="734" xr:uid="{9F3A8961-B558-4507-A22B-19F27C67735C}"/>
    <cellStyle name="20% - Accent3 4 2 10" xfId="21192" xr:uid="{491F934E-A2E0-4434-B125-09B2E3419954}"/>
    <cellStyle name="20% - Accent3 4 2 11" xfId="9115" xr:uid="{7526DF9B-2ADD-422C-91D2-A61ABA8010B9}"/>
    <cellStyle name="20% - Accent3 4 2 12" xfId="5354" xr:uid="{5B091B24-9760-482D-97C7-196CAC846E27}"/>
    <cellStyle name="20% - Accent3 4 2 13" xfId="23018" xr:uid="{A491B10D-0D5D-45C5-B026-A13A77BF0355}"/>
    <cellStyle name="20% - Accent3 4 2 2" xfId="1241" xr:uid="{C702A99B-F659-4C46-BFEE-BED03AB6E754}"/>
    <cellStyle name="20% - Accent3 4 2 2 10" xfId="25806" xr:uid="{5CFBF5B3-2054-43C3-99D3-D2679068C15A}"/>
    <cellStyle name="20% - Accent3 4 2 2 2" xfId="1903" xr:uid="{2E0C8BB0-94B5-4EE1-982D-2D1DA435A80F}"/>
    <cellStyle name="20% - Accent3 4 2 2 2 2" xfId="3138" xr:uid="{494A425C-A5D8-472C-9F4E-8285059EE536}"/>
    <cellStyle name="20% - Accent3 4 2 2 2 2 2" xfId="9119" xr:uid="{42AABE88-5256-4633-95C4-A5365124A81C}"/>
    <cellStyle name="20% - Accent3 4 2 2 2 2 3" xfId="9120" xr:uid="{F8AB2519-2DC0-4C00-A1D7-02FE2756A1AA}"/>
    <cellStyle name="20% - Accent3 4 2 2 2 2 4" xfId="9118" xr:uid="{7A818EA0-D6D4-4EBE-B895-0CC90072EA5F}"/>
    <cellStyle name="20% - Accent3 4 2 2 2 3" xfId="9121" xr:uid="{056B5F9F-74E4-427B-8245-4BD2AB035E39}"/>
    <cellStyle name="20% - Accent3 4 2 2 2 4" xfId="9122" xr:uid="{69F26660-5E0E-4BF8-9A44-B54BB942B250}"/>
    <cellStyle name="20% - Accent3 4 2 2 2 5" xfId="9123" xr:uid="{E608A7E7-6DE6-440B-8033-3334E12353DC}"/>
    <cellStyle name="20% - Accent3 4 2 2 2 6" xfId="28783" xr:uid="{CCCB7413-07C4-408C-88EC-27BC27755A21}"/>
    <cellStyle name="20% - Accent3 4 2 2 2 7" xfId="9117" xr:uid="{2FD3CA17-E957-4FFB-A9CA-A42F5C9C6888}"/>
    <cellStyle name="20% - Accent3 4 2 2 3" xfId="2505" xr:uid="{93585FFD-39DE-4C91-AB6C-763720BFF816}"/>
    <cellStyle name="20% - Accent3 4 2 2 3 2" xfId="9125" xr:uid="{72DF914C-1A64-4927-96A3-ABD7959D4172}"/>
    <cellStyle name="20% - Accent3 4 2 2 3 2 2" xfId="9126" xr:uid="{D883892D-9525-45AE-ADA6-A646A4836E45}"/>
    <cellStyle name="20% - Accent3 4 2 2 3 2 3" xfId="9127" xr:uid="{87EDB96D-10DA-431E-A9DC-D5F1636928E8}"/>
    <cellStyle name="20% - Accent3 4 2 2 3 3" xfId="9128" xr:uid="{5B9BE2EF-DE46-424B-A416-D3A572FA2CE6}"/>
    <cellStyle name="20% - Accent3 4 2 2 3 4" xfId="9129" xr:uid="{295F26C3-E1B6-4A0D-B138-C950B8281CEA}"/>
    <cellStyle name="20% - Accent3 4 2 2 3 5" xfId="9130" xr:uid="{831988B9-C318-4880-9B19-6E567DDA7538}"/>
    <cellStyle name="20% - Accent3 4 2 2 3 6" xfId="9124" xr:uid="{66CEEE6A-93FA-4CFD-8240-DC6659ABADF5}"/>
    <cellStyle name="20% - Accent3 4 2 2 4" xfId="9131" xr:uid="{D776738C-B6B4-4DAB-858C-7549BFC2C557}"/>
    <cellStyle name="20% - Accent3 4 2 2 4 2" xfId="9132" xr:uid="{88526560-3960-4608-AFEA-CA34FE75F211}"/>
    <cellStyle name="20% - Accent3 4 2 2 4 3" xfId="9133" xr:uid="{A00A1A53-52BA-446B-9197-84D714B6BF82}"/>
    <cellStyle name="20% - Accent3 4 2 2 5" xfId="9134" xr:uid="{0803290F-F419-40F1-A16E-0E7B1DE93C18}"/>
    <cellStyle name="20% - Accent3 4 2 2 6" xfId="9135" xr:uid="{1566CE7D-4F2F-4AAA-86B7-BF7FAA109027}"/>
    <cellStyle name="20% - Accent3 4 2 2 7" xfId="9136" xr:uid="{5F88D021-B513-4756-B8D1-192C0E817E17}"/>
    <cellStyle name="20% - Accent3 4 2 2 8" xfId="22164" xr:uid="{C0F8B800-5936-4477-B9C7-148C452BCA3E}"/>
    <cellStyle name="20% - Accent3 4 2 2 9" xfId="9116" xr:uid="{5D0B5940-2115-47A7-8D1F-09D4DAD12D97}"/>
    <cellStyle name="20% - Accent3 4 2 3" xfId="1613" xr:uid="{C7546081-BA9E-4025-8479-D9B3E60E1A2C}"/>
    <cellStyle name="20% - Accent3 4 2 3 2" xfId="2834" xr:uid="{DF73CC34-FC43-46BB-8FF0-6526F456AF92}"/>
    <cellStyle name="20% - Accent3 4 2 3 2 2" xfId="9139" xr:uid="{E775CDB8-ACCA-4B5F-B5E8-9E19E44608E8}"/>
    <cellStyle name="20% - Accent3 4 2 3 2 2 2" xfId="9140" xr:uid="{A58906EF-B4FE-45EF-9DDB-F91BF1DFD2A6}"/>
    <cellStyle name="20% - Accent3 4 2 3 2 2 3" xfId="9141" xr:uid="{77B20E77-61A5-4667-926C-6ACC25A7EAD4}"/>
    <cellStyle name="20% - Accent3 4 2 3 2 3" xfId="9142" xr:uid="{DF5719F9-6635-4CDE-BEF7-F2AFB504ACF5}"/>
    <cellStyle name="20% - Accent3 4 2 3 2 4" xfId="9143" xr:uid="{F8BF9557-C109-4AD2-9A8F-7416755D535E}"/>
    <cellStyle name="20% - Accent3 4 2 3 2 5" xfId="9144" xr:uid="{A7732029-72FF-4C33-991E-36D9DE5D5CC9}"/>
    <cellStyle name="20% - Accent3 4 2 3 2 6" xfId="9138" xr:uid="{459A1FDB-C766-4344-B279-FE192DB1DBF1}"/>
    <cellStyle name="20% - Accent3 4 2 3 3" xfId="9145" xr:uid="{179781A0-2DEA-4E18-9B02-2B2875EC4348}"/>
    <cellStyle name="20% - Accent3 4 2 3 3 2" xfId="9146" xr:uid="{F5292F48-1933-444E-9751-2442A3D19A8A}"/>
    <cellStyle name="20% - Accent3 4 2 3 3 2 2" xfId="9147" xr:uid="{FFA83801-F311-4F52-A3B6-76F68C18CA44}"/>
    <cellStyle name="20% - Accent3 4 2 3 3 2 3" xfId="9148" xr:uid="{3A6D7573-820A-4A00-B11B-00A346D3DCDB}"/>
    <cellStyle name="20% - Accent3 4 2 3 3 3" xfId="9149" xr:uid="{6DB41665-D1E3-4ADB-AB05-633718DC5E51}"/>
    <cellStyle name="20% - Accent3 4 2 3 3 4" xfId="9150" xr:uid="{C018DF13-0263-48E5-B161-DDFD78A0E883}"/>
    <cellStyle name="20% - Accent3 4 2 3 3 5" xfId="9151" xr:uid="{6847D51B-9478-42B6-992A-25022A30CF94}"/>
    <cellStyle name="20% - Accent3 4 2 3 4" xfId="9152" xr:uid="{7C775632-58A0-44CD-9CAF-9D1716CBEA7B}"/>
    <cellStyle name="20% - Accent3 4 2 3 4 2" xfId="9153" xr:uid="{42682F98-E27A-4AEC-BC75-F1194D3D74BA}"/>
    <cellStyle name="20% - Accent3 4 2 3 4 3" xfId="9154" xr:uid="{FA0B0D0C-D0D4-4702-9B74-D090BC56B0A1}"/>
    <cellStyle name="20% - Accent3 4 2 3 5" xfId="9155" xr:uid="{CB119D59-9DD3-4F16-91D1-42FDCAA672C3}"/>
    <cellStyle name="20% - Accent3 4 2 3 6" xfId="9156" xr:uid="{028BCC94-557D-4DE2-A322-73C37468D0E9}"/>
    <cellStyle name="20% - Accent3 4 2 3 7" xfId="9157" xr:uid="{2DFE89E7-F659-4D4A-9F1C-435FD0E23C06}"/>
    <cellStyle name="20% - Accent3 4 2 3 8" xfId="27269" xr:uid="{BD313A07-B1FE-4C86-BAAD-2C4E0C24B446}"/>
    <cellStyle name="20% - Accent3 4 2 3 9" xfId="9137" xr:uid="{B5BCED82-37CC-4891-939F-90115F122F61}"/>
    <cellStyle name="20% - Accent3 4 2 4" xfId="2310" xr:uid="{8D0E1371-A191-4E5C-A20B-2C1233CCA892}"/>
    <cellStyle name="20% - Accent3 4 2 4 2" xfId="9159" xr:uid="{6528499F-09CB-4841-94F4-7C9FAB3BAC6C}"/>
    <cellStyle name="20% - Accent3 4 2 4 2 2" xfId="9160" xr:uid="{2EF94742-2E33-451B-8484-EB1BA5010CD4}"/>
    <cellStyle name="20% - Accent3 4 2 4 2 3" xfId="9161" xr:uid="{4135A6A3-2AC5-49D2-9E1A-6148DE326405}"/>
    <cellStyle name="20% - Accent3 4 2 4 3" xfId="9162" xr:uid="{10FB28B3-49AD-4035-BF7F-9B6CEB77A72D}"/>
    <cellStyle name="20% - Accent3 4 2 4 4" xfId="9163" xr:uid="{4A394D9A-2701-4E65-9A10-B46C52100736}"/>
    <cellStyle name="20% - Accent3 4 2 4 5" xfId="9164" xr:uid="{59FB4DA5-59BE-49BF-AC0E-B07F62F32074}"/>
    <cellStyle name="20% - Accent3 4 2 4 6" xfId="30263" xr:uid="{81805266-8A2C-41B8-B7A2-832333BF7F4C}"/>
    <cellStyle name="20% - Accent3 4 2 4 7" xfId="9158" xr:uid="{1BB0C537-EA37-4A1A-AFE6-03ED68035BE7}"/>
    <cellStyle name="20% - Accent3 4 2 5" xfId="9165" xr:uid="{2A6FEB50-AB0C-4E88-9D1D-3C5473807FE9}"/>
    <cellStyle name="20% - Accent3 4 2 5 2" xfId="9166" xr:uid="{5B0B97E3-663D-46B8-A25A-5CBEE49B7D83}"/>
    <cellStyle name="20% - Accent3 4 2 5 2 2" xfId="9167" xr:uid="{AC610470-00ED-4EAB-92E3-C4A1885F6787}"/>
    <cellStyle name="20% - Accent3 4 2 5 2 3" xfId="9168" xr:uid="{709F09E9-DB34-48E5-A743-B72D63FF098C}"/>
    <cellStyle name="20% - Accent3 4 2 5 3" xfId="9169" xr:uid="{4A28D2A5-2123-4639-97AC-3588BFBD418C}"/>
    <cellStyle name="20% - Accent3 4 2 5 4" xfId="9170" xr:uid="{046F3CEA-125C-41AB-86FF-E52980360FA2}"/>
    <cellStyle name="20% - Accent3 4 2 5 5" xfId="9171" xr:uid="{648CA522-6DA8-4647-BD09-174A03E80AF2}"/>
    <cellStyle name="20% - Accent3 4 2 6" xfId="9172" xr:uid="{CC1F91D1-3919-4FD2-8801-BAA642B51629}"/>
    <cellStyle name="20% - Accent3 4 2 6 2" xfId="9173" xr:uid="{E2BC4B75-2951-44D9-AF07-4FE040373DF6}"/>
    <cellStyle name="20% - Accent3 4 2 6 3" xfId="9174" xr:uid="{DA271DB5-86CD-4FA9-B146-29B2A95F424D}"/>
    <cellStyle name="20% - Accent3 4 2 7" xfId="9175" xr:uid="{B1EC6C84-189C-4EAC-BD93-FFCA537CFFD7}"/>
    <cellStyle name="20% - Accent3 4 2 8" xfId="9176" xr:uid="{0ECDFF04-CE05-48DE-9E31-49A029F8B8C3}"/>
    <cellStyle name="20% - Accent3 4 2 9" xfId="9177" xr:uid="{DDFBA7D7-5DB1-4B41-B970-C44F4CB1A4FF}"/>
    <cellStyle name="20% - Accent3 4 3" xfId="1240" xr:uid="{6C145617-0503-43D0-AA05-619B0B35C49B}"/>
    <cellStyle name="20% - Accent3 4 3 10" xfId="24649" xr:uid="{02632E15-32C3-4CAF-8728-B383E592CEEF}"/>
    <cellStyle name="20% - Accent3 4 3 2" xfId="1902" xr:uid="{422AC370-AA41-4AC8-AE0D-F0E4875CB7E0}"/>
    <cellStyle name="20% - Accent3 4 3 2 2" xfId="3137" xr:uid="{8FDBAD77-3190-4544-AC1E-295F3E0C39CA}"/>
    <cellStyle name="20% - Accent3 4 3 2 2 2" xfId="9181" xr:uid="{AEC99F2A-74A0-466B-BB15-F63D187B2E5D}"/>
    <cellStyle name="20% - Accent3 4 3 2 2 3" xfId="9182" xr:uid="{3A8B7791-F882-4C0C-8630-2F5D7B95F4ED}"/>
    <cellStyle name="20% - Accent3 4 3 2 2 4" xfId="29072" xr:uid="{D62A65BD-EF36-45CB-9A9D-B67A20285349}"/>
    <cellStyle name="20% - Accent3 4 3 2 2 5" xfId="9180" xr:uid="{FA9D8439-2C89-456C-824C-E5A3A200E20E}"/>
    <cellStyle name="20% - Accent3 4 3 2 3" xfId="9183" xr:uid="{A02B4E50-B0D9-4BE7-98F1-F1B9519CB04A}"/>
    <cellStyle name="20% - Accent3 4 3 2 4" xfId="9184" xr:uid="{CE8574FE-9827-4F83-AB84-7622E585FDD4}"/>
    <cellStyle name="20% - Accent3 4 3 2 5" xfId="9185" xr:uid="{76F88C52-17D6-40CC-8DEE-6641E2FFD6C4}"/>
    <cellStyle name="20% - Accent3 4 3 2 6" xfId="22422" xr:uid="{1513A525-1ADA-4D22-98AE-3901289C35FE}"/>
    <cellStyle name="20% - Accent3 4 3 2 7" xfId="9179" xr:uid="{7258673E-9266-4A56-9F75-F7B963DB4E54}"/>
    <cellStyle name="20% - Accent3 4 3 2 8" xfId="26093" xr:uid="{04EAE088-A0FC-46AC-8C87-E03D262981E7}"/>
    <cellStyle name="20% - Accent3 4 3 3" xfId="2504" xr:uid="{3728AEDF-F6E2-4D03-B0AD-2156C2056AD9}"/>
    <cellStyle name="20% - Accent3 4 3 3 2" xfId="9187" xr:uid="{7BF3F2BB-D303-4B16-8E92-EB9AFDA9EB76}"/>
    <cellStyle name="20% - Accent3 4 3 3 2 2" xfId="9188" xr:uid="{A829142F-FBBD-4E08-A34C-3D09F4DC9218}"/>
    <cellStyle name="20% - Accent3 4 3 3 2 3" xfId="9189" xr:uid="{9622FC0D-D614-4684-8089-8660570EB7A6}"/>
    <cellStyle name="20% - Accent3 4 3 3 3" xfId="9190" xr:uid="{983919FB-56A5-49F4-9714-20DF8B5EDBE7}"/>
    <cellStyle name="20% - Accent3 4 3 3 4" xfId="9191" xr:uid="{B0A80E54-5FCD-4E9F-81E8-3C5E4EC362D8}"/>
    <cellStyle name="20% - Accent3 4 3 3 5" xfId="9192" xr:uid="{7ED589BE-FCDF-42B6-AAB5-19416F614BD1}"/>
    <cellStyle name="20% - Accent3 4 3 3 6" xfId="27561" xr:uid="{3B406A75-31AD-443E-96B9-B0E652D74B82}"/>
    <cellStyle name="20% - Accent3 4 3 3 7" xfId="9186" xr:uid="{A43A6AA1-725B-40E1-B75B-E244EAD0977A}"/>
    <cellStyle name="20% - Accent3 4 3 4" xfId="9193" xr:uid="{11FB9324-1E80-4097-B0BF-598713EDB01E}"/>
    <cellStyle name="20% - Accent3 4 3 4 2" xfId="9194" xr:uid="{4BF9086C-EC8C-42B1-BE26-2632B67C12D7}"/>
    <cellStyle name="20% - Accent3 4 3 4 3" xfId="9195" xr:uid="{FBB4CAFC-4EAA-40B6-B069-193D98F61B31}"/>
    <cellStyle name="20% - Accent3 4 3 4 4" xfId="30558" xr:uid="{C3517FB1-6880-45BF-BCF7-630E93023038}"/>
    <cellStyle name="20% - Accent3 4 3 5" xfId="9196" xr:uid="{E0B04FF7-2EF2-4E50-894C-BE052689FB61}"/>
    <cellStyle name="20% - Accent3 4 3 6" xfId="9197" xr:uid="{8BCF10C0-FB21-4AEE-9FC2-465C31552222}"/>
    <cellStyle name="20% - Accent3 4 3 7" xfId="9198" xr:uid="{C72B8847-D880-4056-931B-118B42255506}"/>
    <cellStyle name="20% - Accent3 4 3 8" xfId="21438" xr:uid="{0B30A200-E1EA-4BF1-8406-2237EB77DC3F}"/>
    <cellStyle name="20% - Accent3 4 3 9" xfId="9178" xr:uid="{9D7E1B10-A7F6-43DC-9A12-7C71B4D436A3}"/>
    <cellStyle name="20% - Accent3 4 4" xfId="1612" xr:uid="{8F91F651-4145-4335-AC2C-368EFEC557E6}"/>
    <cellStyle name="20% - Accent3 4 4 10" xfId="24928" xr:uid="{22D7C5E1-3DF9-48A7-AC9A-1A0C90B1B524}"/>
    <cellStyle name="20% - Accent3 4 4 2" xfId="2833" xr:uid="{301AB600-68B5-406B-B4D9-6993327189D6}"/>
    <cellStyle name="20% - Accent3 4 4 2 2" xfId="9201" xr:uid="{AA133C55-78D9-46A1-8932-DE273CDF8385}"/>
    <cellStyle name="20% - Accent3 4 4 2 2 2" xfId="9202" xr:uid="{7D6D58A6-EA2F-45B7-9EFD-E814EED6FA98}"/>
    <cellStyle name="20% - Accent3 4 4 2 2 3" xfId="9203" xr:uid="{986C1542-F52A-4519-BAFC-DA0F9C5499E9}"/>
    <cellStyle name="20% - Accent3 4 4 2 2 4" xfId="29369" xr:uid="{1D88D01B-2EAD-4B01-985C-B69128E35D2F}"/>
    <cellStyle name="20% - Accent3 4 4 2 3" xfId="9204" xr:uid="{014D5074-B0BE-464F-A19E-E4A171FFFFF1}"/>
    <cellStyle name="20% - Accent3 4 4 2 4" xfId="9205" xr:uid="{C26AF2FD-3487-46EF-9B46-A047A3F1C077}"/>
    <cellStyle name="20% - Accent3 4 4 2 5" xfId="9206" xr:uid="{EFB39513-9629-4E1E-9BEE-F24D71BA29A8}"/>
    <cellStyle name="20% - Accent3 4 4 2 6" xfId="26385" xr:uid="{7463B65D-0761-41E4-BD17-A68D9023D84E}"/>
    <cellStyle name="20% - Accent3 4 4 2 7" xfId="9200" xr:uid="{8EEF21AA-31CF-4F31-BC2D-186CB709A94B}"/>
    <cellStyle name="20% - Accent3 4 4 3" xfId="9207" xr:uid="{7210F749-03EB-42D1-A75E-9D6851946F58}"/>
    <cellStyle name="20% - Accent3 4 4 3 2" xfId="9208" xr:uid="{5A5D4714-9189-4B23-96D2-5A98A1E93A80}"/>
    <cellStyle name="20% - Accent3 4 4 3 2 2" xfId="9209" xr:uid="{D271E220-B790-4ED9-ABF0-C6ADD073245F}"/>
    <cellStyle name="20% - Accent3 4 4 3 2 3" xfId="9210" xr:uid="{DDB3BEC7-DCFE-4B5D-929E-8AFEC0669BDC}"/>
    <cellStyle name="20% - Accent3 4 4 3 3" xfId="9211" xr:uid="{30F128C1-C074-4400-8DC4-74DD44B8BECB}"/>
    <cellStyle name="20% - Accent3 4 4 3 4" xfId="9212" xr:uid="{E4F99E23-5C35-4EB7-9F22-42BEEB152EC9}"/>
    <cellStyle name="20% - Accent3 4 4 3 5" xfId="9213" xr:uid="{08EE501A-8A8A-49E6-A6F4-C8C8B2729AD8}"/>
    <cellStyle name="20% - Accent3 4 4 3 6" xfId="27858" xr:uid="{5BD2F436-0AA8-4364-8B33-A0BE5B7EFFAE}"/>
    <cellStyle name="20% - Accent3 4 4 4" xfId="9214" xr:uid="{1ADA4581-392B-4D21-B809-E3BF554EF5B1}"/>
    <cellStyle name="20% - Accent3 4 4 4 2" xfId="9215" xr:uid="{C9184077-69FD-4EF4-A7D5-89186396914B}"/>
    <cellStyle name="20% - Accent3 4 4 4 3" xfId="9216" xr:uid="{A344DCC9-C174-44D0-BC30-6A022BBB8A00}"/>
    <cellStyle name="20% - Accent3 4 4 4 4" xfId="30856" xr:uid="{69CEBA78-B8C4-4C06-A322-A1EBA4CFAEDC}"/>
    <cellStyle name="20% - Accent3 4 4 5" xfId="9217" xr:uid="{DF1FD2E5-0E4C-4D25-B534-F97AFD663841}"/>
    <cellStyle name="20% - Accent3 4 4 6" xfId="9218" xr:uid="{16C078B6-9338-487A-AD4C-9F4452D79E01}"/>
    <cellStyle name="20% - Accent3 4 4 7" xfId="9219" xr:uid="{E2D55D0A-A5CB-42FB-B7D3-21EF62738774}"/>
    <cellStyle name="20% - Accent3 4 4 8" xfId="21922" xr:uid="{F2F4179A-B25B-4E0D-8770-7E176405D25C}"/>
    <cellStyle name="20% - Accent3 4 4 9" xfId="9199" xr:uid="{0E614E86-1E01-424F-AB9C-A3774F9F8AD1}"/>
    <cellStyle name="20% - Accent3 4 5" xfId="2192" xr:uid="{68495DD5-2C05-467F-8F31-98AA0EAE3F29}"/>
    <cellStyle name="20% - Accent3 4 5 2" xfId="9221" xr:uid="{7E914CD5-963C-4777-B02C-1CE4C5984243}"/>
    <cellStyle name="20% - Accent3 4 5 2 2" xfId="9222" xr:uid="{4887356D-06CA-441C-B747-3AD29C2CB5A4}"/>
    <cellStyle name="20% - Accent3 4 5 2 2 2" xfId="9223" xr:uid="{FA06E0FD-9284-47EE-89E3-2EF4C67B33A1}"/>
    <cellStyle name="20% - Accent3 4 5 2 2 3" xfId="9224" xr:uid="{1EAB9DCC-AE38-4734-8506-4C23DEFAA58D}"/>
    <cellStyle name="20% - Accent3 4 5 2 2 4" xfId="29678" xr:uid="{B554E258-27DF-457A-87E3-3C14438F1486}"/>
    <cellStyle name="20% - Accent3 4 5 2 3" xfId="9225" xr:uid="{9F6B37B8-1334-4E7B-B524-E69FB7F59098}"/>
    <cellStyle name="20% - Accent3 4 5 2 4" xfId="9226" xr:uid="{C934AB19-BA59-414D-B360-F64C110B8F50}"/>
    <cellStyle name="20% - Accent3 4 5 2 5" xfId="9227" xr:uid="{6380ACB1-0ABD-410E-A62E-6073340394B2}"/>
    <cellStyle name="20% - Accent3 4 5 2 6" xfId="26694" xr:uid="{C9B6DD9D-9845-49D7-9F06-78FC957E7066}"/>
    <cellStyle name="20% - Accent3 4 5 3" xfId="9228" xr:uid="{7379F68C-EA56-4CE5-8003-6A0DD1F0B653}"/>
    <cellStyle name="20% - Accent3 4 5 3 2" xfId="9229" xr:uid="{B7E37B60-3AE1-4C84-80BA-4AF4BEAAE6D0}"/>
    <cellStyle name="20% - Accent3 4 5 3 2 2" xfId="9230" xr:uid="{83F0EAC2-3F20-4273-88CE-002FCB08BB8C}"/>
    <cellStyle name="20% - Accent3 4 5 3 2 3" xfId="9231" xr:uid="{C7D015A1-8519-4540-B254-5138AFDCEC00}"/>
    <cellStyle name="20% - Accent3 4 5 3 3" xfId="9232" xr:uid="{592D8A9C-2D4A-44A1-BDAD-0F91CFD6EAE6}"/>
    <cellStyle name="20% - Accent3 4 5 3 4" xfId="9233" xr:uid="{C3897E8A-7594-4B20-9579-7A5C993223F5}"/>
    <cellStyle name="20% - Accent3 4 5 3 5" xfId="9234" xr:uid="{F3059AA4-463D-4E6F-9F73-4463B92B487C}"/>
    <cellStyle name="20% - Accent3 4 5 3 6" xfId="28167" xr:uid="{A8EE052E-127F-4662-B93F-C3BA9A9447D4}"/>
    <cellStyle name="20% - Accent3 4 5 4" xfId="9235" xr:uid="{E8674F24-E2BF-433A-A452-EC41206C97C4}"/>
    <cellStyle name="20% - Accent3 4 5 4 2" xfId="9236" xr:uid="{F687A3F1-9B13-4259-9152-8304915BE880}"/>
    <cellStyle name="20% - Accent3 4 5 4 3" xfId="9237" xr:uid="{3C77D085-9349-44B1-8242-FEA09BD37BD0}"/>
    <cellStyle name="20% - Accent3 4 5 4 4" xfId="31166" xr:uid="{3C40D788-7E99-4B66-8FC0-E90C7386A170}"/>
    <cellStyle name="20% - Accent3 4 5 5" xfId="9238" xr:uid="{7C4D4535-F1CF-4E3C-8459-BAB870A46363}"/>
    <cellStyle name="20% - Accent3 4 5 6" xfId="9239" xr:uid="{621A9DA1-F213-486C-A34C-3630D8EB8E1A}"/>
    <cellStyle name="20% - Accent3 4 5 7" xfId="9240" xr:uid="{EA2E3C0E-6A06-494F-B04C-417EFDD14A5F}"/>
    <cellStyle name="20% - Accent3 4 5 8" xfId="25225" xr:uid="{B590DA16-8524-44A7-A823-CC234EC1F5E1}"/>
    <cellStyle name="20% - Accent3 4 5 9" xfId="9220" xr:uid="{E6B971F7-DD5A-42FF-BD0B-848F6BF91A5D}"/>
    <cellStyle name="20% - Accent3 4 6" xfId="9241" xr:uid="{3CFDF1C5-7E3F-4D46-ADEA-E4EC741A819E}"/>
    <cellStyle name="20% - Accent3 4 6 2" xfId="9242" xr:uid="{56A7A472-A090-4D10-B340-11D2E9BC3E88}"/>
    <cellStyle name="20% - Accent3 4 6 2 2" xfId="9243" xr:uid="{164468E6-8AA0-416A-AB77-2F0D42E2D6DF}"/>
    <cellStyle name="20% - Accent3 4 6 2 3" xfId="9244" xr:uid="{D552A42F-D74A-4617-8FD1-9CDB8394DB36}"/>
    <cellStyle name="20% - Accent3 4 6 2 4" xfId="28492" xr:uid="{6D3AFD4A-1669-4216-A8B0-FD43C0867C2A}"/>
    <cellStyle name="20% - Accent3 4 6 3" xfId="9245" xr:uid="{D29B1721-AA7A-4E7C-A890-BEBEECD9E83C}"/>
    <cellStyle name="20% - Accent3 4 6 4" xfId="9246" xr:uid="{36AE500B-6DA7-4FA6-86C4-D78A22732380}"/>
    <cellStyle name="20% - Accent3 4 6 5" xfId="9247" xr:uid="{7AEA1CF8-B26C-4AED-890A-E6151C9F8790}"/>
    <cellStyle name="20% - Accent3 4 6 6" xfId="25525" xr:uid="{3D2A46B6-FA34-4A1F-B0CE-7C9B51CDCB0D}"/>
    <cellStyle name="20% - Accent3 4 7" xfId="9248" xr:uid="{FFFF2734-6D73-45F5-99B6-4E31201549E4}"/>
    <cellStyle name="20% - Accent3 4 7 2" xfId="9249" xr:uid="{5AB30C75-8571-4394-866C-CF6ACC1948C2}"/>
    <cellStyle name="20% - Accent3 4 7 2 2" xfId="9250" xr:uid="{A1FF3B5B-8335-4E89-AD5A-591ECF962F93}"/>
    <cellStyle name="20% - Accent3 4 7 2 3" xfId="9251" xr:uid="{79017F18-866D-4529-A457-E711C18D59C5}"/>
    <cellStyle name="20% - Accent3 4 7 3" xfId="9252" xr:uid="{DD9DD73C-6E92-4AD1-A834-9D115E3D4B4E}"/>
    <cellStyle name="20% - Accent3 4 7 4" xfId="9253" xr:uid="{A38764CF-0841-4AAE-91C1-362048ED07AD}"/>
    <cellStyle name="20% - Accent3 4 7 5" xfId="9254" xr:uid="{4554608F-FCF1-4B11-AB12-6990C723419D}"/>
    <cellStyle name="20% - Accent3 4 7 6" xfId="26976" xr:uid="{81E3F63D-47BF-4DAF-86B6-8900233FB6A7}"/>
    <cellStyle name="20% - Accent3 4 8" xfId="9255" xr:uid="{65A3A585-0198-4693-9D9C-B0D8850ADA94}"/>
    <cellStyle name="20% - Accent3 4 8 2" xfId="9256" xr:uid="{9816A56F-3DB9-4BDD-9D70-92E0109231A2}"/>
    <cellStyle name="20% - Accent3 4 8 3" xfId="9257" xr:uid="{9730AC19-537D-4206-84AE-8C343F6E5B79}"/>
    <cellStyle name="20% - Accent3 4 8 4" xfId="29970" xr:uid="{1BF033A9-B17B-4FCD-9EE7-88DDEAD5C4EF}"/>
    <cellStyle name="20% - Accent3 4 9" xfId="9258" xr:uid="{7BBE2B71-A5AC-4D2D-ACB2-E186A91C9E07}"/>
    <cellStyle name="20% - Accent3 40" xfId="22871" xr:uid="{43032E24-4498-49E8-BE47-B4B1BCF62864}"/>
    <cellStyle name="20% - Accent3 41" xfId="4408" xr:uid="{295FCBE5-0D6E-43D8-B290-B33E9201D321}"/>
    <cellStyle name="20% - Accent3 5" xfId="733" xr:uid="{F7E5764A-71B8-4438-A4FB-F0117D7E2171}"/>
    <cellStyle name="20% - Accent3 5 10" xfId="9260" xr:uid="{E3F5F72F-2938-4B26-B7A1-E36F336BDD63}"/>
    <cellStyle name="20% - Accent3 5 11" xfId="9261" xr:uid="{2499EBF0-F2E9-46B2-AF7A-21DB009F3DC7}"/>
    <cellStyle name="20% - Accent3 5 12" xfId="20970" xr:uid="{3A1F26B5-4330-4309-B98E-24726B65F9C0}"/>
    <cellStyle name="20% - Accent3 5 13" xfId="9259" xr:uid="{B62A53F5-50DE-4E19-A68A-4BEA21E33372}"/>
    <cellStyle name="20% - Accent3 5 14" xfId="5106" xr:uid="{9AD7B1AE-AB70-46C5-972B-875EB437F67B}"/>
    <cellStyle name="20% - Accent3 5 15" xfId="22986" xr:uid="{EA572540-4AA0-48DA-8441-CF2B3FEBAC1F}"/>
    <cellStyle name="20% - Accent3 5 2" xfId="732" xr:uid="{6324969A-AE0E-4C4E-8D22-84AC0A21095C}"/>
    <cellStyle name="20% - Accent3 5 2 10" xfId="21210" xr:uid="{C35BA4A6-131F-48FD-9880-4A48DC54B36A}"/>
    <cellStyle name="20% - Accent3 5 2 11" xfId="9262" xr:uid="{15846AA5-8403-4A08-9CFF-DDD1C8D6743B}"/>
    <cellStyle name="20% - Accent3 5 2 12" xfId="5371" xr:uid="{FF1DA101-0221-483B-81A7-BC120ADC9548}"/>
    <cellStyle name="20% - Accent3 5 2 13" xfId="23034" xr:uid="{DD872F02-0406-4AF0-960A-CF2BEBEB32CC}"/>
    <cellStyle name="20% - Accent3 5 2 2" xfId="1243" xr:uid="{A4300431-1737-4CB1-A3A2-054D89BD0125}"/>
    <cellStyle name="20% - Accent3 5 2 2 10" xfId="25938" xr:uid="{D2A73204-5D27-42EE-8FD0-E6C31BE54659}"/>
    <cellStyle name="20% - Accent3 5 2 2 2" xfId="1905" xr:uid="{AC6598F7-2B83-41F2-9E5D-381AC9DD135F}"/>
    <cellStyle name="20% - Accent3 5 2 2 2 2" xfId="3140" xr:uid="{F5022D41-8699-434E-965D-AE3315F8BB42}"/>
    <cellStyle name="20% - Accent3 5 2 2 2 2 2" xfId="9266" xr:uid="{36A56724-07CB-40D2-890A-006CCAEE1279}"/>
    <cellStyle name="20% - Accent3 5 2 2 2 2 3" xfId="9267" xr:uid="{D8538238-8B59-4CE7-BCEA-192B8F95DA99}"/>
    <cellStyle name="20% - Accent3 5 2 2 2 2 4" xfId="9265" xr:uid="{FA5744FF-4509-466A-B03C-B93135D55AE1}"/>
    <cellStyle name="20% - Accent3 5 2 2 2 3" xfId="9268" xr:uid="{5DB64F8B-1017-40B6-B3E1-17EE48EDD47F}"/>
    <cellStyle name="20% - Accent3 5 2 2 2 4" xfId="9269" xr:uid="{1F7AD3A5-1ACA-4B33-930A-EE4F5F6D2FBD}"/>
    <cellStyle name="20% - Accent3 5 2 2 2 5" xfId="9270" xr:uid="{608516C4-E00E-4413-8D0C-1F6816DE3BB9}"/>
    <cellStyle name="20% - Accent3 5 2 2 2 6" xfId="28915" xr:uid="{51304EF6-4191-45E6-88FE-07932B743FAD}"/>
    <cellStyle name="20% - Accent3 5 2 2 2 7" xfId="9264" xr:uid="{EED0980F-2065-49F0-A91B-EA1425D29AF6}"/>
    <cellStyle name="20% - Accent3 5 2 2 3" xfId="2507" xr:uid="{19CD1099-BDCF-4453-9BEB-4BE084351132}"/>
    <cellStyle name="20% - Accent3 5 2 2 3 2" xfId="9272" xr:uid="{7FB22C4B-D744-4464-BED5-4F9D826923FB}"/>
    <cellStyle name="20% - Accent3 5 2 2 3 2 2" xfId="9273" xr:uid="{274BAEB7-82A5-47DD-9C06-FB631CBBEC5C}"/>
    <cellStyle name="20% - Accent3 5 2 2 3 2 3" xfId="9274" xr:uid="{D72BAAF6-6F3B-4CDF-8B5D-4138AF5E785B}"/>
    <cellStyle name="20% - Accent3 5 2 2 3 3" xfId="9275" xr:uid="{89072300-AC02-481A-8723-1B70B6BF35CE}"/>
    <cellStyle name="20% - Accent3 5 2 2 3 4" xfId="9276" xr:uid="{4565F72A-CB8D-403D-8087-94569E5680B6}"/>
    <cellStyle name="20% - Accent3 5 2 2 3 5" xfId="9277" xr:uid="{25D74D4A-D1FE-4EC9-B7CF-7963995F8A8D}"/>
    <cellStyle name="20% - Accent3 5 2 2 3 6" xfId="9271" xr:uid="{DAC0DEED-8A0B-46AD-BC40-119D14E97721}"/>
    <cellStyle name="20% - Accent3 5 2 2 4" xfId="9278" xr:uid="{ABD34825-D7C8-4424-9782-85F3AD40B588}"/>
    <cellStyle name="20% - Accent3 5 2 2 4 2" xfId="9279" xr:uid="{6D785AC3-8416-44A9-8495-E9C36B563527}"/>
    <cellStyle name="20% - Accent3 5 2 2 4 3" xfId="9280" xr:uid="{9AADE679-B181-413D-B748-3F7856D39DA2}"/>
    <cellStyle name="20% - Accent3 5 2 2 5" xfId="9281" xr:uid="{F0DB81F4-35C3-4E96-9903-40F3D224642B}"/>
    <cellStyle name="20% - Accent3 5 2 2 6" xfId="9282" xr:uid="{5245446C-D985-4892-95AE-16E08723E4A7}"/>
    <cellStyle name="20% - Accent3 5 2 2 7" xfId="9283" xr:uid="{57FC48B1-12F9-472F-9E73-F11BDC8C043B}"/>
    <cellStyle name="20% - Accent3 5 2 2 8" xfId="22182" xr:uid="{0C484322-56AD-4A23-A92E-D1BD4B533553}"/>
    <cellStyle name="20% - Accent3 5 2 2 9" xfId="9263" xr:uid="{CD30E687-BEC8-48C0-BEA9-35937ABC5DA8}"/>
    <cellStyle name="20% - Accent3 5 2 3" xfId="1615" xr:uid="{E5831AC3-1B2B-4D24-8496-3E3C9F3B511B}"/>
    <cellStyle name="20% - Accent3 5 2 3 2" xfId="2836" xr:uid="{90BE6DFA-0ED6-4D52-B95F-D98ED9E41EFA}"/>
    <cellStyle name="20% - Accent3 5 2 3 2 2" xfId="9286" xr:uid="{00952A84-5BA0-4806-9727-1C85C70E4567}"/>
    <cellStyle name="20% - Accent3 5 2 3 2 2 2" xfId="9287" xr:uid="{101B1EF1-173D-4EF1-A334-E57DBA059360}"/>
    <cellStyle name="20% - Accent3 5 2 3 2 2 3" xfId="9288" xr:uid="{FE3F462A-9E88-4A1E-8DDE-37E98ECCA274}"/>
    <cellStyle name="20% - Accent3 5 2 3 2 3" xfId="9289" xr:uid="{BB5087E9-E175-4D5E-B935-BCC3CD8369DD}"/>
    <cellStyle name="20% - Accent3 5 2 3 2 4" xfId="9290" xr:uid="{7355E1F3-229A-433A-92CB-8069941F2D49}"/>
    <cellStyle name="20% - Accent3 5 2 3 2 5" xfId="9291" xr:uid="{5E7C5D09-7CF7-4DB1-A31D-4CFBA138433D}"/>
    <cellStyle name="20% - Accent3 5 2 3 2 6" xfId="9285" xr:uid="{844D261C-E973-4556-8526-64C72429B84C}"/>
    <cellStyle name="20% - Accent3 5 2 3 3" xfId="9292" xr:uid="{C47DABC5-B2B5-4B69-9756-4CD37ADEB816}"/>
    <cellStyle name="20% - Accent3 5 2 3 3 2" xfId="9293" xr:uid="{9621E6F4-0E5F-4825-B4B9-BC2A822397F0}"/>
    <cellStyle name="20% - Accent3 5 2 3 3 2 2" xfId="9294" xr:uid="{10EFD2E2-D16F-459D-A101-826FA264D763}"/>
    <cellStyle name="20% - Accent3 5 2 3 3 2 3" xfId="9295" xr:uid="{4C5C1A8F-9C9F-45FF-804D-62F4D44BF322}"/>
    <cellStyle name="20% - Accent3 5 2 3 3 3" xfId="9296" xr:uid="{C429D425-4CA2-4008-BE8D-252D2B946983}"/>
    <cellStyle name="20% - Accent3 5 2 3 3 4" xfId="9297" xr:uid="{477CF1DF-8635-4CA4-86F4-BE371163EC36}"/>
    <cellStyle name="20% - Accent3 5 2 3 3 5" xfId="9298" xr:uid="{36913E0A-359B-4CBD-B48F-B5BC0C628ABB}"/>
    <cellStyle name="20% - Accent3 5 2 3 4" xfId="9299" xr:uid="{C39602D1-4BF0-4427-BED9-CE52FFC69E39}"/>
    <cellStyle name="20% - Accent3 5 2 3 4 2" xfId="9300" xr:uid="{4C03839F-DBA1-4BDF-97E5-FAD0750C458E}"/>
    <cellStyle name="20% - Accent3 5 2 3 4 3" xfId="9301" xr:uid="{EC04C204-D716-4E20-8ED5-6A92D2829DD4}"/>
    <cellStyle name="20% - Accent3 5 2 3 5" xfId="9302" xr:uid="{6239DE81-6E1B-4D0D-971B-C1E266E6C974}"/>
    <cellStyle name="20% - Accent3 5 2 3 6" xfId="9303" xr:uid="{E0746FC7-5446-4C45-A2EE-E7E6425EC3F4}"/>
    <cellStyle name="20% - Accent3 5 2 3 7" xfId="9304" xr:uid="{5B473AAD-D7E2-43AD-AED0-3E46D0583514}"/>
    <cellStyle name="20% - Accent3 5 2 3 8" xfId="27404" xr:uid="{9117AA67-67A6-43A0-9118-2375FB1EFC52}"/>
    <cellStyle name="20% - Accent3 5 2 3 9" xfId="9284" xr:uid="{979E302F-832D-46E6-8D78-97300EEE7BB7}"/>
    <cellStyle name="20% - Accent3 5 2 4" xfId="2368" xr:uid="{34E24872-6E75-48E1-A164-AD6577DA185C}"/>
    <cellStyle name="20% - Accent3 5 2 4 2" xfId="9306" xr:uid="{AD488402-2ACB-4BA8-9E9E-6A6842E7E2E9}"/>
    <cellStyle name="20% - Accent3 5 2 4 2 2" xfId="9307" xr:uid="{F741A8A3-B193-4F96-944B-F6082560EF9C}"/>
    <cellStyle name="20% - Accent3 5 2 4 2 3" xfId="9308" xr:uid="{FF1C3BE0-E614-4147-A696-F8CD11341921}"/>
    <cellStyle name="20% - Accent3 5 2 4 3" xfId="9309" xr:uid="{09DEA2BC-C909-4B2B-AB03-D303B8DCC760}"/>
    <cellStyle name="20% - Accent3 5 2 4 4" xfId="9310" xr:uid="{4AA6084C-C0FC-4698-8895-8E17AF4D0F78}"/>
    <cellStyle name="20% - Accent3 5 2 4 5" xfId="9311" xr:uid="{ADC6A692-DC6B-42A4-B4A5-88B735049640}"/>
    <cellStyle name="20% - Accent3 5 2 4 6" xfId="30399" xr:uid="{B78BF51A-B06D-4946-AED6-02FEF3214F8F}"/>
    <cellStyle name="20% - Accent3 5 2 4 7" xfId="9305" xr:uid="{F95EC7C9-73F8-4D90-8AC1-F885375B930F}"/>
    <cellStyle name="20% - Accent3 5 2 5" xfId="9312" xr:uid="{60CAD7F2-3D19-4EA4-9217-618A5B9109FE}"/>
    <cellStyle name="20% - Accent3 5 2 5 2" xfId="9313" xr:uid="{975867F8-843E-464E-85AA-A2CBA9A02DA5}"/>
    <cellStyle name="20% - Accent3 5 2 5 2 2" xfId="9314" xr:uid="{94A2EE3E-9CD6-4103-AEA5-0920819AF597}"/>
    <cellStyle name="20% - Accent3 5 2 5 2 3" xfId="9315" xr:uid="{4C1F5EF2-745B-416C-8B52-DD346A55F145}"/>
    <cellStyle name="20% - Accent3 5 2 5 3" xfId="9316" xr:uid="{94B7820D-36BA-4315-BFAE-8CF024BD5D99}"/>
    <cellStyle name="20% - Accent3 5 2 5 4" xfId="9317" xr:uid="{6CD76AEE-A50E-4D4B-B43A-7BDDEB8D450E}"/>
    <cellStyle name="20% - Accent3 5 2 5 5" xfId="9318" xr:uid="{FF34D14C-2506-4347-B54D-6820EEBD48EB}"/>
    <cellStyle name="20% - Accent3 5 2 6" xfId="9319" xr:uid="{789A1DF4-C1AF-4720-990A-CA65743E5E22}"/>
    <cellStyle name="20% - Accent3 5 2 6 2" xfId="9320" xr:uid="{E869AC22-C3EF-4900-90D2-CB03AD9C0D90}"/>
    <cellStyle name="20% - Accent3 5 2 6 3" xfId="9321" xr:uid="{D51E5C9A-E1BD-4095-B33E-A03FB03675DD}"/>
    <cellStyle name="20% - Accent3 5 2 7" xfId="9322" xr:uid="{106908B8-CA9D-41C9-A8C3-4FA8A309D2EA}"/>
    <cellStyle name="20% - Accent3 5 2 8" xfId="9323" xr:uid="{C04A965D-6248-40A9-B101-4BFFDB413F55}"/>
    <cellStyle name="20% - Accent3 5 2 9" xfId="9324" xr:uid="{2840324F-DC84-445A-84ED-C2F155D89118}"/>
    <cellStyle name="20% - Accent3 5 3" xfId="1242" xr:uid="{7B02341B-482F-4530-BA1A-AB75DB6AA006}"/>
    <cellStyle name="20% - Accent3 5 3 10" xfId="24783" xr:uid="{4B11BEF1-2F91-4354-B80F-7B79D67FAFBC}"/>
    <cellStyle name="20% - Accent3 5 3 2" xfId="1904" xr:uid="{9C091319-C792-4789-96FD-48AF23DEC526}"/>
    <cellStyle name="20% - Accent3 5 3 2 2" xfId="3139" xr:uid="{213BDE1B-AA42-4E6F-B944-035EF753EABC}"/>
    <cellStyle name="20% - Accent3 5 3 2 2 2" xfId="9328" xr:uid="{2E0D146D-3B3A-4EB2-B628-15DCC0B30E0F}"/>
    <cellStyle name="20% - Accent3 5 3 2 2 3" xfId="9329" xr:uid="{EB020CF4-D952-4345-A821-DA40F412BA81}"/>
    <cellStyle name="20% - Accent3 5 3 2 2 4" xfId="29208" xr:uid="{6BB13299-C382-4768-8DCC-0B40E92EEDF9}"/>
    <cellStyle name="20% - Accent3 5 3 2 2 5" xfId="9327" xr:uid="{B6647EFC-A8C3-4AB1-93A7-7C21C248BAA6}"/>
    <cellStyle name="20% - Accent3 5 3 2 3" xfId="9330" xr:uid="{F1442404-FD74-4440-B7DF-45E31465DD1E}"/>
    <cellStyle name="20% - Accent3 5 3 2 4" xfId="9331" xr:uid="{00C680BC-411B-4350-A6C2-3C948AECD47D}"/>
    <cellStyle name="20% - Accent3 5 3 2 5" xfId="9332" xr:uid="{AC73EBF4-5F81-49C3-8A69-C44F2053BECB}"/>
    <cellStyle name="20% - Accent3 5 3 2 6" xfId="22441" xr:uid="{4CBD8F52-AB54-445A-944C-FDC4721F87C1}"/>
    <cellStyle name="20% - Accent3 5 3 2 7" xfId="9326" xr:uid="{BBC578DB-17E7-470C-8A3C-80D2BE5EEEF7}"/>
    <cellStyle name="20% - Accent3 5 3 2 8" xfId="26226" xr:uid="{597DAAC4-9838-414E-9124-B3DE7FA9C280}"/>
    <cellStyle name="20% - Accent3 5 3 3" xfId="2506" xr:uid="{78DA4F93-98C6-482C-8B9A-0692CABAB753}"/>
    <cellStyle name="20% - Accent3 5 3 3 2" xfId="9334" xr:uid="{19228834-3304-4B82-99D4-E21AD47CF190}"/>
    <cellStyle name="20% - Accent3 5 3 3 2 2" xfId="9335" xr:uid="{CC952275-BAAE-49F7-A1DD-04BAA99A0178}"/>
    <cellStyle name="20% - Accent3 5 3 3 2 3" xfId="9336" xr:uid="{A1ED0C10-FA7C-4158-92E7-ED799A89E0C0}"/>
    <cellStyle name="20% - Accent3 5 3 3 3" xfId="9337" xr:uid="{67654B57-146F-4640-A31A-B0066B215AB1}"/>
    <cellStyle name="20% - Accent3 5 3 3 4" xfId="9338" xr:uid="{078D29CA-3D1D-44E3-96B7-EC444D00961B}"/>
    <cellStyle name="20% - Accent3 5 3 3 5" xfId="9339" xr:uid="{D79FD8BD-FB22-4B2E-8D29-CF150FF7B0B9}"/>
    <cellStyle name="20% - Accent3 5 3 3 6" xfId="27697" xr:uid="{FF8BA56D-2CE5-46BE-B165-0FD2AA38DD1F}"/>
    <cellStyle name="20% - Accent3 5 3 3 7" xfId="9333" xr:uid="{E9D0682F-9A08-43AD-981E-4452E3470A36}"/>
    <cellStyle name="20% - Accent3 5 3 4" xfId="9340" xr:uid="{3856E14F-FB66-46C3-A0C0-E77B93D85EE9}"/>
    <cellStyle name="20% - Accent3 5 3 4 2" xfId="9341" xr:uid="{C301479F-544A-465A-9520-48D813AF2576}"/>
    <cellStyle name="20% - Accent3 5 3 4 3" xfId="9342" xr:uid="{E3FD0596-FBE1-44B2-8552-56ACBA439339}"/>
    <cellStyle name="20% - Accent3 5 3 4 4" xfId="30695" xr:uid="{41C2B47F-C421-4546-B0A9-2B797381B649}"/>
    <cellStyle name="20% - Accent3 5 3 5" xfId="9343" xr:uid="{6687B786-C361-4DE4-9119-24B2DC098F6F}"/>
    <cellStyle name="20% - Accent3 5 3 6" xfId="9344" xr:uid="{C65F81E2-C89D-4C6D-A64F-AC21F724FB7D}"/>
    <cellStyle name="20% - Accent3 5 3 7" xfId="9345" xr:uid="{52440564-CF35-408B-9690-A1A6DFBAC659}"/>
    <cellStyle name="20% - Accent3 5 3 8" xfId="21456" xr:uid="{712D5D10-DF83-4564-9494-46FCD035B458}"/>
    <cellStyle name="20% - Accent3 5 3 9" xfId="9325" xr:uid="{50437DAE-FFAA-4513-871F-FF7378B23584}"/>
    <cellStyle name="20% - Accent3 5 4" xfId="1614" xr:uid="{A381A6B5-AED9-43D5-99EF-0D6584804047}"/>
    <cellStyle name="20% - Accent3 5 4 10" xfId="25069" xr:uid="{835E160C-AC59-407C-986C-76F31D08C2AE}"/>
    <cellStyle name="20% - Accent3 5 4 2" xfId="2835" xr:uid="{B889E14A-60E6-4D54-A5D8-56204AB81DBA}"/>
    <cellStyle name="20% - Accent3 5 4 2 2" xfId="9348" xr:uid="{47261B60-6436-4F63-8E9F-57D4FE17C013}"/>
    <cellStyle name="20% - Accent3 5 4 2 2 2" xfId="9349" xr:uid="{FDD6D566-F62F-47A0-B3B8-FA17F4D5B1F9}"/>
    <cellStyle name="20% - Accent3 5 4 2 2 3" xfId="9350" xr:uid="{61A86E44-4296-4A9B-9C54-05CBE2DAD0E7}"/>
    <cellStyle name="20% - Accent3 5 4 2 2 4" xfId="29510" xr:uid="{ED8A5835-2EA8-4B51-8FDC-1E57FDAACC0D}"/>
    <cellStyle name="20% - Accent3 5 4 2 3" xfId="9351" xr:uid="{28E383EE-6B1B-4769-96D9-ABEF17E5FE28}"/>
    <cellStyle name="20% - Accent3 5 4 2 4" xfId="9352" xr:uid="{168B7FD8-D417-4D24-A8D4-76A4FDFA36C9}"/>
    <cellStyle name="20% - Accent3 5 4 2 5" xfId="9353" xr:uid="{6BCF9211-4EE6-44FC-9841-B5D542CB758B}"/>
    <cellStyle name="20% - Accent3 5 4 2 6" xfId="26526" xr:uid="{31923F7F-D8BF-4BC1-BFDE-86F1CCD70118}"/>
    <cellStyle name="20% - Accent3 5 4 2 7" xfId="9347" xr:uid="{D2E2AF53-FB8E-4515-9430-E3F007CFC5EB}"/>
    <cellStyle name="20% - Accent3 5 4 3" xfId="9354" xr:uid="{5B74C265-7B5E-4DC0-9EEA-1988ED5350D1}"/>
    <cellStyle name="20% - Accent3 5 4 3 2" xfId="9355" xr:uid="{AF1123F1-9252-4E91-A61D-E9871BA28B8C}"/>
    <cellStyle name="20% - Accent3 5 4 3 2 2" xfId="9356" xr:uid="{D3F1358E-800E-46B7-8C93-FDCA21F2CC79}"/>
    <cellStyle name="20% - Accent3 5 4 3 2 3" xfId="9357" xr:uid="{AE2BBD32-F839-4A2D-BFE4-1A62A7235853}"/>
    <cellStyle name="20% - Accent3 5 4 3 3" xfId="9358" xr:uid="{F0355530-C038-41DB-85B5-4F14311028A3}"/>
    <cellStyle name="20% - Accent3 5 4 3 4" xfId="9359" xr:uid="{0DB72571-15FE-4E9E-8CAE-38A1922F8036}"/>
    <cellStyle name="20% - Accent3 5 4 3 5" xfId="9360" xr:uid="{13C9F39D-6CF0-4CEC-9B68-706CB385214F}"/>
    <cellStyle name="20% - Accent3 5 4 3 6" xfId="27999" xr:uid="{C3A1C2DD-2D84-489E-88D2-3F9AD27C73AF}"/>
    <cellStyle name="20% - Accent3 5 4 4" xfId="9361" xr:uid="{5C7BF246-A776-4DF1-9B8D-530F6EC8945C}"/>
    <cellStyle name="20% - Accent3 5 4 4 2" xfId="9362" xr:uid="{0A1AF0F4-1FDC-4F9F-918D-74D941157274}"/>
    <cellStyle name="20% - Accent3 5 4 4 3" xfId="9363" xr:uid="{B1D890A8-FD15-4FFE-9A01-1D95CB300BB9}"/>
    <cellStyle name="20% - Accent3 5 4 4 4" xfId="30998" xr:uid="{61089005-1E62-4918-A942-1D794B7F46D5}"/>
    <cellStyle name="20% - Accent3 5 4 5" xfId="9364" xr:uid="{66EE745E-B385-4BAA-9833-ECE2FE9A9619}"/>
    <cellStyle name="20% - Accent3 5 4 6" xfId="9365" xr:uid="{B35911C3-1060-4984-92AB-D677EF5A7BA8}"/>
    <cellStyle name="20% - Accent3 5 4 7" xfId="9366" xr:uid="{1E4D877B-D41B-4079-8DE1-F68514F958B3}"/>
    <cellStyle name="20% - Accent3 5 4 8" xfId="21940" xr:uid="{62D37F90-DEF8-4466-AB7D-2CB5E39CE591}"/>
    <cellStyle name="20% - Accent3 5 4 9" xfId="9346" xr:uid="{B5CE5C81-D226-434A-9231-A15215FE4D77}"/>
    <cellStyle name="20% - Accent3 5 5" xfId="2253" xr:uid="{8BDCA367-1879-497D-94B1-398C47ABF7D0}"/>
    <cellStyle name="20% - Accent3 5 5 2" xfId="9368" xr:uid="{D077E4AC-5313-4AE0-BBD4-DA5E4369B1DE}"/>
    <cellStyle name="20% - Accent3 5 5 2 2" xfId="9369" xr:uid="{55EC51EC-8BB3-4B53-B859-EC66B9070302}"/>
    <cellStyle name="20% - Accent3 5 5 2 2 2" xfId="9370" xr:uid="{19C5B706-069A-4185-A64B-043EE1D7DE9A}"/>
    <cellStyle name="20% - Accent3 5 5 2 2 3" xfId="9371" xr:uid="{4AD2A7D2-DFB2-4A93-B053-E9185EF7658E}"/>
    <cellStyle name="20% - Accent3 5 5 2 2 4" xfId="29814" xr:uid="{84676800-E1CE-4E75-8AE8-A1C7459E1F6B}"/>
    <cellStyle name="20% - Accent3 5 5 2 3" xfId="9372" xr:uid="{C683B03B-A7FA-4212-888A-6301EB8287DE}"/>
    <cellStyle name="20% - Accent3 5 5 2 4" xfId="9373" xr:uid="{525D95F4-BE3A-4834-997A-B98FA17B73C7}"/>
    <cellStyle name="20% - Accent3 5 5 2 5" xfId="9374" xr:uid="{1B68E80C-37B7-4203-AF12-5EC2AFB41304}"/>
    <cellStyle name="20% - Accent3 5 5 2 6" xfId="26830" xr:uid="{65857EEB-A84F-4B8B-A443-6231A8530749}"/>
    <cellStyle name="20% - Accent3 5 5 3" xfId="9375" xr:uid="{2B1DA76E-964B-40C5-AA51-AD1141D2FB27}"/>
    <cellStyle name="20% - Accent3 5 5 3 2" xfId="9376" xr:uid="{55510D6A-0CD6-42B4-B391-02E6DA04C36F}"/>
    <cellStyle name="20% - Accent3 5 5 3 2 2" xfId="9377" xr:uid="{BA359C7C-26CB-4DEA-A8C3-3469C8AF648E}"/>
    <cellStyle name="20% - Accent3 5 5 3 2 3" xfId="9378" xr:uid="{B41AA966-D273-4295-8F48-EF8937978DBB}"/>
    <cellStyle name="20% - Accent3 5 5 3 3" xfId="9379" xr:uid="{AE1306F1-20BF-4B65-AABE-4D897C730DDA}"/>
    <cellStyle name="20% - Accent3 5 5 3 4" xfId="9380" xr:uid="{4EC61F39-A086-4638-A8DC-3920E0FA1E6A}"/>
    <cellStyle name="20% - Accent3 5 5 3 5" xfId="9381" xr:uid="{4FD93BDF-AF5C-4C89-AAE5-62172608A084}"/>
    <cellStyle name="20% - Accent3 5 5 3 6" xfId="28303" xr:uid="{9A383FAA-2B3A-46AB-8F90-D60E284EE138}"/>
    <cellStyle name="20% - Accent3 5 5 4" xfId="9382" xr:uid="{7C5FD98B-5E96-4FC0-9EF1-282F8527414F}"/>
    <cellStyle name="20% - Accent3 5 5 4 2" xfId="9383" xr:uid="{1AF7DA81-1655-4D3A-8811-9AE61E1E8A03}"/>
    <cellStyle name="20% - Accent3 5 5 4 3" xfId="9384" xr:uid="{E359C4FA-7921-4C13-9C98-FC4CB7C2F9A9}"/>
    <cellStyle name="20% - Accent3 5 5 4 4" xfId="31303" xr:uid="{127BDA61-523D-46B3-BB52-71E3BA42671C}"/>
    <cellStyle name="20% - Accent3 5 5 5" xfId="9385" xr:uid="{F9B2D356-CC9F-473D-ACF9-25A2BD868CBB}"/>
    <cellStyle name="20% - Accent3 5 5 6" xfId="9386" xr:uid="{AB0B3022-793C-4A77-A269-2152AC1F2C0F}"/>
    <cellStyle name="20% - Accent3 5 5 7" xfId="9387" xr:uid="{E6BC04D6-4CD5-46E8-AF9A-F14EA87DF0ED}"/>
    <cellStyle name="20% - Accent3 5 5 8" xfId="25362" xr:uid="{3B8CD418-231E-4014-AAB3-B5FB6C824EB3}"/>
    <cellStyle name="20% - Accent3 5 5 9" xfId="9367" xr:uid="{230D4B4E-976A-4679-B522-D8A1EE8D3B21}"/>
    <cellStyle name="20% - Accent3 5 6" xfId="9388" xr:uid="{D5E1103E-E4FE-47DC-8E4C-B99A32B279C0}"/>
    <cellStyle name="20% - Accent3 5 6 2" xfId="9389" xr:uid="{683B4ED5-675F-46B1-8643-07555992A787}"/>
    <cellStyle name="20% - Accent3 5 6 2 2" xfId="9390" xr:uid="{F8115E91-A229-4D95-BD09-333BE7E52EA3}"/>
    <cellStyle name="20% - Accent3 5 6 2 3" xfId="9391" xr:uid="{DB01A3D1-E41A-4E7F-915D-5733E0BAA004}"/>
    <cellStyle name="20% - Accent3 5 6 2 4" xfId="28628" xr:uid="{5D2BD3DD-B392-44CC-BEC4-3F50FB1815A1}"/>
    <cellStyle name="20% - Accent3 5 6 3" xfId="9392" xr:uid="{BA700E45-E669-43BB-92AC-7B92D976C23C}"/>
    <cellStyle name="20% - Accent3 5 6 4" xfId="9393" xr:uid="{8A8FFCC1-986E-4474-8B7F-336F0D3B45DD}"/>
    <cellStyle name="20% - Accent3 5 6 5" xfId="9394" xr:uid="{F42B3573-9983-4610-BA30-C79E8AED2EE4}"/>
    <cellStyle name="20% - Accent3 5 6 6" xfId="25662" xr:uid="{E6E3A44C-E750-4AB3-A68C-F533ECA79B68}"/>
    <cellStyle name="20% - Accent3 5 7" xfId="9395" xr:uid="{AE450B16-0FD5-4AAF-85D3-E04E9F4046B9}"/>
    <cellStyle name="20% - Accent3 5 7 2" xfId="9396" xr:uid="{ACA94CB3-18BF-4A44-9A9C-2CD7187BE31B}"/>
    <cellStyle name="20% - Accent3 5 7 2 2" xfId="9397" xr:uid="{3A0A7830-02A1-453B-A9A0-22EBA99315AB}"/>
    <cellStyle name="20% - Accent3 5 7 2 3" xfId="9398" xr:uid="{A83A67CD-155F-4A20-988B-BAE0126CE337}"/>
    <cellStyle name="20% - Accent3 5 7 3" xfId="9399" xr:uid="{8C8898B6-538D-474C-84A7-D9FF2F3D74F9}"/>
    <cellStyle name="20% - Accent3 5 7 4" xfId="9400" xr:uid="{240AA31A-B994-404F-9AD9-943E3FA411F4}"/>
    <cellStyle name="20% - Accent3 5 7 5" xfId="9401" xr:uid="{F81B55FF-5891-4316-A9FA-DC15EE15112E}"/>
    <cellStyle name="20% - Accent3 5 7 6" xfId="27113" xr:uid="{FC7024B4-591B-4E45-91E9-51D250631AEB}"/>
    <cellStyle name="20% - Accent3 5 8" xfId="9402" xr:uid="{6C7CFB24-8284-437F-9A3A-4D60F7B6CF41}"/>
    <cellStyle name="20% - Accent3 5 8 2" xfId="9403" xr:uid="{9500A504-40A2-40D3-8275-DB86F06F116C}"/>
    <cellStyle name="20% - Accent3 5 8 3" xfId="9404" xr:uid="{1F04C7F7-0241-41AF-8595-9A24EACC0B12}"/>
    <cellStyle name="20% - Accent3 5 8 4" xfId="30107" xr:uid="{CC125AE0-7FBB-430D-8267-E12D2C2A0ADA}"/>
    <cellStyle name="20% - Accent3 5 9" xfId="9405" xr:uid="{11EEDFFA-4F79-45B1-93DA-5F55006498F5}"/>
    <cellStyle name="20% - Accent3 6" xfId="731" xr:uid="{082E9B7A-1696-46B5-A32D-52B472ADDFF3}"/>
    <cellStyle name="20% - Accent3 6 10" xfId="9407" xr:uid="{66D98198-3FEB-4D21-8BD1-D392CD994475}"/>
    <cellStyle name="20% - Accent3 6 11" xfId="20987" xr:uid="{997DBD3A-BB9C-41CC-AF37-55C1AC891FA1}"/>
    <cellStyle name="20% - Accent3 6 12" xfId="9406" xr:uid="{C541CD12-F841-41E5-B1B9-3A1D6581C604}"/>
    <cellStyle name="20% - Accent3 6 13" xfId="5123" xr:uid="{0833ABED-B5D3-44EF-99D2-4A309AE079D8}"/>
    <cellStyle name="20% - Accent3 6 14" xfId="4571" xr:uid="{DF89DBF8-DD1E-46E5-BA0C-D420BBD07B57}"/>
    <cellStyle name="20% - Accent3 6 2" xfId="1244" xr:uid="{5E65477C-7B41-44B6-9275-5E59FEE9C99D}"/>
    <cellStyle name="20% - Accent3 6 2 10" xfId="5390" xr:uid="{ADB8A65E-2769-4BEA-AFFF-650705504962}"/>
    <cellStyle name="20% - Accent3 6 2 11" xfId="23061" xr:uid="{F6DB9DD7-1609-4BBC-851B-45929DA2D292}"/>
    <cellStyle name="20% - Accent3 6 2 2" xfId="1906" xr:uid="{9E07179C-A762-431F-B1F6-BA7C21C83580}"/>
    <cellStyle name="20% - Accent3 6 2 2 2" xfId="3141" xr:uid="{D2CBDE4D-0722-4625-BEEE-FC5A2384850E}"/>
    <cellStyle name="20% - Accent3 6 2 2 2 2" xfId="9411" xr:uid="{8C2C1F1F-FF75-4039-91A3-55205A048192}"/>
    <cellStyle name="20% - Accent3 6 2 2 2 3" xfId="9412" xr:uid="{0E631A04-F9E4-45A3-B6AF-5B1E7D83F046}"/>
    <cellStyle name="20% - Accent3 6 2 2 2 4" xfId="9410" xr:uid="{0566A46C-F705-41F0-B9C6-89847E2224DA}"/>
    <cellStyle name="20% - Accent3 6 2 2 3" xfId="9413" xr:uid="{DBDC543A-6E8B-42A7-8508-A8B9B0EC3467}"/>
    <cellStyle name="20% - Accent3 6 2 2 4" xfId="9414" xr:uid="{AC48C0B6-9925-4630-978D-25242D2BAB3A}"/>
    <cellStyle name="20% - Accent3 6 2 2 5" xfId="9415" xr:uid="{EB8E1EB8-05F1-4AA1-A726-EB96A6958C1F}"/>
    <cellStyle name="20% - Accent3 6 2 2 6" xfId="22202" xr:uid="{B0C38F7B-D285-445C-B474-4D25E52F79C4}"/>
    <cellStyle name="20% - Accent3 6 2 2 7" xfId="9409" xr:uid="{444CC111-88CF-482D-AECE-8D42A7A1F67D}"/>
    <cellStyle name="20% - Accent3 6 2 2 8" xfId="28707" xr:uid="{57E210FD-568B-45BD-9547-2191B2153121}"/>
    <cellStyle name="20% - Accent3 6 2 3" xfId="2508" xr:uid="{69D21B4D-2CEC-4B00-8796-0E52D1110037}"/>
    <cellStyle name="20% - Accent3 6 2 3 2" xfId="9417" xr:uid="{FA88EAE9-1F74-4487-ACED-0AC7CE50E9E1}"/>
    <cellStyle name="20% - Accent3 6 2 3 2 2" xfId="9418" xr:uid="{3CEB8D8C-705D-4DFF-98D6-EFCD1BE76440}"/>
    <cellStyle name="20% - Accent3 6 2 3 2 3" xfId="9419" xr:uid="{B16ADD4B-93FF-4610-8CBB-42B440B4B541}"/>
    <cellStyle name="20% - Accent3 6 2 3 3" xfId="9420" xr:uid="{F28E611A-8A40-4A85-9A46-A9DEB54089E4}"/>
    <cellStyle name="20% - Accent3 6 2 3 4" xfId="9421" xr:uid="{FF0E47F6-5F9A-4DB4-861E-CEE4C3E40F56}"/>
    <cellStyle name="20% - Accent3 6 2 3 5" xfId="9422" xr:uid="{92BE7E39-805E-49FF-ADC3-3A4F6D6AD6DE}"/>
    <cellStyle name="20% - Accent3 6 2 3 6" xfId="9416" xr:uid="{0B5A0832-93DF-42A5-A09F-728750C14042}"/>
    <cellStyle name="20% - Accent3 6 2 4" xfId="9423" xr:uid="{DE10EDFD-FB8A-4AE6-9A0A-EA7F702F920B}"/>
    <cellStyle name="20% - Accent3 6 2 4 2" xfId="9424" xr:uid="{557BA6CB-ED46-4A0A-9C82-C9D9BC55A519}"/>
    <cellStyle name="20% - Accent3 6 2 4 3" xfId="9425" xr:uid="{72852816-7C53-4D83-BE51-0E102BCAB489}"/>
    <cellStyle name="20% - Accent3 6 2 5" xfId="9426" xr:uid="{D3C518CE-9699-4869-BBD5-7D6151B60021}"/>
    <cellStyle name="20% - Accent3 6 2 6" xfId="9427" xr:uid="{F03D9276-6071-471D-9F23-DD119187C346}"/>
    <cellStyle name="20% - Accent3 6 2 7" xfId="9428" xr:uid="{5275BA72-C4BF-4E70-98C6-3C2E97A0108F}"/>
    <cellStyle name="20% - Accent3 6 2 8" xfId="21229" xr:uid="{86D25AF5-B927-4996-9808-A74CC0D84F59}"/>
    <cellStyle name="20% - Accent3 6 2 9" xfId="9408" xr:uid="{8F1380AA-A6ED-41F8-AC6C-B634E29B3311}"/>
    <cellStyle name="20% - Accent3 6 3" xfId="1616" xr:uid="{19DA36AE-9DBC-4951-A684-A97B06744920}"/>
    <cellStyle name="20% - Accent3 6 3 10" xfId="27193" xr:uid="{6C3D376D-B6A0-4BCA-84A4-0A5785FE27A4}"/>
    <cellStyle name="20% - Accent3 6 3 2" xfId="2837" xr:uid="{60E34470-FB51-4AC2-A932-3B62E5F990D2}"/>
    <cellStyle name="20% - Accent3 6 3 2 2" xfId="9431" xr:uid="{57E698C6-92C2-4734-B4E2-1E07948ABF81}"/>
    <cellStyle name="20% - Accent3 6 3 2 2 2" xfId="9432" xr:uid="{E5EA9A6E-7854-483D-9C1A-1CAE264EF14A}"/>
    <cellStyle name="20% - Accent3 6 3 2 2 3" xfId="9433" xr:uid="{8557A4CB-85FA-4550-AE96-2ED7C96D0235}"/>
    <cellStyle name="20% - Accent3 6 3 2 3" xfId="9434" xr:uid="{DA0590DC-239E-48DE-93BC-785A5E746B0E}"/>
    <cellStyle name="20% - Accent3 6 3 2 4" xfId="9435" xr:uid="{C243EFA9-774B-4D48-B255-3D7DC7BE4B69}"/>
    <cellStyle name="20% - Accent3 6 3 2 5" xfId="9436" xr:uid="{57292842-D8CF-4282-AAA2-A1F29AD5D179}"/>
    <cellStyle name="20% - Accent3 6 3 2 6" xfId="22462" xr:uid="{AD81006D-CE41-429C-BDC5-A71C5E40AFB2}"/>
    <cellStyle name="20% - Accent3 6 3 2 7" xfId="9430" xr:uid="{F955D5DA-269A-48B9-8F26-739466994091}"/>
    <cellStyle name="20% - Accent3 6 3 3" xfId="9437" xr:uid="{7EAAF895-4F6E-4CC3-896C-A4B4F15387BA}"/>
    <cellStyle name="20% - Accent3 6 3 3 2" xfId="9438" xr:uid="{ED3DD125-FD12-44CE-B227-46A2C2580B43}"/>
    <cellStyle name="20% - Accent3 6 3 3 2 2" xfId="9439" xr:uid="{1453E04A-073A-4E49-B475-BCEAD8BF9DC4}"/>
    <cellStyle name="20% - Accent3 6 3 3 2 3" xfId="9440" xr:uid="{235A87B3-C3F6-4DB3-9B74-BAC9BA884E3B}"/>
    <cellStyle name="20% - Accent3 6 3 3 3" xfId="9441" xr:uid="{6E27D0BF-964D-4BD5-AF70-053894A9A799}"/>
    <cellStyle name="20% - Accent3 6 3 3 4" xfId="9442" xr:uid="{A7A5D660-4FC2-41AB-BB47-7313A6CD47DE}"/>
    <cellStyle name="20% - Accent3 6 3 3 5" xfId="9443" xr:uid="{B21BE8D9-F072-4AB7-A9BC-FD7C90E28056}"/>
    <cellStyle name="20% - Accent3 6 3 4" xfId="9444" xr:uid="{72F70B12-F517-4C2D-A097-82C44206CE4A}"/>
    <cellStyle name="20% - Accent3 6 3 4 2" xfId="9445" xr:uid="{AC9BC80F-C7BA-4FDA-B43D-257CE772C1F7}"/>
    <cellStyle name="20% - Accent3 6 3 4 3" xfId="9446" xr:uid="{8AB0ABDA-A854-4517-A3F5-11832DD88832}"/>
    <cellStyle name="20% - Accent3 6 3 5" xfId="9447" xr:uid="{546C1126-C95D-4A8F-BAE4-55D79470AB94}"/>
    <cellStyle name="20% - Accent3 6 3 6" xfId="9448" xr:uid="{AA637CF7-80EC-4E90-A2B6-28FF43978545}"/>
    <cellStyle name="20% - Accent3 6 3 7" xfId="9449" xr:uid="{53E1D0F6-536B-473F-BC7F-D92739DE2FF3}"/>
    <cellStyle name="20% - Accent3 6 3 8" xfId="21476" xr:uid="{D6C1B0E9-7C16-4098-AEC5-042A39BDBE42}"/>
    <cellStyle name="20% - Accent3 6 3 9" xfId="9429" xr:uid="{0A280E09-E4E3-40CA-AD6E-D3C834835821}"/>
    <cellStyle name="20% - Accent3 6 4" xfId="2422" xr:uid="{6378D660-BFEE-412C-8FF4-18C7B805274E}"/>
    <cellStyle name="20% - Accent3 6 4 10" xfId="30186" xr:uid="{350C0557-564E-4593-9111-3F3D2927F98D}"/>
    <cellStyle name="20% - Accent3 6 4 2" xfId="9451" xr:uid="{BF28ACFF-0290-43C5-962C-7A0ADEAFE8D7}"/>
    <cellStyle name="20% - Accent3 6 4 2 2" xfId="9452" xr:uid="{03C7DA69-BA80-4E69-8056-C2E7886F3D2F}"/>
    <cellStyle name="20% - Accent3 6 4 2 2 2" xfId="9453" xr:uid="{6A4806FC-AE6F-4632-89BE-4CA29CDF9E01}"/>
    <cellStyle name="20% - Accent3 6 4 2 2 3" xfId="9454" xr:uid="{5E8480BC-4C3B-4B05-B6BB-B206EC4A80EA}"/>
    <cellStyle name="20% - Accent3 6 4 2 3" xfId="9455" xr:uid="{79093855-7BB3-4A06-9279-5390AB2F642B}"/>
    <cellStyle name="20% - Accent3 6 4 2 4" xfId="9456" xr:uid="{48249549-479C-466B-AE91-4021ED8AD766}"/>
    <cellStyle name="20% - Accent3 6 4 2 5" xfId="9457" xr:uid="{36ED4F5F-3C39-4F2F-9E77-E956A597F10B}"/>
    <cellStyle name="20% - Accent3 6 4 3" xfId="9458" xr:uid="{17B67D95-214A-49A7-879B-5BD8A47935AD}"/>
    <cellStyle name="20% - Accent3 6 4 3 2" xfId="9459" xr:uid="{82BB730B-D087-4B07-AA89-BE7B5E10936D}"/>
    <cellStyle name="20% - Accent3 6 4 3 2 2" xfId="9460" xr:uid="{C26E24C3-8850-4845-A5CC-869693963095}"/>
    <cellStyle name="20% - Accent3 6 4 3 2 3" xfId="9461" xr:uid="{27747C56-C299-4C95-A329-63B0437903B4}"/>
    <cellStyle name="20% - Accent3 6 4 3 3" xfId="9462" xr:uid="{78EEF2BD-E4AE-4A07-90CF-44D90C56B4A4}"/>
    <cellStyle name="20% - Accent3 6 4 3 4" xfId="9463" xr:uid="{8C39BC15-E4F0-4EB0-8D70-B0FC8F510ABF}"/>
    <cellStyle name="20% - Accent3 6 4 3 5" xfId="9464" xr:uid="{227815CC-9EB8-4F90-A78C-2AC9483C034D}"/>
    <cellStyle name="20% - Accent3 6 4 4" xfId="9465" xr:uid="{C4D9B11B-9562-4B4F-8E18-87DD916870C8}"/>
    <cellStyle name="20% - Accent3 6 4 4 2" xfId="9466" xr:uid="{6E7F9AE5-1D8B-42D3-8AAE-131E9EEFC4AB}"/>
    <cellStyle name="20% - Accent3 6 4 4 3" xfId="9467" xr:uid="{AEAD2C5A-10AD-4E3F-9FBB-2A702F735C77}"/>
    <cellStyle name="20% - Accent3 6 4 5" xfId="9468" xr:uid="{7643B5FC-B355-464B-AE5A-453E864EAD8D}"/>
    <cellStyle name="20% - Accent3 6 4 6" xfId="9469" xr:uid="{87A3BE0D-7DB6-47C8-923D-C3CD72680160}"/>
    <cellStyle name="20% - Accent3 6 4 7" xfId="9470" xr:uid="{E7EF06DC-BCCF-4353-997D-2957C4CFAC7D}"/>
    <cellStyle name="20% - Accent3 6 4 8" xfId="21957" xr:uid="{644249E8-7032-423B-837F-BF38D5BC6CC5}"/>
    <cellStyle name="20% - Accent3 6 4 9" xfId="9450" xr:uid="{B4C95431-8A92-4524-B605-95E681E88370}"/>
    <cellStyle name="20% - Accent3 6 5" xfId="9471" xr:uid="{8D0311F6-6E49-4FC3-8BDB-BF395539D5B9}"/>
    <cellStyle name="20% - Accent3 6 5 2" xfId="9472" xr:uid="{0AE1B191-F2D5-4982-9CBC-F2E286FA06C0}"/>
    <cellStyle name="20% - Accent3 6 5 2 2" xfId="9473" xr:uid="{A44DB4AC-169F-489C-B575-1BC74B1D0D83}"/>
    <cellStyle name="20% - Accent3 6 5 2 3" xfId="9474" xr:uid="{BE843A3E-2AE7-4FC6-B80C-1CCC19C170BB}"/>
    <cellStyle name="20% - Accent3 6 5 3" xfId="9475" xr:uid="{9FC348B4-1089-41E5-BF69-A3952B6749E3}"/>
    <cellStyle name="20% - Accent3 6 5 4" xfId="9476" xr:uid="{C8371DBC-CDEF-4B0B-BDC9-F595685DBBCC}"/>
    <cellStyle name="20% - Accent3 6 5 5" xfId="9477" xr:uid="{4C3E9D8E-27A8-44D9-A9BF-60AB5426E0B9}"/>
    <cellStyle name="20% - Accent3 6 6" xfId="9478" xr:uid="{F53F74A4-6419-41B3-90E3-C27E511D0087}"/>
    <cellStyle name="20% - Accent3 6 6 2" xfId="9479" xr:uid="{C8CAAD52-DEF9-429D-B5D2-63B5DA07000B}"/>
    <cellStyle name="20% - Accent3 6 6 2 2" xfId="9480" xr:uid="{BEF59738-8DF6-4417-A2E4-25D807DBE788}"/>
    <cellStyle name="20% - Accent3 6 6 2 3" xfId="9481" xr:uid="{BCCD5ADA-96A7-4D68-8F69-323F7FA1217F}"/>
    <cellStyle name="20% - Accent3 6 6 3" xfId="9482" xr:uid="{CB8EB90D-37C2-42B8-BAD9-DD5BD607B432}"/>
    <cellStyle name="20% - Accent3 6 6 4" xfId="9483" xr:uid="{CBECF047-50AD-4F46-AA87-DD9760631F6E}"/>
    <cellStyle name="20% - Accent3 6 6 5" xfId="9484" xr:uid="{26AB5B7B-DAA8-41CD-A642-828A11C6982D}"/>
    <cellStyle name="20% - Accent3 6 7" xfId="9485" xr:uid="{FEECFDAA-68AA-4B1A-97B9-C6A8BFE026C1}"/>
    <cellStyle name="20% - Accent3 6 7 2" xfId="9486" xr:uid="{F391B329-489C-43D1-BC9B-7D005923D56D}"/>
    <cellStyle name="20% - Accent3 6 7 3" xfId="9487" xr:uid="{B3A72BD8-21E5-498D-BA1F-3E2AF60A7C8E}"/>
    <cellStyle name="20% - Accent3 6 8" xfId="9488" xr:uid="{869DDC02-5FB1-46FE-9810-370EA18C4EB1}"/>
    <cellStyle name="20% - Accent3 6 9" xfId="9489" xr:uid="{BD3F33C6-E62B-47EB-983D-98DFAEA222AA}"/>
    <cellStyle name="20% - Accent3 7" xfId="134" xr:uid="{A40E167F-E362-494F-B650-7F1EE8153E18}"/>
    <cellStyle name="20% - Accent3 7 10" xfId="21006" xr:uid="{7BAC8C16-06B7-437F-9DE2-599EB286577A}"/>
    <cellStyle name="20% - Accent3 7 11" xfId="9490" xr:uid="{2ED53128-4EE2-421A-A4F8-E0A90840A069}"/>
    <cellStyle name="20% - Accent3 7 12" xfId="5144" xr:uid="{D16A1C37-702C-4F6C-AFD0-F46C93776AA4}"/>
    <cellStyle name="20% - Accent3 7 13" xfId="23075" xr:uid="{7358F0C8-04AE-41BA-997E-6D5567C43E65}"/>
    <cellStyle name="20% - Accent3 7 2" xfId="3038" xr:uid="{E4B1DC8B-4158-4721-A749-C564A8736DBC}"/>
    <cellStyle name="20% - Accent3 7 2 10" xfId="26018" xr:uid="{A33EB3EE-E3EC-4ED0-A35A-DEE44C9C5F06}"/>
    <cellStyle name="20% - Accent3 7 2 2" xfId="6184" xr:uid="{1F1BAE30-3E64-4BCB-A996-D11286788DE9}"/>
    <cellStyle name="20% - Accent3 7 2 2 2" xfId="9493" xr:uid="{2F6ED923-BA47-4F3A-ACF2-1789D984399E}"/>
    <cellStyle name="20% - Accent3 7 2 2 2 2" xfId="9494" xr:uid="{F1AA2BC0-626C-4735-9EF0-442BC5D50F12}"/>
    <cellStyle name="20% - Accent3 7 2 2 2 3" xfId="9495" xr:uid="{14E0A5CA-93FB-4F06-BEE3-D4172026A132}"/>
    <cellStyle name="20% - Accent3 7 2 2 3" xfId="9496" xr:uid="{FD012834-12EE-4666-B193-7C577DADABFA}"/>
    <cellStyle name="20% - Accent3 7 2 2 4" xfId="9497" xr:uid="{EF636DBF-FEDF-465F-B528-A9C022AB5FFA}"/>
    <cellStyle name="20% - Accent3 7 2 2 5" xfId="9498" xr:uid="{D3F2FA4A-E8DF-4D75-95C5-4E696F02038E}"/>
    <cellStyle name="20% - Accent3 7 2 2 6" xfId="22227" xr:uid="{0EACB002-64D2-4614-82BB-030F1C47EE1A}"/>
    <cellStyle name="20% - Accent3 7 2 2 7" xfId="9492" xr:uid="{662B5970-12C6-4094-A14D-C3D9F47ACB46}"/>
    <cellStyle name="20% - Accent3 7 2 2 8" xfId="28997" xr:uid="{7CD27A47-8965-431C-862E-BA8B009D669D}"/>
    <cellStyle name="20% - Accent3 7 2 3" xfId="9499" xr:uid="{FF2E187E-5A86-4D67-88BB-5E70D22F2646}"/>
    <cellStyle name="20% - Accent3 7 2 3 2" xfId="9500" xr:uid="{4A46DC92-52E0-4D31-AA41-FFEC318A6116}"/>
    <cellStyle name="20% - Accent3 7 2 3 2 2" xfId="9501" xr:uid="{9DCAAD42-DED7-4F19-A334-EC9D39135B61}"/>
    <cellStyle name="20% - Accent3 7 2 3 2 3" xfId="9502" xr:uid="{7702ADC7-5C84-4AFF-8C5D-E65539338DBC}"/>
    <cellStyle name="20% - Accent3 7 2 3 3" xfId="9503" xr:uid="{A7B0B891-8C3B-4D6A-AEC3-A1F1289F9BCA}"/>
    <cellStyle name="20% - Accent3 7 2 3 4" xfId="9504" xr:uid="{28FAD154-92CF-4F01-A344-3948579A0D53}"/>
    <cellStyle name="20% - Accent3 7 2 3 5" xfId="9505" xr:uid="{AD50DAD1-577E-4FD9-98E3-BD72BA356093}"/>
    <cellStyle name="20% - Accent3 7 2 4" xfId="9506" xr:uid="{AA4E5870-508C-4526-B0CA-7699927D7AD3}"/>
    <cellStyle name="20% - Accent3 7 2 4 2" xfId="9507" xr:uid="{7325A206-CA2C-4E5C-B9F0-489E12BB0A0A}"/>
    <cellStyle name="20% - Accent3 7 2 4 3" xfId="9508" xr:uid="{CBFBA555-B785-4596-85BC-EE89861A74FC}"/>
    <cellStyle name="20% - Accent3 7 2 5" xfId="9509" xr:uid="{5A11C31A-C38F-4BE5-B0ED-17E91C16AD4C}"/>
    <cellStyle name="20% - Accent3 7 2 6" xfId="9510" xr:uid="{DEB7388B-01A1-4962-BE49-BE27511B9495}"/>
    <cellStyle name="20% - Accent3 7 2 7" xfId="9511" xr:uid="{5813D4F9-4B90-48FB-8F15-236BF131131F}"/>
    <cellStyle name="20% - Accent3 7 2 8" xfId="21253" xr:uid="{D2899D8F-A04F-4E72-ACF5-C09E81474923}"/>
    <cellStyle name="20% - Accent3 7 2 9" xfId="9491" xr:uid="{F79414F4-5DFF-4E89-BC07-BD91267B03DB}"/>
    <cellStyle name="20% - Accent3 7 3" xfId="5594" xr:uid="{8CA677DE-99DD-456B-8946-A60DB7E3040D}"/>
    <cellStyle name="20% - Accent3 7 3 10" xfId="27486" xr:uid="{A488CBF3-5C31-4E0E-AD88-517D162297E5}"/>
    <cellStyle name="20% - Accent3 7 3 2" xfId="6375" xr:uid="{309FCDB0-B654-4EA9-AF19-2602B820F4F1}"/>
    <cellStyle name="20% - Accent3 7 3 2 2" xfId="9514" xr:uid="{398B2D65-7BDD-4C41-A066-0A01BBA24347}"/>
    <cellStyle name="20% - Accent3 7 3 2 2 2" xfId="9515" xr:uid="{426808AC-852E-429B-B4C0-659589E1BE56}"/>
    <cellStyle name="20% - Accent3 7 3 2 2 3" xfId="9516" xr:uid="{35654D40-5014-406D-891E-6D0C4DD2F4AC}"/>
    <cellStyle name="20% - Accent3 7 3 2 3" xfId="9517" xr:uid="{0477DE2F-2000-440F-A767-641B1F0CBA0A}"/>
    <cellStyle name="20% - Accent3 7 3 2 4" xfId="9518" xr:uid="{165507B5-ED64-4D56-83AD-4F49A47DBC6D}"/>
    <cellStyle name="20% - Accent3 7 3 2 5" xfId="9519" xr:uid="{81D3595D-61B6-4E4E-9A91-798A4E175107}"/>
    <cellStyle name="20% - Accent3 7 3 2 6" xfId="22488" xr:uid="{129593C9-0BA5-471F-A247-F9E43444A518}"/>
    <cellStyle name="20% - Accent3 7 3 2 7" xfId="9513" xr:uid="{21238317-305E-4E9E-A572-67D9811E7AF9}"/>
    <cellStyle name="20% - Accent3 7 3 3" xfId="9520" xr:uid="{640BA416-E958-40B1-AC90-7F7D6C4F1749}"/>
    <cellStyle name="20% - Accent3 7 3 3 2" xfId="9521" xr:uid="{AF4FBB5B-A985-41F8-983B-F32C8C6E1865}"/>
    <cellStyle name="20% - Accent3 7 3 3 2 2" xfId="9522" xr:uid="{5A7E7B63-EB53-4289-9F27-43C6F67AFCCA}"/>
    <cellStyle name="20% - Accent3 7 3 3 2 3" xfId="9523" xr:uid="{104FA2BD-E633-45E4-B197-404D21AAC717}"/>
    <cellStyle name="20% - Accent3 7 3 3 3" xfId="9524" xr:uid="{09202543-CD74-40A2-AB09-A39530796C57}"/>
    <cellStyle name="20% - Accent3 7 3 3 4" xfId="9525" xr:uid="{8F0F1C41-5C64-40F2-B6DC-63350EDEEC66}"/>
    <cellStyle name="20% - Accent3 7 3 3 5" xfId="9526" xr:uid="{C9FFC59F-A9B3-4A70-B934-3FBFA9FB328E}"/>
    <cellStyle name="20% - Accent3 7 3 4" xfId="9527" xr:uid="{34E43D98-1B7B-48C3-BFD4-3DC66D53E849}"/>
    <cellStyle name="20% - Accent3 7 3 4 2" xfId="9528" xr:uid="{13BC813D-CAC6-4741-B86B-CDBF5F133880}"/>
    <cellStyle name="20% - Accent3 7 3 4 3" xfId="9529" xr:uid="{A4104A12-D7F3-450B-8EC5-9F6C9986354F}"/>
    <cellStyle name="20% - Accent3 7 3 5" xfId="9530" xr:uid="{A3E5E5E1-C7B2-42FF-93F6-BF892D5DB537}"/>
    <cellStyle name="20% - Accent3 7 3 6" xfId="9531" xr:uid="{86324AFC-73BD-4ED0-AD8A-9D2D28CCC43C}"/>
    <cellStyle name="20% - Accent3 7 3 7" xfId="9532" xr:uid="{34DA9B22-D0F1-4634-ACA5-AA8A997DACBB}"/>
    <cellStyle name="20% - Accent3 7 3 8" xfId="21501" xr:uid="{853FAF99-B574-4E36-9E26-1E412664684E}"/>
    <cellStyle name="20% - Accent3 7 3 9" xfId="9512" xr:uid="{CD05D292-3BD2-422B-9CE8-3982EC594C5A}"/>
    <cellStyle name="20% - Accent3 7 4" xfId="5976" xr:uid="{ED890F63-142A-49D7-9A2B-25D2F86509B9}"/>
    <cellStyle name="20% - Accent3 7 4 2" xfId="9534" xr:uid="{3A236B53-ADB4-456B-8E17-4EE706975FED}"/>
    <cellStyle name="20% - Accent3 7 4 2 2" xfId="9535" xr:uid="{D924A8CB-3A37-4D92-9A63-D9573DFF67BB}"/>
    <cellStyle name="20% - Accent3 7 4 2 3" xfId="9536" xr:uid="{8363A712-38DD-40D3-A4C1-8228AA76BC34}"/>
    <cellStyle name="20% - Accent3 7 4 3" xfId="9537" xr:uid="{E3DCBA6B-FF85-4597-813E-F9AB459E8C15}"/>
    <cellStyle name="20% - Accent3 7 4 4" xfId="9538" xr:uid="{3266CD70-FB7B-4278-BAAD-448B3D322885}"/>
    <cellStyle name="20% - Accent3 7 4 5" xfId="9539" xr:uid="{78A1E221-5824-4A53-B23B-348BE9022FA2}"/>
    <cellStyle name="20% - Accent3 7 4 6" xfId="21977" xr:uid="{BB83E452-8794-4C3D-80D8-06D85266A8BD}"/>
    <cellStyle name="20% - Accent3 7 4 7" xfId="9533" xr:uid="{C47B8DA1-9926-44C4-8CA3-8AB90951DE2F}"/>
    <cellStyle name="20% - Accent3 7 4 8" xfId="30482" xr:uid="{9A227CBD-81BC-4B54-85F6-0EF1E98F5DF1}"/>
    <cellStyle name="20% - Accent3 7 5" xfId="9540" xr:uid="{7318ED08-3AA6-4410-AAC5-F2235E717B48}"/>
    <cellStyle name="20% - Accent3 7 5 2" xfId="9541" xr:uid="{63D07AB3-0BEC-4F09-8026-75376181FAD6}"/>
    <cellStyle name="20% - Accent3 7 5 2 2" xfId="9542" xr:uid="{9CD7365B-4305-4876-A61A-C76C49FF73F5}"/>
    <cellStyle name="20% - Accent3 7 5 2 3" xfId="9543" xr:uid="{A1E8A00C-B7F1-41D9-939A-97B3A0AD918A}"/>
    <cellStyle name="20% - Accent3 7 5 3" xfId="9544" xr:uid="{337372C0-3CC8-4489-B54B-9D537AEA902F}"/>
    <cellStyle name="20% - Accent3 7 5 4" xfId="9545" xr:uid="{C23EFA28-DBF8-4E3C-AD62-37E529643F2A}"/>
    <cellStyle name="20% - Accent3 7 5 5" xfId="9546" xr:uid="{FA48F1A7-C554-4AF4-B7DC-CEC388527D8C}"/>
    <cellStyle name="20% - Accent3 7 6" xfId="9547" xr:uid="{C78A8261-6363-4D38-85D9-2AEB002FCF11}"/>
    <cellStyle name="20% - Accent3 7 6 2" xfId="9548" xr:uid="{3253C301-3300-4770-AB6F-3356E9D01EEA}"/>
    <cellStyle name="20% - Accent3 7 6 3" xfId="9549" xr:uid="{134FC0FF-BD03-4542-ABA1-91E8DF25F4D2}"/>
    <cellStyle name="20% - Accent3 7 7" xfId="9550" xr:uid="{9DF7F1C6-D064-41C6-9FCE-48FD580EC231}"/>
    <cellStyle name="20% - Accent3 7 8" xfId="9551" xr:uid="{829EA18F-B4E5-4945-88CE-9923E4271B6D}"/>
    <cellStyle name="20% - Accent3 7 9" xfId="9552" xr:uid="{C03A3CDC-56D4-4CD1-8C70-26E764B01D40}"/>
    <cellStyle name="20% - Accent3 8" xfId="2120" xr:uid="{8F5705D7-FFE5-4943-8B24-40860CBD6C00}"/>
    <cellStyle name="20% - Accent3 8 10" xfId="5171" xr:uid="{9A0E3FA1-B3C9-4E44-B3B5-E4A480827A77}"/>
    <cellStyle name="20% - Accent3 8 11" xfId="23090" xr:uid="{257A7A14-0DEF-4BB3-A061-BD2C727957B7}"/>
    <cellStyle name="20% - Accent3 8 2" xfId="5420" xr:uid="{C4878195-2567-4197-9CF4-8D6D2CBC37C6}"/>
    <cellStyle name="20% - Accent3 8 2 2" xfId="6201" xr:uid="{C1C7F1D8-5B1A-4AD7-88F8-E5D6A8D4A92A}"/>
    <cellStyle name="20% - Accent3 8 2 2 2" xfId="9556" xr:uid="{6AB1811F-96FD-4219-AE16-9DC26F035C1A}"/>
    <cellStyle name="20% - Accent3 8 2 2 3" xfId="9557" xr:uid="{51159624-CC09-41B9-8E54-021E9B208AE7}"/>
    <cellStyle name="20% - Accent3 8 2 2 4" xfId="22244" xr:uid="{6236663F-6559-42CC-9664-5998A0FB80C8}"/>
    <cellStyle name="20% - Accent3 8 2 2 5" xfId="9555" xr:uid="{84A61445-BADC-4DEF-A96C-B766C2985A7D}"/>
    <cellStyle name="20% - Accent3 8 2 2 6" xfId="29291" xr:uid="{097A544F-0CEC-4342-B9AA-1E9EE3FF6C23}"/>
    <cellStyle name="20% - Accent3 8 2 3" xfId="9558" xr:uid="{230401C3-287C-47DF-9BA3-4521C7BA7D4A}"/>
    <cellStyle name="20% - Accent3 8 2 4" xfId="9559" xr:uid="{29A0084F-8F8D-4049-9A0F-BAE39DC18656}"/>
    <cellStyle name="20% - Accent3 8 2 5" xfId="9560" xr:uid="{5B2F8EDC-FCB2-49DC-9D6D-BEF98058735C}"/>
    <cellStyle name="20% - Accent3 8 2 6" xfId="21273" xr:uid="{929C0245-F561-4834-9C1E-C3D9C7E581F7}"/>
    <cellStyle name="20% - Accent3 8 2 7" xfId="9554" xr:uid="{97E84C70-EB55-42E1-AAA3-54B3F3DFAD50}"/>
    <cellStyle name="20% - Accent3 8 2 8" xfId="26308" xr:uid="{7ECC1D53-F807-40FC-B5C1-C8C00A230003}"/>
    <cellStyle name="20% - Accent3 8 3" xfId="5611" xr:uid="{0A545B47-1235-4A5A-9AB6-D6DD7493D044}"/>
    <cellStyle name="20% - Accent3 8 3 2" xfId="6392" xr:uid="{1F729A9D-D077-4A54-A91C-546E4159B780}"/>
    <cellStyle name="20% - Accent3 8 3 2 2" xfId="9563" xr:uid="{2D5AFF42-A188-4600-955B-16B900369E94}"/>
    <cellStyle name="20% - Accent3 8 3 2 3" xfId="9564" xr:uid="{9B176F21-FEAB-43AF-86F0-AF25C9326BA9}"/>
    <cellStyle name="20% - Accent3 8 3 2 4" xfId="22506" xr:uid="{1D4683F8-0A26-4939-8009-1E0C15A60759}"/>
    <cellStyle name="20% - Accent3 8 3 2 5" xfId="9562" xr:uid="{82CE8B92-6E21-43EE-BD09-BCCA9EF27C61}"/>
    <cellStyle name="20% - Accent3 8 3 3" xfId="9565" xr:uid="{9B028B32-3D84-4A11-9B7B-9D4C5C4B006E}"/>
    <cellStyle name="20% - Accent3 8 3 4" xfId="9566" xr:uid="{ECCF6874-CD4F-4045-8E7B-1B609E31C1DD}"/>
    <cellStyle name="20% - Accent3 8 3 5" xfId="9567" xr:uid="{9C4DEDE8-0FDC-4EF4-A676-C42158BF2314}"/>
    <cellStyle name="20% - Accent3 8 3 6" xfId="21519" xr:uid="{A0C96118-3D27-4792-AD20-623FE0809ED9}"/>
    <cellStyle name="20% - Accent3 8 3 7" xfId="9561" xr:uid="{EC46D3A5-C4D6-4EBF-A300-A0990341D9CB}"/>
    <cellStyle name="20% - Accent3 8 3 8" xfId="27780" xr:uid="{83DA447D-98A7-4586-950B-4859675A49CD}"/>
    <cellStyle name="20% - Accent3 8 4" xfId="5996" xr:uid="{0713277D-CAC4-4EA4-9536-8AD1E2B435E7}"/>
    <cellStyle name="20% - Accent3 8 4 2" xfId="9569" xr:uid="{0D9AB132-F9C9-4686-8DA3-1A982F2DEB07}"/>
    <cellStyle name="20% - Accent3 8 4 3" xfId="9570" xr:uid="{6CAE63F2-0AE3-44F9-BE85-49E8FF2599DE}"/>
    <cellStyle name="20% - Accent3 8 4 4" xfId="22001" xr:uid="{EC18AA20-DE55-45DB-A165-A301302B0D81}"/>
    <cellStyle name="20% - Accent3 8 4 5" xfId="9568" xr:uid="{445995C5-46F1-44F9-8B87-9EB78C3EA062}"/>
    <cellStyle name="20% - Accent3 8 4 6" xfId="30778" xr:uid="{CA627A03-911B-491E-B7A8-0E40EB55F865}"/>
    <cellStyle name="20% - Accent3 8 5" xfId="9571" xr:uid="{AB531B0C-D472-4512-B3D3-92856692CCE5}"/>
    <cellStyle name="20% - Accent3 8 6" xfId="9572" xr:uid="{D1400711-D14A-46A5-9611-822B9387F2EF}"/>
    <cellStyle name="20% - Accent3 8 7" xfId="9573" xr:uid="{5022A4C1-40A4-43AA-BB9A-6202FCF90D86}"/>
    <cellStyle name="20% - Accent3 8 8" xfId="21032" xr:uid="{0DCFCD2E-B3DC-49DF-B1DD-324DACE4AC5F}"/>
    <cellStyle name="20% - Accent3 8 9" xfId="9553" xr:uid="{2500F91F-F49A-4487-B148-45C1C3DC5B4B}"/>
    <cellStyle name="20% - Accent3 9" xfId="674" xr:uid="{61705787-BA9C-4386-8DD3-05F0FD837BFC}"/>
    <cellStyle name="20% - Accent3 9 10" xfId="5192" xr:uid="{09C72455-800F-49BB-9608-0A28D445276E}"/>
    <cellStyle name="20% - Accent3 9 11" xfId="23106" xr:uid="{47159EC3-5B17-45C4-BFE0-7D5F51FF9B13}"/>
    <cellStyle name="20% - Accent3 9 2" xfId="5439" xr:uid="{CA265F2D-82B9-4FAD-ADC7-DD689EC3F624}"/>
    <cellStyle name="20% - Accent3 9 2 2" xfId="6221" xr:uid="{4F625D0C-A3FF-4DB3-A5AA-44605AD09089}"/>
    <cellStyle name="20% - Accent3 9 2 2 2" xfId="9577" xr:uid="{DFDCE4D5-ADC5-4386-84C1-D1C97BB5F227}"/>
    <cellStyle name="20% - Accent3 9 2 2 3" xfId="9578" xr:uid="{16E275D4-C562-4FAE-ADC3-05A44EF3D692}"/>
    <cellStyle name="20% - Accent3 9 2 2 4" xfId="22265" xr:uid="{00FD8E0B-3207-4C85-9910-36CA9DE765D4}"/>
    <cellStyle name="20% - Accent3 9 2 2 5" xfId="9576" xr:uid="{CD11ACC6-49D7-43EC-B49D-2C11F7B96427}"/>
    <cellStyle name="20% - Accent3 9 2 2 6" xfId="29602" xr:uid="{708663F5-5432-45F5-9CC7-9B216B262404}"/>
    <cellStyle name="20% - Accent3 9 2 3" xfId="9579" xr:uid="{D4BEFDD2-60D6-42BA-95A6-5E467BCC277C}"/>
    <cellStyle name="20% - Accent3 9 2 4" xfId="9580" xr:uid="{090B1239-E094-49FF-B073-90ED88C6A6CF}"/>
    <cellStyle name="20% - Accent3 9 2 5" xfId="9581" xr:uid="{83DEA0AF-2A04-4128-B542-EE772289681C}"/>
    <cellStyle name="20% - Accent3 9 2 6" xfId="21293" xr:uid="{25DFDA4F-59B4-4540-B814-E9205D96714C}"/>
    <cellStyle name="20% - Accent3 9 2 7" xfId="9575" xr:uid="{33638AA7-C593-4321-9DA1-B19DECEBED03}"/>
    <cellStyle name="20% - Accent3 9 2 8" xfId="26618" xr:uid="{107FA237-5A8A-4A2C-A327-4CB7CDFDAC41}"/>
    <cellStyle name="20% - Accent3 9 3" xfId="5631" xr:uid="{74F3CC9F-EAC9-42CD-AA4B-700567B3FE29}"/>
    <cellStyle name="20% - Accent3 9 3 2" xfId="6413" xr:uid="{F4504388-11F7-4849-81AD-5C6FF892611E}"/>
    <cellStyle name="20% - Accent3 9 3 2 2" xfId="9584" xr:uid="{3906733A-493B-4CE5-B317-9E8C94A808B3}"/>
    <cellStyle name="20% - Accent3 9 3 2 3" xfId="9585" xr:uid="{F7AA82BF-FECC-4DCA-89CF-63B2880375ED}"/>
    <cellStyle name="20% - Accent3 9 3 2 4" xfId="22527" xr:uid="{A5D8A4FF-DD20-4D27-B635-625617192498}"/>
    <cellStyle name="20% - Accent3 9 3 2 5" xfId="9583" xr:uid="{5539FAF5-5A17-492B-836D-B9F3B131CBDF}"/>
    <cellStyle name="20% - Accent3 9 3 3" xfId="9586" xr:uid="{90FE277E-6108-4961-BF27-AE2700CEAE89}"/>
    <cellStyle name="20% - Accent3 9 3 4" xfId="9587" xr:uid="{E7F04221-55E8-45B3-BBAB-8B842B713AD1}"/>
    <cellStyle name="20% - Accent3 9 3 5" xfId="9588" xr:uid="{A271A5D9-A9B4-4D76-AA49-A96C152E449F}"/>
    <cellStyle name="20% - Accent3 9 3 6" xfId="21540" xr:uid="{2389E993-1EBA-459F-AE36-74D937040D4F}"/>
    <cellStyle name="20% - Accent3 9 3 7" xfId="9582" xr:uid="{28ECE093-993A-41C4-968D-263224B46EE2}"/>
    <cellStyle name="20% - Accent3 9 3 8" xfId="28091" xr:uid="{22987FF8-4DC5-4545-9F62-0CE9D3F5E9CF}"/>
    <cellStyle name="20% - Accent3 9 4" xfId="6018" xr:uid="{27C8E151-2CC8-4E8D-85AC-1F07727B65B9}"/>
    <cellStyle name="20% - Accent3 9 4 2" xfId="9590" xr:uid="{8DC71E0F-A975-4866-8260-06D576E4A0A2}"/>
    <cellStyle name="20% - Accent3 9 4 3" xfId="9591" xr:uid="{FFB3B766-EC4B-4DEE-AD4A-34171F9A73D8}"/>
    <cellStyle name="20% - Accent3 9 4 4" xfId="22024" xr:uid="{A5D09980-94D8-4205-861C-1450DE5A90FC}"/>
    <cellStyle name="20% - Accent3 9 4 5" xfId="9589" xr:uid="{7E6705B2-ADDB-4D9D-8D1E-5E163BEC76FE}"/>
    <cellStyle name="20% - Accent3 9 4 6" xfId="31090" xr:uid="{9AABE60F-3391-40AF-9974-FDEFD552E992}"/>
    <cellStyle name="20% - Accent3 9 5" xfId="9592" xr:uid="{28DB067A-DD98-4C1F-849D-9844EABFC7C7}"/>
    <cellStyle name="20% - Accent3 9 6" xfId="9593" xr:uid="{B3ECB299-17E4-4CDB-A850-F91ABA2F8534}"/>
    <cellStyle name="20% - Accent3 9 7" xfId="9594" xr:uid="{0C48438E-5359-427E-AF8A-89F2DA943406}"/>
    <cellStyle name="20% - Accent3 9 8" xfId="21052" xr:uid="{B3FA57BE-C7F1-4695-857D-A9839C05DBED}"/>
    <cellStyle name="20% - Accent3 9 9" xfId="9574" xr:uid="{BA14414D-C2BE-4013-BD4C-43ADE461CAF4}"/>
    <cellStyle name="20% - Accent4" xfId="30" builtinId="42" customBuiltin="1"/>
    <cellStyle name="20% - Accent4 10" xfId="4795" xr:uid="{51C0BD75-29F3-4EC4-A2E5-299808FA9541}"/>
    <cellStyle name="20% - Accent4 10 10" xfId="5216" xr:uid="{C7F40C59-1A9F-46E7-87AF-7E3C9BEE99E0}"/>
    <cellStyle name="20% - Accent4 10 11" xfId="23125" xr:uid="{4C50CA1E-B894-4064-A29D-0F8D9F41B309}"/>
    <cellStyle name="20% - Accent4 10 2" xfId="6044" xr:uid="{B1FAA276-CA04-4B1F-BE8A-1BA868F40382}"/>
    <cellStyle name="20% - Accent4 10 2 2" xfId="9598" xr:uid="{05979433-3696-422C-98C5-B1EB9B1032E8}"/>
    <cellStyle name="20% - Accent4 10 2 2 2" xfId="9599" xr:uid="{5057152D-E0C8-4E72-A956-C0C4332AB996}"/>
    <cellStyle name="20% - Accent4 10 2 2 3" xfId="9600" xr:uid="{C7FE3611-FBDB-4B3F-844B-367B027BFFAB}"/>
    <cellStyle name="20% - Accent4 10 2 3" xfId="9601" xr:uid="{FA1CC2B4-4A49-4CB4-A7BE-FE668E6DCE38}"/>
    <cellStyle name="20% - Accent4 10 2 4" xfId="9602" xr:uid="{B7B74638-F5B4-440A-B3AB-6EBC48EE2231}"/>
    <cellStyle name="20% - Accent4 10 2 5" xfId="9603" xr:uid="{C0FB1113-10D9-4FA1-A2CD-0DFF519A1C97}"/>
    <cellStyle name="20% - Accent4 10 2 6" xfId="22050" xr:uid="{CC526437-53AC-4FBA-A548-7075924619DC}"/>
    <cellStyle name="20% - Accent4 10 2 7" xfId="9597" xr:uid="{32A04B1E-9159-4057-9B89-FE30E0730D54}"/>
    <cellStyle name="20% - Accent4 10 2 8" xfId="28345" xr:uid="{9FDBF46A-2518-40FC-A61E-22D3008152C1}"/>
    <cellStyle name="20% - Accent4 10 3" xfId="9604" xr:uid="{E6AAA28E-14FE-4585-A99A-DEEA83A9633A}"/>
    <cellStyle name="20% - Accent4 10 3 2" xfId="9605" xr:uid="{4C69C764-6BE8-4E3C-BA0B-6616A084414D}"/>
    <cellStyle name="20% - Accent4 10 3 2 2" xfId="9606" xr:uid="{60F592B6-F9B6-4315-9571-C279142ACB95}"/>
    <cellStyle name="20% - Accent4 10 3 2 3" xfId="9607" xr:uid="{0A0E01AE-2EC7-45C7-BC58-A71B603BAB13}"/>
    <cellStyle name="20% - Accent4 10 3 3" xfId="9608" xr:uid="{8B8898D7-43DA-44C3-B8BE-240C0C272F84}"/>
    <cellStyle name="20% - Accent4 10 3 4" xfId="9609" xr:uid="{C31846BE-E006-48F1-87E7-1F23ADF44B36}"/>
    <cellStyle name="20% - Accent4 10 3 5" xfId="9610" xr:uid="{2958DF7D-B28E-445E-B47D-606A930D1866}"/>
    <cellStyle name="20% - Accent4 10 4" xfId="9611" xr:uid="{11EC7822-563B-4023-88BD-D92A4C827E89}"/>
    <cellStyle name="20% - Accent4 10 4 2" xfId="9612" xr:uid="{24AC5C86-49CA-4431-9B09-6CAEE1C1F842}"/>
    <cellStyle name="20% - Accent4 10 4 3" xfId="9613" xr:uid="{64293B54-DD21-49C0-BD3D-1B2B46DACDC7}"/>
    <cellStyle name="20% - Accent4 10 5" xfId="9614" xr:uid="{9C929029-FA5F-4119-B619-354AC4049239}"/>
    <cellStyle name="20% - Accent4 10 6" xfId="9615" xr:uid="{99DF417B-20DE-4C8E-A84C-A8C961FFE824}"/>
    <cellStyle name="20% - Accent4 10 7" xfId="9616" xr:uid="{958DAA8C-D445-4D55-B880-64FFFD712F0D}"/>
    <cellStyle name="20% - Accent4 10 8" xfId="21075" xr:uid="{58588006-8A55-4DCF-BD15-4EF82AD98057}"/>
    <cellStyle name="20% - Accent4 10 9" xfId="9596" xr:uid="{E54893E8-B4E6-406A-BC3B-1EC0E1811B6D}"/>
    <cellStyle name="20% - Accent4 11" xfId="4810" xr:uid="{4B969B9E-BEF3-403D-B8AF-CE1D4E3D0544}"/>
    <cellStyle name="20% - Accent4 11 10" xfId="5463" xr:uid="{1BF404DF-A755-49D3-9D23-247A49416567}"/>
    <cellStyle name="20% - Accent4 11 11" xfId="23142" xr:uid="{0078DC38-A70D-4F36-A22A-C87111E5A9CF}"/>
    <cellStyle name="20% - Accent4 11 2" xfId="6247" xr:uid="{E65E0746-2683-47E7-AE24-1AD7DFAD52C5}"/>
    <cellStyle name="20% - Accent4 11 2 2" xfId="9619" xr:uid="{CE211461-A528-4D75-AC12-DC31FD07DED5}"/>
    <cellStyle name="20% - Accent4 11 2 2 2" xfId="9620" xr:uid="{1E08EE10-DCD4-4A57-8C65-D2ED82C211D2}"/>
    <cellStyle name="20% - Accent4 11 2 2 3" xfId="9621" xr:uid="{BBD5C5FB-3BC1-4A57-A3EC-C3E88C52C8C1}"/>
    <cellStyle name="20% - Accent4 11 2 3" xfId="9622" xr:uid="{51C4B864-2425-4ED7-9AEA-2619DD508F1F}"/>
    <cellStyle name="20% - Accent4 11 2 4" xfId="9623" xr:uid="{2B380175-C791-4F0D-9166-ECC8D74B2C58}"/>
    <cellStyle name="20% - Accent4 11 2 5" xfId="9624" xr:uid="{6DE7FCD0-B000-459D-BCBB-C343D2CD6D44}"/>
    <cellStyle name="20% - Accent4 11 2 6" xfId="22291" xr:uid="{D84DF23D-4C78-4D61-9B1D-5C56B1796F3F}"/>
    <cellStyle name="20% - Accent4 11 2 7" xfId="9618" xr:uid="{C11631CB-C775-4FB0-94AD-9A7257A83E82}"/>
    <cellStyle name="20% - Accent4 11 2 8" xfId="28418" xr:uid="{45F2E5F7-0847-45DD-9967-04660185BC2F}"/>
    <cellStyle name="20% - Accent4 11 3" xfId="9625" xr:uid="{380ED65C-8996-4217-B8D9-FA400A42F762}"/>
    <cellStyle name="20% - Accent4 11 3 2" xfId="9626" xr:uid="{39824942-F8C0-4D16-A521-D0377AB95835}"/>
    <cellStyle name="20% - Accent4 11 3 2 2" xfId="9627" xr:uid="{11641AB3-6BA2-4455-ADE7-E6C50240009C}"/>
    <cellStyle name="20% - Accent4 11 3 2 3" xfId="9628" xr:uid="{D77F06DF-CB45-474B-A1AD-06CAFBE7950B}"/>
    <cellStyle name="20% - Accent4 11 3 3" xfId="9629" xr:uid="{2D19CD09-3E4A-4426-A231-0E5C244373AE}"/>
    <cellStyle name="20% - Accent4 11 3 4" xfId="9630" xr:uid="{8F59E72F-F985-49AE-9B7D-4B019A6F0DFE}"/>
    <cellStyle name="20% - Accent4 11 3 5" xfId="9631" xr:uid="{7A72C66C-FD08-45EA-BD89-A51B38B48CD5}"/>
    <cellStyle name="20% - Accent4 11 4" xfId="9632" xr:uid="{AE6ED2A0-9FA1-4C99-8E5A-0BE1608CD13A}"/>
    <cellStyle name="20% - Accent4 11 4 2" xfId="9633" xr:uid="{651D10BF-2115-4C84-8A92-A8864EDD21A8}"/>
    <cellStyle name="20% - Accent4 11 4 3" xfId="9634" xr:uid="{00CE8FF9-EABA-4589-BDD2-E71773E7F68A}"/>
    <cellStyle name="20% - Accent4 11 5" xfId="9635" xr:uid="{D7A894B9-1FB8-44F7-A39C-F1A1E49BC478}"/>
    <cellStyle name="20% - Accent4 11 6" xfId="9636" xr:uid="{EF5DFE01-602B-4DAC-8672-C65E4C27FABB}"/>
    <cellStyle name="20% - Accent4 11 7" xfId="9637" xr:uid="{9E79572C-39B9-48DA-8590-A8850A0C5AF1}"/>
    <cellStyle name="20% - Accent4 11 8" xfId="21319" xr:uid="{B6248DA7-ECEA-4D94-BD9E-054B9768ACF5}"/>
    <cellStyle name="20% - Accent4 11 9" xfId="9617" xr:uid="{8CB69A5A-63D6-4236-8DD7-89A07AD2DE25}"/>
    <cellStyle name="20% - Accent4 12" xfId="4455" xr:uid="{E4F4FF69-8C80-4D4E-B9D3-04DBF87A91BC}"/>
    <cellStyle name="20% - Accent4 12 10" xfId="5659" xr:uid="{514E3878-041A-40EA-A7F3-F0B9B8A7993F}"/>
    <cellStyle name="20% - Accent4 12 11" xfId="23221" xr:uid="{89F722B5-7E5F-4012-94AC-A2C3E3B5E0F5}"/>
    <cellStyle name="20% - Accent4 12 2" xfId="6441" xr:uid="{2527922C-6F39-4753-BF35-37DBDC142939}"/>
    <cellStyle name="20% - Accent4 12 2 2" xfId="9640" xr:uid="{5F945850-96D8-468E-9E6C-28E72E8C53A0}"/>
    <cellStyle name="20% - Accent4 12 2 2 2" xfId="9641" xr:uid="{26D9087D-AAD5-4F65-B590-96E33C11FBB3}"/>
    <cellStyle name="20% - Accent4 12 2 2 3" xfId="9642" xr:uid="{4A31AAAC-416F-493B-AE14-D76A81B966D3}"/>
    <cellStyle name="20% - Accent4 12 2 3" xfId="9643" xr:uid="{69662328-C513-4A31-AF32-F6E471550096}"/>
    <cellStyle name="20% - Accent4 12 2 4" xfId="9644" xr:uid="{5357A2FA-8EA1-4542-98BD-49583E41A092}"/>
    <cellStyle name="20% - Accent4 12 2 5" xfId="9645" xr:uid="{96741409-CCE7-48A3-8AF8-AEF293FD61E9}"/>
    <cellStyle name="20% - Accent4 12 2 6" xfId="22555" xr:uid="{748E257D-A70D-4013-AA86-7337CCC01759}"/>
    <cellStyle name="20% - Accent4 12 2 7" xfId="9639" xr:uid="{226685DA-1283-41D8-8EF5-59B649A032EA}"/>
    <cellStyle name="20% - Accent4 12 3" xfId="9646" xr:uid="{65AB920A-AFFD-476C-A3ED-125E9C805DE1}"/>
    <cellStyle name="20% - Accent4 12 3 2" xfId="9647" xr:uid="{A73D3BBB-DE1E-4455-8DF9-5015BAC6C321}"/>
    <cellStyle name="20% - Accent4 12 3 2 2" xfId="9648" xr:uid="{5D56DB2F-BF26-48E7-A810-1C3A69B36A20}"/>
    <cellStyle name="20% - Accent4 12 3 2 3" xfId="9649" xr:uid="{6E00B064-00C3-4F3A-BAA2-5BAAFE5EF7DD}"/>
    <cellStyle name="20% - Accent4 12 3 3" xfId="9650" xr:uid="{00FB1144-272F-473A-94BA-45A0D22F77B4}"/>
    <cellStyle name="20% - Accent4 12 3 4" xfId="9651" xr:uid="{CAC65792-B007-4E76-8F32-9ADCCD8A15CE}"/>
    <cellStyle name="20% - Accent4 12 3 5" xfId="9652" xr:uid="{7377F354-3903-4EEB-85D4-F4B5363998CB}"/>
    <cellStyle name="20% - Accent4 12 4" xfId="9653" xr:uid="{D0B58217-403D-444B-84D8-C8A117F03A0F}"/>
    <cellStyle name="20% - Accent4 12 4 2" xfId="9654" xr:uid="{716F0291-5CA7-4EFA-B730-CCE828CD968E}"/>
    <cellStyle name="20% - Accent4 12 4 3" xfId="9655" xr:uid="{890C80CC-93E0-4564-BB8C-0EC5D12F3CC0}"/>
    <cellStyle name="20% - Accent4 12 5" xfId="9656" xr:uid="{0478F9E1-7E72-4BF7-B650-AA923A6484AF}"/>
    <cellStyle name="20% - Accent4 12 6" xfId="9657" xr:uid="{ED593658-EAA3-4283-B891-EBD18906D863}"/>
    <cellStyle name="20% - Accent4 12 7" xfId="9658" xr:uid="{7561F28F-0885-4CF2-88C5-7E2F6E127FEB}"/>
    <cellStyle name="20% - Accent4 12 8" xfId="21568" xr:uid="{2645C007-0154-4137-B422-DF93CD47D3C7}"/>
    <cellStyle name="20% - Accent4 12 9" xfId="9638" xr:uid="{01B7F2CF-019D-4480-9140-9DEE9C0A3172}"/>
    <cellStyle name="20% - Accent4 13" xfId="5684" xr:uid="{14F30521-A5A8-4BA8-9BA9-337F89F4A889}"/>
    <cellStyle name="20% - Accent4 13 10" xfId="23197" xr:uid="{70F9F561-68F8-4ABB-8CF3-F6BF9B390986}"/>
    <cellStyle name="20% - Accent4 13 2" xfId="6466" xr:uid="{0C4AE10D-7C0B-4C79-8240-AE25BDED2A4E}"/>
    <cellStyle name="20% - Accent4 13 2 2" xfId="9661" xr:uid="{A4F57236-C644-460E-AF5A-1D13D2B93E30}"/>
    <cellStyle name="20% - Accent4 13 2 2 2" xfId="9662" xr:uid="{34955A43-30AE-44BB-A628-C3E25E285728}"/>
    <cellStyle name="20% - Accent4 13 2 2 3" xfId="9663" xr:uid="{04E95ED2-4131-486B-9BAB-7B438E116700}"/>
    <cellStyle name="20% - Accent4 13 2 3" xfId="9664" xr:uid="{A53FDA8E-9BA4-4AA3-8661-D613743606E7}"/>
    <cellStyle name="20% - Accent4 13 2 4" xfId="9665" xr:uid="{9BB84D56-3DEA-45DE-80A9-A779A64D5DBD}"/>
    <cellStyle name="20% - Accent4 13 2 5" xfId="9666" xr:uid="{10CBB17B-D38C-4044-8989-AF578C601DE0}"/>
    <cellStyle name="20% - Accent4 13 2 6" xfId="22579" xr:uid="{B132361B-F756-403F-89BE-E861BA4502DA}"/>
    <cellStyle name="20% - Accent4 13 2 7" xfId="9660" xr:uid="{2C4155D6-24F8-44E3-A2CC-621B353F10FF}"/>
    <cellStyle name="20% - Accent4 13 2 8" xfId="29896" xr:uid="{5EE0D0ED-28C9-419F-B7C4-52A0DDE01E88}"/>
    <cellStyle name="20% - Accent4 13 3" xfId="9667" xr:uid="{5F54A491-6C95-4866-ADD6-4B63E22FF430}"/>
    <cellStyle name="20% - Accent4 13 3 2" xfId="9668" xr:uid="{DF09547E-118B-4FBA-89C3-F1DDE24BD831}"/>
    <cellStyle name="20% - Accent4 13 3 2 2" xfId="9669" xr:uid="{E8B9057E-AD10-4A19-822A-37D078270B3E}"/>
    <cellStyle name="20% - Accent4 13 3 2 3" xfId="9670" xr:uid="{45F3F6DC-E9EB-4190-800C-E3D334BEA294}"/>
    <cellStyle name="20% - Accent4 13 3 3" xfId="9671" xr:uid="{332154BA-6ADB-499C-BD2A-C0F56A32A561}"/>
    <cellStyle name="20% - Accent4 13 3 4" xfId="9672" xr:uid="{5AB9A1F4-2245-4767-B37E-B810F1BE2473}"/>
    <cellStyle name="20% - Accent4 13 3 5" xfId="9673" xr:uid="{A62EB135-EFCB-4837-B706-688A6EB8ADAB}"/>
    <cellStyle name="20% - Accent4 13 4" xfId="9674" xr:uid="{39FBA949-138D-4A6B-9805-DAC15622F5BD}"/>
    <cellStyle name="20% - Accent4 13 4 2" xfId="9675" xr:uid="{F3203855-86AC-4EDE-AFB0-F4D7826E703A}"/>
    <cellStyle name="20% - Accent4 13 4 3" xfId="9676" xr:uid="{4A84A568-7AB0-43C9-B4F7-F2E04EE4781E}"/>
    <cellStyle name="20% - Accent4 13 5" xfId="9677" xr:uid="{87A99E24-6370-4204-9072-400A82C36743}"/>
    <cellStyle name="20% - Accent4 13 6" xfId="9678" xr:uid="{49AE9EFE-6AC0-42C2-9AAB-5DAD59F028F5}"/>
    <cellStyle name="20% - Accent4 13 7" xfId="9679" xr:uid="{00AB9D82-870D-44A9-905E-C93EE6CDC1D3}"/>
    <cellStyle name="20% - Accent4 13 8" xfId="21591" xr:uid="{43620266-109B-4612-9AEF-B3C1B2DD9958}"/>
    <cellStyle name="20% - Accent4 13 9" xfId="9659" xr:uid="{78CC6D11-69A2-48E1-A1E1-122248CBBD50}"/>
    <cellStyle name="20% - Accent4 14" xfId="5709" xr:uid="{6DDCEE8D-8A84-4085-810F-53ADDF6973DB}"/>
    <cellStyle name="20% - Accent4 14 2" xfId="6491" xr:uid="{E52F7905-565F-4FA5-920E-EC9EA1F889E2}"/>
    <cellStyle name="20% - Accent4 14 2 2" xfId="9682" xr:uid="{09E15DF3-C8E9-44A1-BEE3-05FCACBE6C19}"/>
    <cellStyle name="20% - Accent4 14 2 2 2" xfId="9683" xr:uid="{0789A71F-6B69-4A8D-8813-B307D59AE005}"/>
    <cellStyle name="20% - Accent4 14 2 2 3" xfId="9684" xr:uid="{2B3CBA98-E045-4E8D-B89B-0E500AEF8E17}"/>
    <cellStyle name="20% - Accent4 14 2 3" xfId="9685" xr:uid="{360D8890-C696-4CAE-9B17-4DEB871CE7EE}"/>
    <cellStyle name="20% - Accent4 14 2 4" xfId="9686" xr:uid="{7C6D317D-3590-47DB-B217-5AFAFD100D0B}"/>
    <cellStyle name="20% - Accent4 14 2 5" xfId="9687" xr:uid="{1FB9C7B2-DC55-4975-9309-B18BB4B501BC}"/>
    <cellStyle name="20% - Accent4 14 2 6" xfId="22603" xr:uid="{32E0FD9B-6E16-4AB4-BC5D-C965EAB50BB1}"/>
    <cellStyle name="20% - Accent4 14 2 7" xfId="9681" xr:uid="{D40E2DD2-5853-4371-BCA6-D17BEAECC59C}"/>
    <cellStyle name="20% - Accent4 14 3" xfId="9688" xr:uid="{7FAE698B-3F06-47D7-9E5A-F6660AD30D69}"/>
    <cellStyle name="20% - Accent4 14 3 2" xfId="9689" xr:uid="{DA43CC5E-7ED4-4AE5-B7E0-C25523147BA0}"/>
    <cellStyle name="20% - Accent4 14 3 2 2" xfId="9690" xr:uid="{F8CC1B6C-007D-493F-8D14-EA9C3006DCE8}"/>
    <cellStyle name="20% - Accent4 14 3 2 3" xfId="9691" xr:uid="{F3964A2A-BC7F-44AB-9FAA-CAA0721A22C4}"/>
    <cellStyle name="20% - Accent4 14 3 3" xfId="9692" xr:uid="{256FA4F6-CDBB-417D-A398-5AD523E1C2CD}"/>
    <cellStyle name="20% - Accent4 14 3 4" xfId="9693" xr:uid="{C909314D-C338-47F4-8E42-D827CFCD9942}"/>
    <cellStyle name="20% - Accent4 14 3 5" xfId="9694" xr:uid="{C97B766B-CF10-4016-B115-52461448528D}"/>
    <cellStyle name="20% - Accent4 14 4" xfId="9695" xr:uid="{DFD3EC06-10E9-42AB-A0F6-EB861F1AC21D}"/>
    <cellStyle name="20% - Accent4 14 4 2" xfId="9696" xr:uid="{31DBBE38-F2ED-4260-B1F8-B154B0FF2460}"/>
    <cellStyle name="20% - Accent4 14 4 3" xfId="9697" xr:uid="{75109CE1-8CCB-4725-B29E-4BF2BC34E919}"/>
    <cellStyle name="20% - Accent4 14 5" xfId="9698" xr:uid="{D20BF90B-3845-44F3-AD44-8B526D1D0657}"/>
    <cellStyle name="20% - Accent4 14 6" xfId="9699" xr:uid="{2FF49230-1C0B-4B9A-83E8-9B8686CAB07A}"/>
    <cellStyle name="20% - Accent4 14 7" xfId="9700" xr:uid="{E957FFD8-91E5-492D-9F20-5AA7BBD273AC}"/>
    <cellStyle name="20% - Accent4 14 8" xfId="21614" xr:uid="{F1E258D7-3258-4B72-9900-3923184353CA}"/>
    <cellStyle name="20% - Accent4 14 9" xfId="9680" xr:uid="{C73376EB-0CC4-4D69-97D4-7CCA16B53FC0}"/>
    <cellStyle name="20% - Accent4 15" xfId="5732" xr:uid="{0A445D4B-618E-471F-BC93-7A47FD45B7F9}"/>
    <cellStyle name="20% - Accent4 15 2" xfId="6514" xr:uid="{8A028C49-DFC8-44D5-906A-0E1CB0EDC358}"/>
    <cellStyle name="20% - Accent4 15 2 2" xfId="9703" xr:uid="{3294F84B-20AC-4F56-95A6-98B78C528D95}"/>
    <cellStyle name="20% - Accent4 15 2 2 2" xfId="9704" xr:uid="{192418CE-35E6-4A93-8696-7A4DE7BAA3F9}"/>
    <cellStyle name="20% - Accent4 15 2 2 3" xfId="9705" xr:uid="{A36D6EDF-0271-46DB-89F9-E00263BACA21}"/>
    <cellStyle name="20% - Accent4 15 2 3" xfId="9706" xr:uid="{FF558898-643A-451F-941C-0EE669D14805}"/>
    <cellStyle name="20% - Accent4 15 2 4" xfId="9707" xr:uid="{5BD7FD61-063F-4E98-BAFB-A64C3FE3B2A4}"/>
    <cellStyle name="20% - Accent4 15 2 5" xfId="9708" xr:uid="{2AEE59C7-A6E0-4E5C-BCFD-517E6C5EA14C}"/>
    <cellStyle name="20% - Accent4 15 2 6" xfId="22625" xr:uid="{33808E44-D8B8-46AE-9811-AA1C88760A70}"/>
    <cellStyle name="20% - Accent4 15 2 7" xfId="9702" xr:uid="{2853CAA4-09B0-4911-A1BB-DDE9DCEAAA46}"/>
    <cellStyle name="20% - Accent4 15 3" xfId="9709" xr:uid="{15E24BAC-F3A0-4137-8A5C-C750B35D7EC1}"/>
    <cellStyle name="20% - Accent4 15 3 2" xfId="9710" xr:uid="{360FABF2-B2D2-4D83-A51F-C46BB3B589EA}"/>
    <cellStyle name="20% - Accent4 15 3 2 2" xfId="9711" xr:uid="{D324CFA2-697A-489F-BFAC-D25191B3EA16}"/>
    <cellStyle name="20% - Accent4 15 3 2 3" xfId="9712" xr:uid="{CFD72D3D-ADC3-4588-AB5F-E895CBC8489A}"/>
    <cellStyle name="20% - Accent4 15 3 3" xfId="9713" xr:uid="{1AD9D527-34B9-41B3-A73A-52DDDA9DE361}"/>
    <cellStyle name="20% - Accent4 15 3 4" xfId="9714" xr:uid="{A7ECB8F9-8E6C-4F7A-8E8E-4F4876F5CE7C}"/>
    <cellStyle name="20% - Accent4 15 3 5" xfId="9715" xr:uid="{80ACF252-09DA-4EB2-95E0-51C504130265}"/>
    <cellStyle name="20% - Accent4 15 4" xfId="9716" xr:uid="{AC08E4B2-20B2-48B1-A159-A88AA86DCD41}"/>
    <cellStyle name="20% - Accent4 15 4 2" xfId="9717" xr:uid="{F7D093C2-C162-4163-A52B-2E66FB0F79B3}"/>
    <cellStyle name="20% - Accent4 15 4 3" xfId="9718" xr:uid="{3BF1BA6E-8D88-4B48-B75A-3EDA19460813}"/>
    <cellStyle name="20% - Accent4 15 5" xfId="9719" xr:uid="{FD40BD1A-5250-484F-8713-4EA0CD835138}"/>
    <cellStyle name="20% - Accent4 15 6" xfId="9720" xr:uid="{F1C11E58-290A-4DF7-9F79-026F79BD5F4A}"/>
    <cellStyle name="20% - Accent4 15 7" xfId="9721" xr:uid="{B8083B2C-209B-455B-801F-1004EC630DF0}"/>
    <cellStyle name="20% - Accent4 15 8" xfId="21636" xr:uid="{50582EB6-FFC7-4225-9D80-07480F4F183D}"/>
    <cellStyle name="20% - Accent4 15 9" xfId="9701" xr:uid="{1910A63D-2EE7-4187-A4E7-3D0C3E154369}"/>
    <cellStyle name="20% - Accent4 16" xfId="5756" xr:uid="{9676D210-350B-46F7-A915-076270D43C55}"/>
    <cellStyle name="20% - Accent4 16 2" xfId="6538" xr:uid="{9D6DC5A4-7DDC-456F-B7F4-D70B0F6F65B2}"/>
    <cellStyle name="20% - Accent4 16 2 2" xfId="9724" xr:uid="{8016F46B-7EF3-4EA4-AB81-38020AE781FE}"/>
    <cellStyle name="20% - Accent4 16 2 2 2" xfId="9725" xr:uid="{C5FD7947-E7AD-45F3-93C5-41443FACBDA9}"/>
    <cellStyle name="20% - Accent4 16 2 2 3" xfId="9726" xr:uid="{F18AFB63-3541-4978-9DB0-81E1D0AB46D6}"/>
    <cellStyle name="20% - Accent4 16 2 3" xfId="9727" xr:uid="{3EE02657-21C4-448A-8925-FFB923E4E184}"/>
    <cellStyle name="20% - Accent4 16 2 4" xfId="9728" xr:uid="{BDAC9B50-3B99-4604-B72B-ABBDC99E458E}"/>
    <cellStyle name="20% - Accent4 16 2 5" xfId="9729" xr:uid="{8FF4DDFB-E792-42E1-AFBC-E1AAFC855F4D}"/>
    <cellStyle name="20% - Accent4 16 2 6" xfId="22648" xr:uid="{E7310BDA-BEA5-4A9A-9D20-8755AC8151E2}"/>
    <cellStyle name="20% - Accent4 16 2 7" xfId="9723" xr:uid="{1DA7A974-6B96-41B5-850B-28AAD4402F21}"/>
    <cellStyle name="20% - Accent4 16 3" xfId="9730" xr:uid="{2ED63D5E-3050-4114-8255-44E19E859403}"/>
    <cellStyle name="20% - Accent4 16 3 2" xfId="9731" xr:uid="{0EA69026-63D4-4F6F-A61D-CDB388610059}"/>
    <cellStyle name="20% - Accent4 16 3 2 2" xfId="9732" xr:uid="{58DB5367-2E83-4AB6-9E1C-73B90E58EF4F}"/>
    <cellStyle name="20% - Accent4 16 3 2 3" xfId="9733" xr:uid="{F0773780-7B57-4052-8F21-E5498217ED81}"/>
    <cellStyle name="20% - Accent4 16 3 3" xfId="9734" xr:uid="{D421D187-6FCF-42E8-BDFE-409F169CACB7}"/>
    <cellStyle name="20% - Accent4 16 3 4" xfId="9735" xr:uid="{9B3B4D35-C549-41BF-A5CB-6510C0A2C581}"/>
    <cellStyle name="20% - Accent4 16 3 5" xfId="9736" xr:uid="{37F19EF9-7DED-42B9-946E-528D9BF5AED9}"/>
    <cellStyle name="20% - Accent4 16 4" xfId="9737" xr:uid="{60B4389E-0040-4BC2-BB8C-ED5FB65CB970}"/>
    <cellStyle name="20% - Accent4 16 4 2" xfId="9738" xr:uid="{DE6D04F4-27D3-415B-8826-66D6F12006E0}"/>
    <cellStyle name="20% - Accent4 16 4 3" xfId="9739" xr:uid="{A50B8DB8-C1B5-4927-BF05-176972D4C951}"/>
    <cellStyle name="20% - Accent4 16 5" xfId="9740" xr:uid="{34297301-1750-4087-BCEE-68C2047B04B6}"/>
    <cellStyle name="20% - Accent4 16 6" xfId="9741" xr:uid="{A5474ACB-5AAF-4B44-A0D9-D0544322FDB3}"/>
    <cellStyle name="20% - Accent4 16 7" xfId="9742" xr:uid="{3F35242B-00C1-459C-A497-F69ED2E2F5BA}"/>
    <cellStyle name="20% - Accent4 16 8" xfId="21659" xr:uid="{016FABEB-8311-4EF2-AD61-0C2E0BECA5BA}"/>
    <cellStyle name="20% - Accent4 16 9" xfId="9722" xr:uid="{0F1086B0-9639-4F56-978C-FCE9B2DF271F}"/>
    <cellStyle name="20% - Accent4 17" xfId="5780" xr:uid="{C083185C-2A7C-43E8-869C-7910DB92320A}"/>
    <cellStyle name="20% - Accent4 17 2" xfId="6562" xr:uid="{F5A3726C-997D-4E54-B6A9-900B8D1B4057}"/>
    <cellStyle name="20% - Accent4 17 2 2" xfId="9745" xr:uid="{7922C01F-EE07-48DB-842D-51F7A46B69A1}"/>
    <cellStyle name="20% - Accent4 17 2 3" xfId="9746" xr:uid="{59A32489-7E8C-4ACD-94C7-E0CD2CFBF660}"/>
    <cellStyle name="20% - Accent4 17 2 4" xfId="22671" xr:uid="{8CDE3C4B-7930-4BB5-A505-F5F8469A54A2}"/>
    <cellStyle name="20% - Accent4 17 2 5" xfId="9744" xr:uid="{139F5B1B-7A2C-469A-9C08-483AFA44DAC3}"/>
    <cellStyle name="20% - Accent4 17 3" xfId="9747" xr:uid="{E6B9B485-DF1A-48AC-BDA5-068E8EA09527}"/>
    <cellStyle name="20% - Accent4 17 4" xfId="9748" xr:uid="{1415C85B-A620-4002-804D-75E450B80A0A}"/>
    <cellStyle name="20% - Accent4 17 5" xfId="9749" xr:uid="{AE5AACB1-56BC-4CC7-A313-B711C590206E}"/>
    <cellStyle name="20% - Accent4 17 6" xfId="21682" xr:uid="{59E848B9-D831-44ED-9A9B-2E4B69448C5C}"/>
    <cellStyle name="20% - Accent4 17 7" xfId="9743" xr:uid="{3D9D7D87-6E2D-4D13-ABE9-96622FFEAC77}"/>
    <cellStyle name="20% - Accent4 18" xfId="5805" xr:uid="{FF59DAB6-33C5-4031-97F4-6321EBF85C49}"/>
    <cellStyle name="20% - Accent4 18 2" xfId="9751" xr:uid="{78C4F272-814B-4BB1-8431-DB1E06EC0ED7}"/>
    <cellStyle name="20% - Accent4 18 2 2" xfId="9752" xr:uid="{E7D47A00-7968-4D1C-8038-8990D673A8BE}"/>
    <cellStyle name="20% - Accent4 18 2 3" xfId="9753" xr:uid="{72AABC28-D5C7-49C2-80BE-CF146E1DEADF}"/>
    <cellStyle name="20% - Accent4 18 3" xfId="9754" xr:uid="{ACC6786F-928E-40E5-820E-BE599EE30B38}"/>
    <cellStyle name="20% - Accent4 18 4" xfId="9755" xr:uid="{D935B199-DB8A-455A-9F83-739990308B91}"/>
    <cellStyle name="20% - Accent4 18 5" xfId="9756" xr:uid="{0EB68DFD-8D8B-4257-B105-EB0662C10DF9}"/>
    <cellStyle name="20% - Accent4 18 6" xfId="21706" xr:uid="{DF847E62-28F7-446E-BCE1-3EC1FBF34CA4}"/>
    <cellStyle name="20% - Accent4 18 7" xfId="9750" xr:uid="{7E5CA378-A980-41B8-8905-82BB306FC33F}"/>
    <cellStyle name="20% - Accent4 19" xfId="5829" xr:uid="{E539722A-7A08-4DB2-9A96-69026715360E}"/>
    <cellStyle name="20% - Accent4 19 2" xfId="9758" xr:uid="{19FB4452-C1E8-44E9-98BE-4879BB0FA084}"/>
    <cellStyle name="20% - Accent4 19 3" xfId="9759" xr:uid="{0DB7CD68-F5FC-4D68-B36F-0FAE423A6268}"/>
    <cellStyle name="20% - Accent4 19 4" xfId="9760" xr:uid="{F31FA266-CDA8-45B1-AC92-2EFE2E93BFF0}"/>
    <cellStyle name="20% - Accent4 19 5" xfId="21729" xr:uid="{F44A92FB-9052-46DE-8464-B2BAC1C3AE9D}"/>
    <cellStyle name="20% - Accent4 19 6" xfId="9757" xr:uid="{4B59E725-AD76-4371-BF17-DEE6F0BF7C03}"/>
    <cellStyle name="20% - Accent4 2" xfId="368" xr:uid="{76AA9A4F-2C42-414A-B557-DB6E4F8E025B}"/>
    <cellStyle name="20% - Accent4 2 10" xfId="9762" xr:uid="{61AE7F06-B3D4-4742-93FB-55E8FF58B1B7}"/>
    <cellStyle name="20% - Accent4 2 11" xfId="9763" xr:uid="{A2C21B7D-CAA6-4DA2-BF1D-D4B0D2FE9267}"/>
    <cellStyle name="20% - Accent4 2 12" xfId="9764" xr:uid="{3605F510-0A3B-4389-8E4F-DFECDC8DCD33}"/>
    <cellStyle name="20% - Accent4 2 13" xfId="20614" xr:uid="{54825CD0-9E37-4D37-855D-165831464A67}"/>
    <cellStyle name="20% - Accent4 2 14" xfId="9761" xr:uid="{A5E8D615-106A-442F-A7AE-768838C0C573}"/>
    <cellStyle name="20% - Accent4 2 15" xfId="6630" xr:uid="{6035CDB2-E5C5-4DD5-A3A6-66631C0C2AB7}"/>
    <cellStyle name="20% - Accent4 2 16" xfId="5031" xr:uid="{A933524B-3952-4C75-87CF-4A77E20D807F}"/>
    <cellStyle name="20% - Accent4 2 17" xfId="22853" xr:uid="{423FB566-FFAE-4D30-983F-280071369E75}"/>
    <cellStyle name="20% - Accent4 2 18" xfId="4501" xr:uid="{008428AB-A63A-48D9-BC77-BACC403E1282}"/>
    <cellStyle name="20% - Accent4 2 2" xfId="867" xr:uid="{F8BD5ACC-9786-43BC-8AB0-13CE69DAF472}"/>
    <cellStyle name="20% - Accent4 2 2 10" xfId="20615" xr:uid="{B8190D0D-D80C-4676-81F6-33BBB5BB1FD9}"/>
    <cellStyle name="20% - Accent4 2 2 11" xfId="9765" xr:uid="{AF7725AD-9E2B-4BB2-819B-25B333FD99C2}"/>
    <cellStyle name="20% - Accent4 2 2 12" xfId="5253" xr:uid="{67AB67ED-ABA8-4525-A969-20E6BB1C0FF4}"/>
    <cellStyle name="20% - Accent4 2 2 13" xfId="4638" xr:uid="{296963A3-66FF-4A57-8094-70E7E585AE78}"/>
    <cellStyle name="20% - Accent4 2 2 2" xfId="688" xr:uid="{5BF44060-9076-4691-B69E-AE60A61FB717}"/>
    <cellStyle name="20% - Accent4 2 2 2 10" xfId="6070" xr:uid="{589626FD-9087-4B5B-880E-8730A25D303A}"/>
    <cellStyle name="20% - Accent4 2 2 2 11" xfId="4736" xr:uid="{F2374561-1980-4A25-B914-39FB3DF51CD7}"/>
    <cellStyle name="20% - Accent4 2 2 2 2" xfId="842" xr:uid="{0B25A6BB-2FEB-4BDC-AB29-B40BBCCAA7E1}"/>
    <cellStyle name="20% - Accent4 2 2 2 2 2" xfId="1248" xr:uid="{E20D3557-81FC-4A25-8A4A-D0FFA42E1B45}"/>
    <cellStyle name="20% - Accent4 2 2 2 2 2 2" xfId="1910" xr:uid="{DA5E0F69-38A5-4B25-9449-A1239D2CD4D9}"/>
    <cellStyle name="20% - Accent4 2 2 2 2 2 2 2" xfId="3145" xr:uid="{CCA7D4CF-B669-4D20-A118-7EFD68A1BE31}"/>
    <cellStyle name="20% - Accent4 2 2 2 2 2 2 3" xfId="9769" xr:uid="{B7F5C3C8-AB03-4CF6-8735-21A7612EA332}"/>
    <cellStyle name="20% - Accent4 2 2 2 2 2 3" xfId="2512" xr:uid="{E28BD029-36E2-42FE-BC8B-7E74134E8D40}"/>
    <cellStyle name="20% - Accent4 2 2 2 2 2 3 2" xfId="9770" xr:uid="{DD17B668-CDE9-44E9-868D-278BE80F969E}"/>
    <cellStyle name="20% - Accent4 2 2 2 2 2 4" xfId="9768" xr:uid="{89EE6933-9F50-4CEE-B3DA-2FBB82A8D812}"/>
    <cellStyle name="20% - Accent4 2 2 2 2 3" xfId="1620" xr:uid="{2255F80F-6772-459D-929C-E24E6F252382}"/>
    <cellStyle name="20% - Accent4 2 2 2 2 3 2" xfId="2841" xr:uid="{3622432E-8245-49A5-99F7-16544A459B52}"/>
    <cellStyle name="20% - Accent4 2 2 2 2 3 3" xfId="9771" xr:uid="{2C195E60-4AB7-436D-982C-B51DB574595D}"/>
    <cellStyle name="20% - Accent4 2 2 2 2 4" xfId="2328" xr:uid="{D220E08B-FE72-4FDB-92D0-C54E70D2D364}"/>
    <cellStyle name="20% - Accent4 2 2 2 2 4 2" xfId="9772" xr:uid="{95941644-2ECB-48F3-AA93-CD01EA86F903}"/>
    <cellStyle name="20% - Accent4 2 2 2 2 5" xfId="9773" xr:uid="{73093BB1-4F87-4F77-886E-15607C3241FC}"/>
    <cellStyle name="20% - Accent4 2 2 2 2 6" xfId="31418" xr:uid="{F18CEEEE-8196-49D1-A941-4A6E21CC1E67}"/>
    <cellStyle name="20% - Accent4 2 2 2 2 7" xfId="9767" xr:uid="{B9B8CA4D-AB89-4552-92F8-8FEC5392BEC3}"/>
    <cellStyle name="20% - Accent4 2 2 2 3" xfId="1247" xr:uid="{5BE47113-1826-4474-835F-81091B2A4BC0}"/>
    <cellStyle name="20% - Accent4 2 2 2 3 2" xfId="1909" xr:uid="{3027D47A-C756-44C4-A05C-38225686966E}"/>
    <cellStyle name="20% - Accent4 2 2 2 3 2 2" xfId="3144" xr:uid="{DAC6A43A-B704-426A-AD46-0C03A0611D38}"/>
    <cellStyle name="20% - Accent4 2 2 2 3 2 2 2" xfId="9776" xr:uid="{86532FA4-2EF6-47AE-ABFA-D80036E65FD4}"/>
    <cellStyle name="20% - Accent4 2 2 2 3 2 3" xfId="9777" xr:uid="{3417A924-780B-4C2F-88FE-A5AF053279A1}"/>
    <cellStyle name="20% - Accent4 2 2 2 3 2 4" xfId="9775" xr:uid="{290D752A-952B-412D-9870-25BE42B093B7}"/>
    <cellStyle name="20% - Accent4 2 2 2 3 3" xfId="2511" xr:uid="{55534F30-D8D6-4A21-8312-844D71DA4411}"/>
    <cellStyle name="20% - Accent4 2 2 2 3 3 2" xfId="9778" xr:uid="{161FAE8F-6F06-4527-B622-93E13CC4A444}"/>
    <cellStyle name="20% - Accent4 2 2 2 3 4" xfId="9779" xr:uid="{1F4D000C-25E1-411B-8CFF-4446BEA4F8B7}"/>
    <cellStyle name="20% - Accent4 2 2 2 3 5" xfId="9780" xr:uid="{56FD7C59-CD6B-461C-9A2C-01D4B9FDFC2D}"/>
    <cellStyle name="20% - Accent4 2 2 2 3 6" xfId="9774" xr:uid="{29950033-569C-4821-A964-73A8BB8F43C4}"/>
    <cellStyle name="20% - Accent4 2 2 2 4" xfId="1619" xr:uid="{9F1E658D-3785-4D5B-BEBB-E152C293DF8B}"/>
    <cellStyle name="20% - Accent4 2 2 2 4 2" xfId="2840" xr:uid="{A6CD96BB-73EC-4E65-93B5-3806817A0FF6}"/>
    <cellStyle name="20% - Accent4 2 2 2 4 2 2" xfId="9782" xr:uid="{8F234292-79D6-44FD-B251-DE06C5EDC419}"/>
    <cellStyle name="20% - Accent4 2 2 2 4 3" xfId="9783" xr:uid="{5DA2C342-9E8E-42D2-AB6A-8D70C75BB748}"/>
    <cellStyle name="20% - Accent4 2 2 2 4 4" xfId="9781" xr:uid="{E79BE52B-54E4-4E44-A9F2-0D9631E98CEA}"/>
    <cellStyle name="20% - Accent4 2 2 2 5" xfId="2211" xr:uid="{21C869F9-77A3-43F0-8C3B-E7B177A2C800}"/>
    <cellStyle name="20% - Accent4 2 2 2 5 2" xfId="9784" xr:uid="{E79B6DF7-7C84-4372-97B5-4D0D1BB2A02C}"/>
    <cellStyle name="20% - Accent4 2 2 2 6" xfId="9785" xr:uid="{E8ADE36F-EB12-4F6C-A1B7-FD6B47869985}"/>
    <cellStyle name="20% - Accent4 2 2 2 7" xfId="9786" xr:uid="{C54850D8-DD19-4E3B-825D-170925F0EF2D}"/>
    <cellStyle name="20% - Accent4 2 2 2 8" xfId="20714" xr:uid="{CA7834E6-1E85-4287-87F8-AC444C4897A2}"/>
    <cellStyle name="20% - Accent4 2 2 2 9" xfId="9766" xr:uid="{34E3A9D9-8BE7-450F-9EA2-15BF413A1332}"/>
    <cellStyle name="20% - Accent4 2 2 3" xfId="910" xr:uid="{61431A7D-2BB7-4199-B6A4-3E26047EDEEC}"/>
    <cellStyle name="20% - Accent4 2 2 3 2" xfId="1249" xr:uid="{9A3EF754-CCBE-45EC-B2DE-3FE118426589}"/>
    <cellStyle name="20% - Accent4 2 2 3 2 2" xfId="1911" xr:uid="{C0C8D940-9CBC-4108-B70E-D586F79E439B}"/>
    <cellStyle name="20% - Accent4 2 2 3 2 2 2" xfId="3146" xr:uid="{54FAC2A0-6337-46F5-B089-E95F80EEC515}"/>
    <cellStyle name="20% - Accent4 2 2 3 2 2 2 2" xfId="9790" xr:uid="{B32364F7-F5F4-4D3E-8AC2-F353688CBD67}"/>
    <cellStyle name="20% - Accent4 2 2 3 2 2 3" xfId="9791" xr:uid="{EA6DA6F7-8DE5-4EB9-8551-EF88C56DB166}"/>
    <cellStyle name="20% - Accent4 2 2 3 2 2 4" xfId="9789" xr:uid="{A266B687-E527-43AB-B066-3EDA3EA4D83B}"/>
    <cellStyle name="20% - Accent4 2 2 3 2 3" xfId="2513" xr:uid="{CB5C8E74-862A-4A32-B243-DE1F61994876}"/>
    <cellStyle name="20% - Accent4 2 2 3 2 3 2" xfId="9792" xr:uid="{ACE027FD-1E9B-4517-AEDD-4F5473753C62}"/>
    <cellStyle name="20% - Accent4 2 2 3 2 4" xfId="9793" xr:uid="{C75AA139-1775-49EF-B534-41F9AA252125}"/>
    <cellStyle name="20% - Accent4 2 2 3 2 5" xfId="9794" xr:uid="{8980626C-3DAC-46E5-B6F5-5384112C994E}"/>
    <cellStyle name="20% - Accent4 2 2 3 2 6" xfId="9788" xr:uid="{49CF566D-9568-435C-95C4-ECD94923A124}"/>
    <cellStyle name="20% - Accent4 2 2 3 3" xfId="1621" xr:uid="{FBB36C65-9D64-4EFB-A702-D96C1044C6AD}"/>
    <cellStyle name="20% - Accent4 2 2 3 3 2" xfId="2842" xr:uid="{565BB3FF-90CB-4408-A6F9-C49471E11971}"/>
    <cellStyle name="20% - Accent4 2 2 3 3 2 2" xfId="9797" xr:uid="{A4214380-E250-4CE9-A62E-D0C618336C1F}"/>
    <cellStyle name="20% - Accent4 2 2 3 3 2 3" xfId="9798" xr:uid="{A83736E0-337E-47E9-9263-3CC5FD409132}"/>
    <cellStyle name="20% - Accent4 2 2 3 3 2 4" xfId="9796" xr:uid="{04EA4CC8-FCB8-4618-9C62-840121C7F35D}"/>
    <cellStyle name="20% - Accent4 2 2 3 3 3" xfId="9799" xr:uid="{546B4611-107E-4566-9DAA-7E7EAFA259B7}"/>
    <cellStyle name="20% - Accent4 2 2 3 3 4" xfId="9800" xr:uid="{C898A1EB-7FBD-4F48-BE9B-5813CC7C7AAD}"/>
    <cellStyle name="20% - Accent4 2 2 3 3 5" xfId="9801" xr:uid="{0AE2907E-9F9D-4ACE-B95D-BD2BB17827E7}"/>
    <cellStyle name="20% - Accent4 2 2 3 3 6" xfId="9795" xr:uid="{C77BF416-2932-4B6B-AB0E-B81BFEEE32FD}"/>
    <cellStyle name="20% - Accent4 2 2 3 4" xfId="2296" xr:uid="{2859E6CB-F3E4-4D6D-AADD-1208DEFAE989}"/>
    <cellStyle name="20% - Accent4 2 2 3 4 2" xfId="9803" xr:uid="{9F6EFBDE-901E-4498-B5B0-A79017EADA01}"/>
    <cellStyle name="20% - Accent4 2 2 3 4 3" xfId="9804" xr:uid="{B892B370-266E-48AD-8895-A4DF82FCEEDE}"/>
    <cellStyle name="20% - Accent4 2 2 3 4 4" xfId="9802" xr:uid="{0CCB6B1A-7B8A-47BF-8F1C-A8796178B086}"/>
    <cellStyle name="20% - Accent4 2 2 3 5" xfId="9805" xr:uid="{9EC092D5-87A2-4C2A-9A36-B574E48BF4FF}"/>
    <cellStyle name="20% - Accent4 2 2 3 6" xfId="9806" xr:uid="{98C3CC50-E9C2-4715-93EA-73E932FE4E66}"/>
    <cellStyle name="20% - Accent4 2 2 3 7" xfId="9807" xr:uid="{E7DB10BC-9C2D-4350-86ED-B7D6E87690F2}"/>
    <cellStyle name="20% - Accent4 2 2 3 8" xfId="23431" xr:uid="{94736FA1-B89F-4B1B-BEA6-60F901A21C1E}"/>
    <cellStyle name="20% - Accent4 2 2 3 9" xfId="9787" xr:uid="{6C05EB10-9767-44E2-B719-80AF2082939C}"/>
    <cellStyle name="20% - Accent4 2 2 4" xfId="935" xr:uid="{AF18C908-3806-4FB0-8C53-2BF4D4F37323}"/>
    <cellStyle name="20% - Accent4 2 2 4 2" xfId="1246" xr:uid="{B1AC939C-0CA5-4906-83B2-636C158961FB}"/>
    <cellStyle name="20% - Accent4 2 2 4 2 2" xfId="1908" xr:uid="{E1B99AC9-455D-4C0B-A7F6-77B4DB8196BC}"/>
    <cellStyle name="20% - Accent4 2 2 4 2 2 2" xfId="3143" xr:uid="{63CAC0FA-48A5-4858-8787-63BCE3990EAE}"/>
    <cellStyle name="20% - Accent4 2 2 4 2 2 3" xfId="9810" xr:uid="{CB41E6B5-16C8-4067-BB57-9450E991DE95}"/>
    <cellStyle name="20% - Accent4 2 2 4 2 3" xfId="2514" xr:uid="{35824BE7-334B-4B31-94FC-A0D5A338E65D}"/>
    <cellStyle name="20% - Accent4 2 2 4 2 3 2" xfId="9811" xr:uid="{2AA22609-DBAF-47E3-A82C-D9C432B2C6F6}"/>
    <cellStyle name="20% - Accent4 2 2 4 2 4" xfId="9809" xr:uid="{F4EF9ADA-9C67-492B-8F85-3523B2647746}"/>
    <cellStyle name="20% - Accent4 2 2 4 3" xfId="1618" xr:uid="{A4167F9E-8CA3-4C96-B1F2-22FC58E56D8E}"/>
    <cellStyle name="20% - Accent4 2 2 4 3 2" xfId="2839" xr:uid="{0EC5D4C9-5403-49ED-A333-BB0F92433A7E}"/>
    <cellStyle name="20% - Accent4 2 2 4 3 3" xfId="9812" xr:uid="{979F6221-E01E-4A3D-806E-0EA724A14576}"/>
    <cellStyle name="20% - Accent4 2 2 4 4" xfId="2367" xr:uid="{7321AD41-2828-4EFE-AFD1-9E66ECB58BB7}"/>
    <cellStyle name="20% - Accent4 2 2 4 4 2" xfId="9813" xr:uid="{597FFFFB-8FD6-49D8-B289-5CCEBAB5AFA0}"/>
    <cellStyle name="20% - Accent4 2 2 4 5" xfId="9814" xr:uid="{AAE2C2A7-57BB-4DC4-B859-5BE293324EBF}"/>
    <cellStyle name="20% - Accent4 2 2 4 6" xfId="9808" xr:uid="{81F6F418-2C70-4F47-8D6B-19DAA55AC981}"/>
    <cellStyle name="20% - Accent4 2 2 5" xfId="1184" xr:uid="{8C210DCE-DE8D-4023-8EC2-D24CEAFAC5DE}"/>
    <cellStyle name="20% - Accent4 2 2 5 2" xfId="1846" xr:uid="{38A6044F-3271-493B-8B4D-0F3DEC77922C}"/>
    <cellStyle name="20% - Accent4 2 2 5 2 2" xfId="3081" xr:uid="{4534A81E-28BA-4FDC-BE4B-938C57AC0BDB}"/>
    <cellStyle name="20% - Accent4 2 2 5 2 2 2" xfId="9817" xr:uid="{A9D331E7-2358-4EF6-8C60-C3702A6D9E46}"/>
    <cellStyle name="20% - Accent4 2 2 5 2 3" xfId="9818" xr:uid="{6E00565C-A7A5-472E-A3C8-0951816B967A}"/>
    <cellStyle name="20% - Accent4 2 2 5 2 4" xfId="9816" xr:uid="{D9D736ED-6127-4A75-98DC-60BCDCE59F00}"/>
    <cellStyle name="20% - Accent4 2 2 5 3" xfId="2510" xr:uid="{54BD376F-5A11-47FB-80C7-C1DC59669B04}"/>
    <cellStyle name="20% - Accent4 2 2 5 3 2" xfId="9819" xr:uid="{B9FC8636-3B21-4C11-9252-0B4619B91F4C}"/>
    <cellStyle name="20% - Accent4 2 2 5 4" xfId="9820" xr:uid="{CABF377E-7B13-4CED-B133-7E9352B68231}"/>
    <cellStyle name="20% - Accent4 2 2 5 5" xfId="9821" xr:uid="{9A12880D-1D4B-493B-9AA1-84CF04CC2471}"/>
    <cellStyle name="20% - Accent4 2 2 5 6" xfId="9815" xr:uid="{8C92BDB5-D98D-419C-9E37-6D4B77529047}"/>
    <cellStyle name="20% - Accent4 2 2 6" xfId="1556" xr:uid="{A27142C5-3C79-42F4-8629-CDAF23FC74A3}"/>
    <cellStyle name="20% - Accent4 2 2 6 2" xfId="2777" xr:uid="{F46F8804-2F3F-4F19-928B-683497A98B37}"/>
    <cellStyle name="20% - Accent4 2 2 6 2 2" xfId="9823" xr:uid="{8D02ED1C-9CB0-4A59-90BD-C38CE8B607D6}"/>
    <cellStyle name="20% - Accent4 2 2 6 3" xfId="9824" xr:uid="{D1AB03E7-1A5A-4A17-B24C-275B5BB3B227}"/>
    <cellStyle name="20% - Accent4 2 2 6 4" xfId="9822" xr:uid="{BC48D3E4-ED20-45C9-A804-8A982027EAEF}"/>
    <cellStyle name="20% - Accent4 2 2 7" xfId="2177" xr:uid="{0E3AC6D7-893C-445C-B083-86D43239E016}"/>
    <cellStyle name="20% - Accent4 2 2 7 2" xfId="9825" xr:uid="{2986AB1D-9D93-4B76-9BC2-8D75D0D9137D}"/>
    <cellStyle name="20% - Accent4 2 2 8" xfId="3469" xr:uid="{4383B1A1-5E15-4462-AA81-64A36A801A2E}"/>
    <cellStyle name="20% - Accent4 2 2 8 2" xfId="9826" xr:uid="{560148ED-1AF9-4376-B886-B51D3D04328C}"/>
    <cellStyle name="20% - Accent4 2 2 9" xfId="927" xr:uid="{7ED3E01D-721D-4989-B601-A46C52DF9924}"/>
    <cellStyle name="20% - Accent4 2 2 9 2" xfId="9827" xr:uid="{9764D676-06F7-48D8-A6FE-40EDA4C1B138}"/>
    <cellStyle name="20% - Accent4 2 3" xfId="641" xr:uid="{6F24E438-6E09-439A-9BFB-A39FBFB28E21}"/>
    <cellStyle name="20% - Accent4 2 3 10" xfId="5488" xr:uid="{13678D02-9B70-4709-8315-9C4F08DB5852}"/>
    <cellStyle name="20% - Accent4 2 3 11" xfId="23047" xr:uid="{C987FB63-C573-484D-BF7A-FB9DD7220FA0}"/>
    <cellStyle name="20% - Accent4 2 3 12" xfId="4691" xr:uid="{4A3E5A89-1629-481A-8AFD-64210C6C4FE8}"/>
    <cellStyle name="20% - Accent4 2 3 2" xfId="826" xr:uid="{5EA60C6E-FB0E-4081-B480-40D0D95635EB}"/>
    <cellStyle name="20% - Accent4 2 3 2 2" xfId="1251" xr:uid="{B143B724-B4B4-4404-BC3A-B39EBDF6644C}"/>
    <cellStyle name="20% - Accent4 2 3 2 2 2" xfId="1913" xr:uid="{3CB04C77-0ECB-4561-B14C-E40537FB9600}"/>
    <cellStyle name="20% - Accent4 2 3 2 2 2 2" xfId="3148" xr:uid="{1106A093-B3E5-4DFB-8F5F-C15A5801E4A9}"/>
    <cellStyle name="20% - Accent4 2 3 2 2 2 3" xfId="9831" xr:uid="{FA722882-38F3-410A-9610-841D887D25C5}"/>
    <cellStyle name="20% - Accent4 2 3 2 2 3" xfId="2516" xr:uid="{9CB1DFEC-060C-48A9-9434-1F28A07181A8}"/>
    <cellStyle name="20% - Accent4 2 3 2 2 3 2" xfId="9832" xr:uid="{79FC042C-E400-49C2-B876-3CD2B0FE4A46}"/>
    <cellStyle name="20% - Accent4 2 3 2 2 4" xfId="9830" xr:uid="{0B48CB27-0F50-4F72-AC20-EF41E176E58D}"/>
    <cellStyle name="20% - Accent4 2 3 2 3" xfId="1623" xr:uid="{039183A1-73A8-473E-87AE-6C659AB3E671}"/>
    <cellStyle name="20% - Accent4 2 3 2 3 2" xfId="2844" xr:uid="{B58B1769-1A91-4368-AC71-4B6065F484ED}"/>
    <cellStyle name="20% - Accent4 2 3 2 3 3" xfId="9833" xr:uid="{6852735A-C1C4-426B-8794-CD0579C7B699}"/>
    <cellStyle name="20% - Accent4 2 3 2 4" xfId="2327" xr:uid="{BE36515E-B785-4FE9-A19B-4A1661D36333}"/>
    <cellStyle name="20% - Accent4 2 3 2 4 2" xfId="9834" xr:uid="{11FE36F7-E804-4760-858B-6644891344A5}"/>
    <cellStyle name="20% - Accent4 2 3 2 5" xfId="9835" xr:uid="{55E1F521-26AA-41A0-A6A8-FEC4C5E9F58E}"/>
    <cellStyle name="20% - Accent4 2 3 2 6" xfId="22317" xr:uid="{24D12042-6B6A-4A8E-A171-BF4BCF428D87}"/>
    <cellStyle name="20% - Accent4 2 3 2 7" xfId="9829" xr:uid="{39C37354-B8E0-4277-9CEF-9E25D9A9DE4A}"/>
    <cellStyle name="20% - Accent4 2 3 2 8" xfId="31417" xr:uid="{EA9E71E3-BB61-4494-9268-D24A2D4729A1}"/>
    <cellStyle name="20% - Accent4 2 3 3" xfId="1250" xr:uid="{F7272FFC-BF62-4665-90F4-9020A113F489}"/>
    <cellStyle name="20% - Accent4 2 3 3 2" xfId="1912" xr:uid="{1620431B-31E0-4AF6-B5F8-897B058581A7}"/>
    <cellStyle name="20% - Accent4 2 3 3 2 2" xfId="3147" xr:uid="{D9578D59-7959-497E-B80C-0F7F8B92513F}"/>
    <cellStyle name="20% - Accent4 2 3 3 2 2 2" xfId="9838" xr:uid="{723E3774-3188-42A0-BD6D-EC89E8D83C43}"/>
    <cellStyle name="20% - Accent4 2 3 3 2 3" xfId="9839" xr:uid="{3B3C6E50-3FF5-4629-B0E8-80BDAA10E547}"/>
    <cellStyle name="20% - Accent4 2 3 3 2 4" xfId="9837" xr:uid="{87EFD056-1878-4556-BD13-9D9035B62410}"/>
    <cellStyle name="20% - Accent4 2 3 3 3" xfId="2515" xr:uid="{BB99CF55-BB10-4282-91F7-6166E05BFB1D}"/>
    <cellStyle name="20% - Accent4 2 3 3 3 2" xfId="9840" xr:uid="{BEBE0BD0-9584-4471-826D-8A5FCED09AAC}"/>
    <cellStyle name="20% - Accent4 2 3 3 4" xfId="9841" xr:uid="{603B8076-60BE-4E3A-86E6-3AD8DEE20002}"/>
    <cellStyle name="20% - Accent4 2 3 3 5" xfId="9842" xr:uid="{2064CF70-9BB5-4057-B2ED-3BBB3D7A1105}"/>
    <cellStyle name="20% - Accent4 2 3 3 6" xfId="23875" xr:uid="{9C5077A9-7176-461A-8E38-92F283A45133}"/>
    <cellStyle name="20% - Accent4 2 3 3 7" xfId="9836" xr:uid="{B3113DA2-9992-4A5A-A435-F3D8D71BF05D}"/>
    <cellStyle name="20% - Accent4 2 3 4" xfId="1622" xr:uid="{9BBF6F28-0A47-4BCD-B95F-AD4903442F57}"/>
    <cellStyle name="20% - Accent4 2 3 4 2" xfId="2843" xr:uid="{DCEF304C-5E8A-42E1-93E1-C44980B1E975}"/>
    <cellStyle name="20% - Accent4 2 3 4 2 2" xfId="9844" xr:uid="{E2FC908E-C348-4D47-8AC4-B696C2E2BF07}"/>
    <cellStyle name="20% - Accent4 2 3 4 3" xfId="9845" xr:uid="{E8A3F4BD-FC04-4796-B7F7-B191F667F967}"/>
    <cellStyle name="20% - Accent4 2 3 4 4" xfId="9843" xr:uid="{B3BE190F-6790-47FA-8783-116D1652FC21}"/>
    <cellStyle name="20% - Accent4 2 3 5" xfId="2210" xr:uid="{274CFE68-4057-412D-9828-D9E438EA3D60}"/>
    <cellStyle name="20% - Accent4 2 3 5 2" xfId="9846" xr:uid="{3C402215-7BB7-4B37-8C19-1D47B1EA1F20}"/>
    <cellStyle name="20% - Accent4 2 3 6" xfId="9847" xr:uid="{01A1A7D1-9B02-46DA-8D37-16B02A9A94E5}"/>
    <cellStyle name="20% - Accent4 2 3 7" xfId="9848" xr:uid="{51CB6461-1CAB-4217-87CB-B8A3AF1F0708}"/>
    <cellStyle name="20% - Accent4 2 3 8" xfId="20713" xr:uid="{F5D70325-F2C8-4A1D-94A0-2F3A58C8F12A}"/>
    <cellStyle name="20% - Accent4 2 3 9" xfId="9828" xr:uid="{9CB2474A-7D70-40EC-ABBD-197D42DFCFEC}"/>
    <cellStyle name="20% - Accent4 2 4" xfId="937" xr:uid="{FFB65591-DDF3-4079-B5EF-82D27D27568D}"/>
    <cellStyle name="20% - Accent4 2 4 2" xfId="1252" xr:uid="{BCE37F45-9DBF-4E65-9D22-F82D05ACCDCE}"/>
    <cellStyle name="20% - Accent4 2 4 2 2" xfId="1914" xr:uid="{29510C6A-274D-4117-A17A-D39DE5007473}"/>
    <cellStyle name="20% - Accent4 2 4 2 2 2" xfId="3149" xr:uid="{DA8C4A0D-5607-4140-939B-9E336113CD41}"/>
    <cellStyle name="20% - Accent4 2 4 2 2 2 2" xfId="9852" xr:uid="{CD9BF95A-9A50-49A0-9B73-21FB4C0C8698}"/>
    <cellStyle name="20% - Accent4 2 4 2 2 3" xfId="9853" xr:uid="{03C95EAA-1229-464D-A958-2F25C5D14195}"/>
    <cellStyle name="20% - Accent4 2 4 2 2 4" xfId="9851" xr:uid="{B918DC3C-3094-4748-B9C1-D0A9BCEA25C3}"/>
    <cellStyle name="20% - Accent4 2 4 2 3" xfId="2517" xr:uid="{27B20864-5FEB-4BBA-B0F5-A21601A57F83}"/>
    <cellStyle name="20% - Accent4 2 4 2 3 2" xfId="9854" xr:uid="{E165C95E-DEC6-4424-A46E-46FA4DBEE882}"/>
    <cellStyle name="20% - Accent4 2 4 2 4" xfId="9855" xr:uid="{EDF49B94-2D64-40FC-B022-6E1F31995775}"/>
    <cellStyle name="20% - Accent4 2 4 2 5" xfId="9856" xr:uid="{699671D5-E110-4C0C-B29A-8F75BFA921CF}"/>
    <cellStyle name="20% - Accent4 2 4 2 6" xfId="9850" xr:uid="{34C9F0DB-8210-4807-A81F-A0CAD4725FAD}"/>
    <cellStyle name="20% - Accent4 2 4 3" xfId="1624" xr:uid="{B7E3E30F-5798-42CF-816D-0B5C7DE23C32}"/>
    <cellStyle name="20% - Accent4 2 4 3 2" xfId="2845" xr:uid="{C4385465-DC19-44E1-B9B7-22A68CB2DDDD}"/>
    <cellStyle name="20% - Accent4 2 4 3 2 2" xfId="9859" xr:uid="{718AAD33-AE21-4FAF-87DD-A1596535794B}"/>
    <cellStyle name="20% - Accent4 2 4 3 2 3" xfId="9860" xr:uid="{6F4CDD3F-E17B-430F-AB5D-E14F8DBF173E}"/>
    <cellStyle name="20% - Accent4 2 4 3 2 4" xfId="9858" xr:uid="{3A832E84-1489-42DA-A4FE-0163D7695E07}"/>
    <cellStyle name="20% - Accent4 2 4 3 3" xfId="9861" xr:uid="{EFEDBFA2-05FC-4C5B-AF59-0B64C57854DA}"/>
    <cellStyle name="20% - Accent4 2 4 3 4" xfId="9862" xr:uid="{A4A1AC80-10FC-4F0D-8264-64D074B91C32}"/>
    <cellStyle name="20% - Accent4 2 4 3 5" xfId="9863" xr:uid="{084E6B39-C652-432C-B636-DAB4AE64724C}"/>
    <cellStyle name="20% - Accent4 2 4 3 6" xfId="9857" xr:uid="{41C9AA63-DE55-4CE7-B90C-C479A5ED65EE}"/>
    <cellStyle name="20% - Accent4 2 4 4" xfId="2266" xr:uid="{F3B37ACB-2FA9-4690-9692-82138559CB29}"/>
    <cellStyle name="20% - Accent4 2 4 4 2" xfId="9865" xr:uid="{9979399A-E6C4-49CE-9493-172AC79BCA8F}"/>
    <cellStyle name="20% - Accent4 2 4 4 3" xfId="9866" xr:uid="{F9612EB0-DA14-42BA-A737-5C14560130A4}"/>
    <cellStyle name="20% - Accent4 2 4 4 4" xfId="9864" xr:uid="{21DA1D30-5840-46DD-AAFD-469EC4222A46}"/>
    <cellStyle name="20% - Accent4 2 4 5" xfId="9867" xr:uid="{70767846-B03A-4041-9E8A-264A306B511F}"/>
    <cellStyle name="20% - Accent4 2 4 6" xfId="9868" xr:uid="{5D01FF43-82DD-4250-8188-FF6B21A7D866}"/>
    <cellStyle name="20% - Accent4 2 4 7" xfId="9869" xr:uid="{582AD9E6-828F-495F-8A8B-B78001C720D3}"/>
    <cellStyle name="20% - Accent4 2 4 8" xfId="21817" xr:uid="{30F17E23-97FF-4FCE-95B2-965E40B0C3AF}"/>
    <cellStyle name="20% - Accent4 2 4 9" xfId="9849" xr:uid="{87820C76-83D9-4798-875B-4E8DFFA1773A}"/>
    <cellStyle name="20% - Accent4 2 5" xfId="893" xr:uid="{11B01CE1-3C29-4EE2-B8C0-07B2A8E755B1}"/>
    <cellStyle name="20% - Accent4 2 5 2" xfId="1245" xr:uid="{146331D6-72F3-4615-9FE4-ED24D1A478DC}"/>
    <cellStyle name="20% - Accent4 2 5 2 2" xfId="1907" xr:uid="{686116D2-5484-4BBE-A79D-1EFDDB3EEC79}"/>
    <cellStyle name="20% - Accent4 2 5 2 2 2" xfId="3142" xr:uid="{36F210CB-6342-4A66-B4C1-3624F90B641D}"/>
    <cellStyle name="20% - Accent4 2 5 2 2 2 2" xfId="9873" xr:uid="{C27BEFEE-E478-4375-9A80-444810BD7CEE}"/>
    <cellStyle name="20% - Accent4 2 5 2 2 3" xfId="9874" xr:uid="{E3D1F993-1034-44F1-AC20-9FB473178FEF}"/>
    <cellStyle name="20% - Accent4 2 5 2 2 4" xfId="9872" xr:uid="{467D3103-DA05-4BE8-8076-EC75447EDB60}"/>
    <cellStyle name="20% - Accent4 2 5 2 3" xfId="2518" xr:uid="{6EE84449-B889-49D4-A5FA-BF6DFF69DCBC}"/>
    <cellStyle name="20% - Accent4 2 5 2 3 2" xfId="9875" xr:uid="{C0E645B9-C739-4309-95FA-41D85065600B}"/>
    <cellStyle name="20% - Accent4 2 5 2 4" xfId="9876" xr:uid="{75B21076-1810-4E57-8630-0BCFC5C48D23}"/>
    <cellStyle name="20% - Accent4 2 5 2 5" xfId="9877" xr:uid="{2EE9E3A2-D084-41D0-81DE-B15B43302499}"/>
    <cellStyle name="20% - Accent4 2 5 2 6" xfId="9871" xr:uid="{9457F99F-FBD7-4135-9761-20369B35D771}"/>
    <cellStyle name="20% - Accent4 2 5 3" xfId="1617" xr:uid="{9254A643-E66E-4EBC-BA4C-2FF69816D7CB}"/>
    <cellStyle name="20% - Accent4 2 5 3 2" xfId="2838" xr:uid="{80F3E2E0-6B33-4E81-B678-54213532D093}"/>
    <cellStyle name="20% - Accent4 2 5 3 2 2" xfId="9880" xr:uid="{30720E5D-7E0D-4FF3-8791-FC27FB180900}"/>
    <cellStyle name="20% - Accent4 2 5 3 2 3" xfId="9881" xr:uid="{C5D9F2A6-B115-4B70-8C4C-2B878F3617A0}"/>
    <cellStyle name="20% - Accent4 2 5 3 2 4" xfId="9879" xr:uid="{14FB6702-B5EC-43CE-B232-DD590DA357CE}"/>
    <cellStyle name="20% - Accent4 2 5 3 3" xfId="9882" xr:uid="{79E9057B-B0F2-4337-9A50-5EB6061FB598}"/>
    <cellStyle name="20% - Accent4 2 5 3 4" xfId="9883" xr:uid="{5021223A-C4A7-432F-8EAF-CF046756A45C}"/>
    <cellStyle name="20% - Accent4 2 5 3 5" xfId="9884" xr:uid="{D3B77888-5FAD-4E50-9861-C8D716D6CD7E}"/>
    <cellStyle name="20% - Accent4 2 5 3 6" xfId="9878" xr:uid="{E1068404-0BCE-498D-84A7-9B15D7FA41E0}"/>
    <cellStyle name="20% - Accent4 2 5 4" xfId="2416" xr:uid="{DA0B8D48-9A0F-4281-ABD6-6FA8FC931A29}"/>
    <cellStyle name="20% - Accent4 2 5 4 2" xfId="9886" xr:uid="{5F3BBA8F-CE9F-41BC-8308-FB6343E393A8}"/>
    <cellStyle name="20% - Accent4 2 5 4 3" xfId="9887" xr:uid="{725767D1-9433-4084-8537-10B929A7E03F}"/>
    <cellStyle name="20% - Accent4 2 5 4 4" xfId="9885" xr:uid="{55231996-F6E9-4039-9160-D89059BB6F96}"/>
    <cellStyle name="20% - Accent4 2 5 5" xfId="9888" xr:uid="{EC62D9C3-AE0E-4663-9D34-DE446CF6D11D}"/>
    <cellStyle name="20% - Accent4 2 5 6" xfId="9889" xr:uid="{ED66B586-E74F-4317-A7CE-1C391BA7CD16}"/>
    <cellStyle name="20% - Accent4 2 5 7" xfId="9890" xr:uid="{FE4C3C6F-1CEE-4ABD-8C83-3E5427D3832B}"/>
    <cellStyle name="20% - Accent4 2 5 8" xfId="9870" xr:uid="{3978AD2E-D18B-4D31-A9FA-1FE056475123}"/>
    <cellStyle name="20% - Accent4 2 6" xfId="604" xr:uid="{57187379-73CF-4D9C-BFFB-FA3BE8C8C560}"/>
    <cellStyle name="20% - Accent4 2 6 2" xfId="1817" xr:uid="{C239C24E-A1A2-4B4F-B2EC-2007396C757C}"/>
    <cellStyle name="20% - Accent4 2 6 2 2" xfId="3051" xr:uid="{F7E7C6FE-C350-4795-AC74-160F92FC9BDC}"/>
    <cellStyle name="20% - Accent4 2 6 2 2 2" xfId="9893" xr:uid="{F8E919CA-CCBF-4EE8-A10B-104984090FE6}"/>
    <cellStyle name="20% - Accent4 2 6 2 3" xfId="9894" xr:uid="{C379C3E8-A43E-4CA5-B0CF-5089E889ABC3}"/>
    <cellStyle name="20% - Accent4 2 6 2 4" xfId="9892" xr:uid="{CEE44846-6BEC-4E7D-868F-EA2427CC6EAD}"/>
    <cellStyle name="20% - Accent4 2 6 3" xfId="2509" xr:uid="{A59C06B4-B8F9-4503-AB47-0470CAE25300}"/>
    <cellStyle name="20% - Accent4 2 6 3 2" xfId="9895" xr:uid="{BB0D1329-C2D8-47BD-B449-44ACCE2A8C6D}"/>
    <cellStyle name="20% - Accent4 2 6 4" xfId="9896" xr:uid="{16D31938-1D87-450E-8437-428CC63414C0}"/>
    <cellStyle name="20% - Accent4 2 6 5" xfId="9897" xr:uid="{78A19D97-CF3B-4D0C-95E5-C0C764ED13C7}"/>
    <cellStyle name="20% - Accent4 2 6 6" xfId="9891" xr:uid="{FAD9B635-A74B-4371-A0FB-95793C5848FF}"/>
    <cellStyle name="20% - Accent4 2 7" xfId="1526" xr:uid="{49800B76-8F65-4514-9CC6-1A3049877F58}"/>
    <cellStyle name="20% - Accent4 2 7 2" xfId="2746" xr:uid="{5E6B93F6-73C1-4607-A52E-7BD3ADB19392}"/>
    <cellStyle name="20% - Accent4 2 7 2 2" xfId="9900" xr:uid="{86A59FD7-C378-44D7-8E38-A8304D944DF7}"/>
    <cellStyle name="20% - Accent4 2 7 2 3" xfId="9901" xr:uid="{DDB84C9D-8905-41E4-B484-6738EDD3ED2F}"/>
    <cellStyle name="20% - Accent4 2 7 2 4" xfId="9899" xr:uid="{B2589A92-F0B3-46CB-9169-9F756DB264C2}"/>
    <cellStyle name="20% - Accent4 2 7 3" xfId="9902" xr:uid="{1E39A281-13CF-498E-A073-C4ACA4446C16}"/>
    <cellStyle name="20% - Accent4 2 7 4" xfId="9903" xr:uid="{64FE707D-A547-4514-969B-E69775166C78}"/>
    <cellStyle name="20% - Accent4 2 7 5" xfId="9904" xr:uid="{18422C72-EDD4-43FB-9CC2-756B754BAD82}"/>
    <cellStyle name="20% - Accent4 2 7 6" xfId="9898" xr:uid="{CDF964CC-8CDC-439B-91DB-7ACA30D7C4A0}"/>
    <cellStyle name="20% - Accent4 2 8" xfId="2146" xr:uid="{32C6265B-EC57-43CC-9702-C487E80F2D0D}"/>
    <cellStyle name="20% - Accent4 2 8 2" xfId="9906" xr:uid="{0AC2FF34-93D1-4810-8D99-19A857637FCA}"/>
    <cellStyle name="20% - Accent4 2 8 3" xfId="9907" xr:uid="{4002CC66-C374-4985-AD9C-3E3EA3740DAF}"/>
    <cellStyle name="20% - Accent4 2 8 4" xfId="9905" xr:uid="{5BFF710E-FD8A-45B7-85E5-FB12A8285B78}"/>
    <cellStyle name="20% - Accent4 2 9" xfId="9908" xr:uid="{9DFEC940-875C-4104-90D5-8B55D754C933}"/>
    <cellStyle name="20% - Accent4 20" xfId="5852" xr:uid="{9EE09AC0-8691-45FA-BCCE-9BD9FBA5D94C}"/>
    <cellStyle name="20% - Accent4 20 2" xfId="21751" xr:uid="{7603D70D-1068-4280-A4EB-FA0825CA07E2}"/>
    <cellStyle name="20% - Accent4 20 3" xfId="9909" xr:uid="{23404572-103A-4A8F-B85F-E5211908E0A4}"/>
    <cellStyle name="20% - Accent4 21" xfId="5875" xr:uid="{E427D458-656F-4DCC-9D25-4A9EF5A29749}"/>
    <cellStyle name="20% - Accent4 21 2" xfId="21774" xr:uid="{4764866D-3DA5-42A3-AC11-012F6FE1943D}"/>
    <cellStyle name="20% - Accent4 21 3" xfId="9910" xr:uid="{5BBDFD15-4B30-4CE5-927F-BD3B3790B298}"/>
    <cellStyle name="20% - Accent4 22" xfId="5901" xr:uid="{B56847EB-EE64-420B-A1CB-965D345E12D6}"/>
    <cellStyle name="20% - Accent4 22 2" xfId="21799" xr:uid="{88A37D24-250F-4F05-9760-E639E7D72AFB}"/>
    <cellStyle name="20% - Accent4 22 3" xfId="9911" xr:uid="{CDF3FC37-D28B-4CB6-B9A9-83A4833D2C58}"/>
    <cellStyle name="20% - Accent4 23" xfId="4903" xr:uid="{6E822013-F9CD-4164-8DB9-C297DF6595CB}"/>
    <cellStyle name="20% - Accent4 23 2" xfId="9912" xr:uid="{1164670D-443E-4050-81D8-AACC9C4212FA}"/>
    <cellStyle name="20% - Accent4 24" xfId="9913" xr:uid="{C63DABE1-8143-47B9-999D-933E301928B1}"/>
    <cellStyle name="20% - Accent4 25" xfId="9914" xr:uid="{62D3194E-34EF-47A8-BB54-5EF6E3092E6E}"/>
    <cellStyle name="20% - Accent4 26" xfId="9915" xr:uid="{5223B192-7B3C-4DD1-A7FD-0F0A86E1A779}"/>
    <cellStyle name="20% - Accent4 27" xfId="9916" xr:uid="{9DDEF6B6-5475-4828-B412-DCF2C5B44044}"/>
    <cellStyle name="20% - Accent4 28" xfId="9917" xr:uid="{444331E6-68E7-45CD-AD73-10A073DAC731}"/>
    <cellStyle name="20% - Accent4 29" xfId="9918" xr:uid="{1C76587D-F329-413E-8944-75F410803413}"/>
    <cellStyle name="20% - Accent4 3" xfId="658" xr:uid="{86BDEB89-FF8D-45C0-A324-2053E83C90EE}"/>
    <cellStyle name="20% - Accent4 3 10" xfId="9920" xr:uid="{A4E246EA-658F-49CD-ADB0-59C60934C35B}"/>
    <cellStyle name="20% - Accent4 3 10 2" xfId="29920" xr:uid="{E75980CA-5BCA-48BA-8DBB-80F767DEFA54}"/>
    <cellStyle name="20% - Accent4 3 11" xfId="9921" xr:uid="{E4A307FE-7959-4E7B-B5DD-EECE4DDB0525}"/>
    <cellStyle name="20% - Accent4 3 12" xfId="9922" xr:uid="{50AEE856-0A4C-472E-95A4-71A777A8DA57}"/>
    <cellStyle name="20% - Accent4 3 13" xfId="9919" xr:uid="{6845CC93-90F2-4FDE-B108-3B9C72BC0B45}"/>
    <cellStyle name="20% - Accent4 3 14" xfId="20952" xr:uid="{EE45562E-A245-47A1-ABDB-4280729DC399}"/>
    <cellStyle name="20% - Accent4 3 15" xfId="6631" xr:uid="{A94BB59E-8212-4E8E-8438-102543C02243}"/>
    <cellStyle name="20% - Accent4 3 16" xfId="5073" xr:uid="{29C98D03-EE1D-490C-92CE-D179EE5048BC}"/>
    <cellStyle name="20% - Accent4 3 17" xfId="22959" xr:uid="{4DED5C03-C9BA-4EDD-B9F7-FE2BE3E99031}"/>
    <cellStyle name="20% - Accent4 3 2" xfId="908" xr:uid="{394A0CC6-684C-4610-92B1-1811339B9F07}"/>
    <cellStyle name="20% - Accent4 3 2 10" xfId="21178" xr:uid="{2A28C72F-6CA4-4CB1-8C7A-4361FBF3AD7E}"/>
    <cellStyle name="20% - Accent4 3 2 11" xfId="9923" xr:uid="{48A08594-0395-458C-8CE3-17AC6B4DAC26}"/>
    <cellStyle name="20% - Accent4 3 2 12" xfId="5341" xr:uid="{47D3C4D6-4ACE-42F3-BF67-A1D556CD3727}"/>
    <cellStyle name="20% - Accent4 3 2 13" xfId="23004" xr:uid="{706D349B-82D7-411C-B760-808B03C6343F}"/>
    <cellStyle name="20% - Accent4 3 2 2" xfId="616" xr:uid="{D0AD98BB-B24B-432C-B623-88BA7AFAEE8A}"/>
    <cellStyle name="20% - Accent4 3 2 2 10" xfId="24357" xr:uid="{279B6F57-CDB2-4ED7-9414-11E45189EBEB}"/>
    <cellStyle name="20% - Accent4 3 2 2 2" xfId="1255" xr:uid="{C78B6E33-4BCD-4593-9CCD-1256AC3357F3}"/>
    <cellStyle name="20% - Accent4 3 2 2 2 2" xfId="1917" xr:uid="{061706F8-56A8-4A48-A4A4-BB0892D05723}"/>
    <cellStyle name="20% - Accent4 3 2 2 2 2 2" xfId="3152" xr:uid="{BBD34F63-3AAC-4EB2-BD13-6262EC07CA71}"/>
    <cellStyle name="20% - Accent4 3 2 2 2 2 2 2" xfId="9927" xr:uid="{B9B9A280-5DAD-4F96-9917-6DE47FC28BAD}"/>
    <cellStyle name="20% - Accent4 3 2 2 2 2 3" xfId="9928" xr:uid="{3B2E3333-FBF1-4116-801E-B69DCD04C7BC}"/>
    <cellStyle name="20% - Accent4 3 2 2 2 2 4" xfId="28800" xr:uid="{2E50F5ED-AFB1-4A65-AE94-2F7482CB947F}"/>
    <cellStyle name="20% - Accent4 3 2 2 2 2 5" xfId="9926" xr:uid="{A101ADE6-7CE1-483B-B1D7-A8B0A28831C4}"/>
    <cellStyle name="20% - Accent4 3 2 2 2 3" xfId="2521" xr:uid="{B2B80FC4-C732-422F-A396-9A0F421A9E7C}"/>
    <cellStyle name="20% - Accent4 3 2 2 2 3 2" xfId="9929" xr:uid="{BE50F8B0-EAA0-434C-8F32-0F303B0B130A}"/>
    <cellStyle name="20% - Accent4 3 2 2 2 4" xfId="9930" xr:uid="{02451D6A-DC91-4EEC-B8C2-1075112E4930}"/>
    <cellStyle name="20% - Accent4 3 2 2 2 5" xfId="9931" xr:uid="{B231BD19-37B3-4BB6-B464-55AA78ACC17B}"/>
    <cellStyle name="20% - Accent4 3 2 2 2 6" xfId="25825" xr:uid="{4AB635A2-81FF-471F-A163-CC561325F4CA}"/>
    <cellStyle name="20% - Accent4 3 2 2 2 7" xfId="9925" xr:uid="{0431C1FF-02E0-4B81-B9F7-26F68E4E8E5E}"/>
    <cellStyle name="20% - Accent4 3 2 2 3" xfId="1627" xr:uid="{8D658457-4933-435C-BDC2-6721D2208238}"/>
    <cellStyle name="20% - Accent4 3 2 2 3 2" xfId="2848" xr:uid="{16D103D2-D664-4349-82FF-2B50BC7ADDBE}"/>
    <cellStyle name="20% - Accent4 3 2 2 3 2 2" xfId="9934" xr:uid="{F8C037F2-E4A5-4CCA-A9DE-4089E594D51C}"/>
    <cellStyle name="20% - Accent4 3 2 2 3 2 3" xfId="9935" xr:uid="{75EC212B-A1BB-4D7D-ABAA-1CEBC1B595E2}"/>
    <cellStyle name="20% - Accent4 3 2 2 3 2 4" xfId="9933" xr:uid="{14E6DE83-42D1-4303-A00B-FB8395B193E2}"/>
    <cellStyle name="20% - Accent4 3 2 2 3 3" xfId="9936" xr:uid="{C0DA1FEB-D813-4681-83A6-A486F681B73D}"/>
    <cellStyle name="20% - Accent4 3 2 2 3 4" xfId="9937" xr:uid="{BFAEC81D-9A8D-4616-BD40-37D26BFB8A22}"/>
    <cellStyle name="20% - Accent4 3 2 2 3 5" xfId="9938" xr:uid="{CC12647B-2B8D-4863-A243-6E99F6798A69}"/>
    <cellStyle name="20% - Accent4 3 2 2 3 6" xfId="27286" xr:uid="{D285D834-F87B-4284-8386-08A06041B21A}"/>
    <cellStyle name="20% - Accent4 3 2 2 3 7" xfId="9932" xr:uid="{CC905455-6C13-44A1-802E-7C13FD6A3D3C}"/>
    <cellStyle name="20% - Accent4 3 2 2 4" xfId="2329" xr:uid="{5802639B-E198-4AF0-B691-72C441B3E59F}"/>
    <cellStyle name="20% - Accent4 3 2 2 4 2" xfId="9940" xr:uid="{8915D28B-70EC-47F2-B715-6E83B731B911}"/>
    <cellStyle name="20% - Accent4 3 2 2 4 3" xfId="9941" xr:uid="{709308C0-B315-4E36-8B4C-DEB87A570661}"/>
    <cellStyle name="20% - Accent4 3 2 2 4 4" xfId="30281" xr:uid="{F76037AB-A129-4BA6-895B-5ED5A73487D6}"/>
    <cellStyle name="20% - Accent4 3 2 2 4 5" xfId="9939" xr:uid="{9B6B63CF-5137-4542-A003-24440899AF1B}"/>
    <cellStyle name="20% - Accent4 3 2 2 5" xfId="9942" xr:uid="{1F6AEACD-8706-4ABA-B3DC-8DD25BC2A8D5}"/>
    <cellStyle name="20% - Accent4 3 2 2 6" xfId="9943" xr:uid="{622940FC-44C7-4AD1-9D31-C16618B3821B}"/>
    <cellStyle name="20% - Accent4 3 2 2 7" xfId="9944" xr:uid="{47CF8A43-1604-4C52-8C3C-D417589E7200}"/>
    <cellStyle name="20% - Accent4 3 2 2 8" xfId="22151" xr:uid="{814DF166-1011-4C2C-BB83-28C939946C5A}"/>
    <cellStyle name="20% - Accent4 3 2 2 9" xfId="9924" xr:uid="{8FBBCF78-418E-4D17-8787-878D025D60D3}"/>
    <cellStyle name="20% - Accent4 3 2 3" xfId="1254" xr:uid="{BCB31293-A3FA-4B26-975B-AB468CFD4295}"/>
    <cellStyle name="20% - Accent4 3 2 3 2" xfId="1916" xr:uid="{F7A407E2-A635-48E5-8F90-07631CF6723E}"/>
    <cellStyle name="20% - Accent4 3 2 3 2 2" xfId="3151" xr:uid="{54687F2D-B123-412A-A0C3-C5810E258382}"/>
    <cellStyle name="20% - Accent4 3 2 3 2 2 2" xfId="9948" xr:uid="{4E86399B-150B-42C6-BB21-C0DC6823B050}"/>
    <cellStyle name="20% - Accent4 3 2 3 2 2 3" xfId="9949" xr:uid="{8FE8DF1C-BC74-4A7E-BEB4-A559D8EABCB6}"/>
    <cellStyle name="20% - Accent4 3 2 3 2 2 4" xfId="29090" xr:uid="{D5039D95-073C-4704-941F-2F538BCE992E}"/>
    <cellStyle name="20% - Accent4 3 2 3 2 2 5" xfId="9947" xr:uid="{D692E1E8-9C7C-4544-9A56-679491AFBEE9}"/>
    <cellStyle name="20% - Accent4 3 2 3 2 3" xfId="9950" xr:uid="{5CA50F8D-B708-4D1D-BD01-6DB279885E7A}"/>
    <cellStyle name="20% - Accent4 3 2 3 2 4" xfId="9951" xr:uid="{0960AD4B-D79E-4154-8C9D-1F64240C5FEB}"/>
    <cellStyle name="20% - Accent4 3 2 3 2 5" xfId="9952" xr:uid="{EFF06DCF-5651-4617-8674-52E58844ED28}"/>
    <cellStyle name="20% - Accent4 3 2 3 2 6" xfId="26112" xr:uid="{3BB38DE1-116D-4C76-B6C5-9AEFF5BA1BC5}"/>
    <cellStyle name="20% - Accent4 3 2 3 2 7" xfId="9946" xr:uid="{CE769A5A-7D41-45DA-9DA5-3F17A7CE9890}"/>
    <cellStyle name="20% - Accent4 3 2 3 3" xfId="2520" xr:uid="{A423EED5-AB50-48CA-A407-93630D3A78B7}"/>
    <cellStyle name="20% - Accent4 3 2 3 3 2" xfId="9954" xr:uid="{99EA7B72-6575-484C-AE97-255F0AF1F1AD}"/>
    <cellStyle name="20% - Accent4 3 2 3 3 2 2" xfId="9955" xr:uid="{6B31602C-BAED-4CBF-991C-D8F6A5F83889}"/>
    <cellStyle name="20% - Accent4 3 2 3 3 2 3" xfId="9956" xr:uid="{2DB5B846-A3B2-49ED-B7E1-9D5D544C1FE5}"/>
    <cellStyle name="20% - Accent4 3 2 3 3 3" xfId="9957" xr:uid="{9C111E63-295C-4B90-AE1E-05048ADDFB8A}"/>
    <cellStyle name="20% - Accent4 3 2 3 3 4" xfId="9958" xr:uid="{87AAFE22-CA4E-4B3F-81DF-AE9C7B221DA4}"/>
    <cellStyle name="20% - Accent4 3 2 3 3 5" xfId="9959" xr:uid="{4478F9C4-FEF7-4C11-B27F-FC3852F8F2B5}"/>
    <cellStyle name="20% - Accent4 3 2 3 3 6" xfId="27579" xr:uid="{4D6BA8AA-BA41-487B-B5C6-E52AE1F1606A}"/>
    <cellStyle name="20% - Accent4 3 2 3 3 7" xfId="9953" xr:uid="{09202C51-AD14-4D90-BD97-A51A069E6BAB}"/>
    <cellStyle name="20% - Accent4 3 2 3 4" xfId="9960" xr:uid="{39C2AD2A-25EF-4B00-B6FD-7F5B9B5B11B4}"/>
    <cellStyle name="20% - Accent4 3 2 3 4 2" xfId="9961" xr:uid="{203D6FE7-F6BA-4254-989A-5F5724A8395F}"/>
    <cellStyle name="20% - Accent4 3 2 3 4 3" xfId="9962" xr:uid="{D26DF86D-7EDC-4FE8-85E3-9750319091FE}"/>
    <cellStyle name="20% - Accent4 3 2 3 4 4" xfId="30577" xr:uid="{CF138EB5-E368-419E-9AC3-CB3C53A047C4}"/>
    <cellStyle name="20% - Accent4 3 2 3 5" xfId="9963" xr:uid="{16EB05CA-6370-4A85-B1DC-F8A139013187}"/>
    <cellStyle name="20% - Accent4 3 2 3 6" xfId="9964" xr:uid="{E8D289CC-1951-4598-8C57-9EA8A0FBFDCE}"/>
    <cellStyle name="20% - Accent4 3 2 3 7" xfId="9965" xr:uid="{CED06F4A-3B85-4F75-980D-14D4551F2CEF}"/>
    <cellStyle name="20% - Accent4 3 2 3 8" xfId="24668" xr:uid="{00960538-EBF5-457F-B58A-CBACFA17A241}"/>
    <cellStyle name="20% - Accent4 3 2 3 9" xfId="9945" xr:uid="{DF58F858-096E-4DF6-916C-9BAEE2B73226}"/>
    <cellStyle name="20% - Accent4 3 2 4" xfId="1626" xr:uid="{25FE39E8-9B02-4250-BF88-1C8F56AE996D}"/>
    <cellStyle name="20% - Accent4 3 2 4 2" xfId="2847" xr:uid="{F66CC58B-169F-434E-9EFD-E591A54D480C}"/>
    <cellStyle name="20% - Accent4 3 2 4 2 2" xfId="9968" xr:uid="{5052CFFF-5DD2-4A15-ACCE-F4BCC8C38B01}"/>
    <cellStyle name="20% - Accent4 3 2 4 2 2 2" xfId="29387" xr:uid="{FCEA60ED-A86A-4D96-BAB2-F01EDAF92F3D}"/>
    <cellStyle name="20% - Accent4 3 2 4 2 3" xfId="9969" xr:uid="{E14C7B46-E46E-46FC-9C2F-8677704F0F0A}"/>
    <cellStyle name="20% - Accent4 3 2 4 2 4" xfId="26403" xr:uid="{12A95E16-FF33-46C1-A3B9-4184B51AC7ED}"/>
    <cellStyle name="20% - Accent4 3 2 4 2 5" xfId="9967" xr:uid="{E0CB6BF8-8232-44B8-850B-989C863C470C}"/>
    <cellStyle name="20% - Accent4 3 2 4 3" xfId="9970" xr:uid="{CA155744-021E-4AF3-9506-55AE5023DBC5}"/>
    <cellStyle name="20% - Accent4 3 2 4 3 2" xfId="27876" xr:uid="{95E0BB95-2B44-4BBB-A06C-2D5CDC9A4E29}"/>
    <cellStyle name="20% - Accent4 3 2 4 4" xfId="9971" xr:uid="{B17E9BB4-70AD-4AB7-A7FB-777404FCAAA2}"/>
    <cellStyle name="20% - Accent4 3 2 4 4 2" xfId="30875" xr:uid="{EDA85882-AF85-4CC3-B5E3-35A1F9655EC1}"/>
    <cellStyle name="20% - Accent4 3 2 4 5" xfId="9972" xr:uid="{B1BC58E2-C60F-4440-991A-A551A43CD795}"/>
    <cellStyle name="20% - Accent4 3 2 4 6" xfId="24947" xr:uid="{4D5CF8C6-3FE2-4D45-B574-710C7B821C7A}"/>
    <cellStyle name="20% - Accent4 3 2 4 7" xfId="9966" xr:uid="{C142BD7A-E63C-4AD4-B58D-9F37064CF607}"/>
    <cellStyle name="20% - Accent4 3 2 5" xfId="2212" xr:uid="{C881E516-4199-4A62-AE01-11E5DA73993A}"/>
    <cellStyle name="20% - Accent4 3 2 5 2" xfId="9974" xr:uid="{C81E5088-A209-4151-BE34-EFC2A4B04A4C}"/>
    <cellStyle name="20% - Accent4 3 2 5 2 2" xfId="9975" xr:uid="{E90732E6-DF07-47B7-9621-C255F180416F}"/>
    <cellStyle name="20% - Accent4 3 2 5 2 2 2" xfId="29696" xr:uid="{609A0404-40C9-4D35-85FE-1BDCFA5043EB}"/>
    <cellStyle name="20% - Accent4 3 2 5 2 3" xfId="9976" xr:uid="{9DDE773A-CDAE-4B80-AE4C-8497E7CB3471}"/>
    <cellStyle name="20% - Accent4 3 2 5 2 4" xfId="26712" xr:uid="{B0A53777-1321-463D-B9FC-3254689FADFA}"/>
    <cellStyle name="20% - Accent4 3 2 5 3" xfId="9977" xr:uid="{02AD01E0-712C-47B1-92BC-04CD0003D16A}"/>
    <cellStyle name="20% - Accent4 3 2 5 3 2" xfId="28185" xr:uid="{88B44933-1982-4DF2-BC5B-6396FC9037DB}"/>
    <cellStyle name="20% - Accent4 3 2 5 4" xfId="9978" xr:uid="{7A784731-2DA8-4E6D-A94C-60A487DA55B5}"/>
    <cellStyle name="20% - Accent4 3 2 5 4 2" xfId="31185" xr:uid="{63EF95F9-B7BB-45CE-9146-D8B7A0076B9C}"/>
    <cellStyle name="20% - Accent4 3 2 5 5" xfId="9979" xr:uid="{5CEBDB75-7B40-4312-B276-760FCD5C0400}"/>
    <cellStyle name="20% - Accent4 3 2 5 6" xfId="25244" xr:uid="{F2EAD086-E8BE-42F2-8B4F-EABE5F2EC46C}"/>
    <cellStyle name="20% - Accent4 3 2 5 7" xfId="9973" xr:uid="{15C2BC03-57AE-43A0-ABE8-5AD0892DBBB2}"/>
    <cellStyle name="20% - Accent4 3 2 6" xfId="9980" xr:uid="{9B206601-851E-4485-854A-4F2828E41714}"/>
    <cellStyle name="20% - Accent4 3 2 6 2" xfId="9981" xr:uid="{EB57CD6B-11AF-400B-9E1F-868C294F9CA9}"/>
    <cellStyle name="20% - Accent4 3 2 6 2 2" xfId="28510" xr:uid="{210FAD5F-1C91-4A95-AE8C-1AEF30C7B242}"/>
    <cellStyle name="20% - Accent4 3 2 6 3" xfId="9982" xr:uid="{19E1491F-33AF-4F7C-9D5B-51C202F477B0}"/>
    <cellStyle name="20% - Accent4 3 2 6 4" xfId="25544" xr:uid="{9C2ABD02-8167-48E3-AD7D-8E66141670E0}"/>
    <cellStyle name="20% - Accent4 3 2 7" xfId="9983" xr:uid="{8C3983D5-819F-41EA-B68F-A39BAA52CA35}"/>
    <cellStyle name="20% - Accent4 3 2 7 2" xfId="26995" xr:uid="{45A790FF-EE83-4C4A-86D3-5A097B480295}"/>
    <cellStyle name="20% - Accent4 3 2 8" xfId="9984" xr:uid="{19C3471E-E7AA-4958-82A3-F097F7C815E7}"/>
    <cellStyle name="20% - Accent4 3 2 8 2" xfId="29989" xr:uid="{8C9A3FF4-3739-4FA5-A050-A480791D1AEA}"/>
    <cellStyle name="20% - Accent4 3 2 9" xfId="9985" xr:uid="{407C9A05-CCD2-4F6B-8EF8-AAE8CFDCDFAA}"/>
    <cellStyle name="20% - Accent4 3 3" xfId="648" xr:uid="{4A7800C7-FEAF-44B6-8D40-C21D6EE8F7B9}"/>
    <cellStyle name="20% - Accent4 3 3 10" xfId="24039" xr:uid="{C934790D-93FF-43B4-9E19-40C884837D98}"/>
    <cellStyle name="20% - Accent4 3 3 2" xfId="1256" xr:uid="{26BFA233-1E29-4B38-AED7-B5522C1C904B}"/>
    <cellStyle name="20% - Accent4 3 3 2 2" xfId="1918" xr:uid="{3C4DCED4-07E1-4C02-86B3-9048DB6C4BA5}"/>
    <cellStyle name="20% - Accent4 3 3 2 2 2" xfId="3153" xr:uid="{1325D6FC-62C6-4DF1-A1FE-4EFAF1B7A928}"/>
    <cellStyle name="20% - Accent4 3 3 2 2 2 2" xfId="9989" xr:uid="{F87DEE81-7B5F-43F5-B952-AE5F3FF236B3}"/>
    <cellStyle name="20% - Accent4 3 3 2 2 3" xfId="9990" xr:uid="{D4386BE9-B984-49DE-90A3-C82E6C90AE2B}"/>
    <cellStyle name="20% - Accent4 3 3 2 2 4" xfId="9988" xr:uid="{7CBC245C-A8D4-402E-AD75-87901BF61D52}"/>
    <cellStyle name="20% - Accent4 3 3 2 3" xfId="2522" xr:uid="{D1692D0C-1EC0-47CE-B6B6-C5B57D0453E1}"/>
    <cellStyle name="20% - Accent4 3 3 2 3 2" xfId="9991" xr:uid="{14BD5E7A-1391-4208-9A58-3203675E0181}"/>
    <cellStyle name="20% - Accent4 3 3 2 4" xfId="9992" xr:uid="{6DD7337C-7F43-41B2-87A2-DE850CD0F05F}"/>
    <cellStyle name="20% - Accent4 3 3 2 5" xfId="9993" xr:uid="{1950FBC5-2E18-4534-8BE0-9864360A4119}"/>
    <cellStyle name="20% - Accent4 3 3 2 6" xfId="22407" xr:uid="{0516C65C-A458-403D-92D8-B47294BAF2C0}"/>
    <cellStyle name="20% - Accent4 3 3 2 7" xfId="9987" xr:uid="{025C46EF-9E88-49C0-A926-E4F042EF207E}"/>
    <cellStyle name="20% - Accent4 3 3 2 8" xfId="31702" xr:uid="{4CC013A7-26E9-434C-8CA7-8717B96F9F49}"/>
    <cellStyle name="20% - Accent4 3 3 3" xfId="1628" xr:uid="{87CC2D3B-5144-4594-A02D-A8E07AA0786A}"/>
    <cellStyle name="20% - Accent4 3 3 3 2" xfId="2849" xr:uid="{D7B454CA-0474-4342-923D-F03BF7775E75}"/>
    <cellStyle name="20% - Accent4 3 3 3 2 2" xfId="9996" xr:uid="{E26A5994-8C18-4187-91D3-9E29AE5FB5DA}"/>
    <cellStyle name="20% - Accent4 3 3 3 2 3" xfId="9997" xr:uid="{FFD515CE-EBB6-4C98-8C3B-6CA913C2F32E}"/>
    <cellStyle name="20% - Accent4 3 3 3 2 4" xfId="9995" xr:uid="{E5F5EED5-4925-40CE-9341-EFC125EEE416}"/>
    <cellStyle name="20% - Accent4 3 3 3 3" xfId="9998" xr:uid="{FFC0523A-3A20-4DBC-BA04-207D8F321F96}"/>
    <cellStyle name="20% - Accent4 3 3 3 4" xfId="9999" xr:uid="{3DAF640C-D391-4553-AC26-57F2F223A87B}"/>
    <cellStyle name="20% - Accent4 3 3 3 5" xfId="10000" xr:uid="{90FF112E-505E-493B-9A10-4A18DE33956C}"/>
    <cellStyle name="20% - Accent4 3 3 3 6" xfId="31397" xr:uid="{6A0B29BC-0FB4-4912-AB64-8ED56762AC85}"/>
    <cellStyle name="20% - Accent4 3 3 3 7" xfId="9994" xr:uid="{89214713-3F14-47E3-BD25-8BBA5384FF55}"/>
    <cellStyle name="20% - Accent4 3 3 4" xfId="2285" xr:uid="{7A2B123B-8089-49B7-A3FF-66F53CF188A7}"/>
    <cellStyle name="20% - Accent4 3 3 4 2" xfId="10002" xr:uid="{62640F3D-6CCE-4431-AA03-EE4BA31538DA}"/>
    <cellStyle name="20% - Accent4 3 3 4 3" xfId="10003" xr:uid="{7287B956-C557-46BE-ABD7-CC810F32961B}"/>
    <cellStyle name="20% - Accent4 3 3 4 4" xfId="10001" xr:uid="{96A8F92F-D466-41A0-B370-70C2D8BEF82E}"/>
    <cellStyle name="20% - Accent4 3 3 5" xfId="10004" xr:uid="{CAD6626E-E509-4AEC-BA9D-65AD140A6E43}"/>
    <cellStyle name="20% - Accent4 3 3 6" xfId="10005" xr:uid="{79D8C4B2-939F-4697-B1DC-31B47D483FF5}"/>
    <cellStyle name="20% - Accent4 3 3 7" xfId="10006" xr:uid="{E70B407E-B915-4E3F-890D-D43F8525F221}"/>
    <cellStyle name="20% - Accent4 3 3 8" xfId="21423" xr:uid="{83003927-62C5-425C-A674-64BCBBF0A7E5}"/>
    <cellStyle name="20% - Accent4 3 3 9" xfId="9986" xr:uid="{3C91BF46-0562-4937-A90F-0A3CD161B5EB}"/>
    <cellStyle name="20% - Accent4 3 4" xfId="682" xr:uid="{085E5569-07D7-40AF-8318-8E84A4DE7858}"/>
    <cellStyle name="20% - Accent4 3 4 10" xfId="24278" xr:uid="{D23DD1A8-7601-4A67-ADD0-5AA57359F31E}"/>
    <cellStyle name="20% - Accent4 3 4 2" xfId="1253" xr:uid="{F6FFA331-1A2C-4615-AEC6-87A839EB70FD}"/>
    <cellStyle name="20% - Accent4 3 4 2 2" xfId="1915" xr:uid="{4614666A-B0DC-4B63-B1CE-F835AF6BEE6C}"/>
    <cellStyle name="20% - Accent4 3 4 2 2 2" xfId="3150" xr:uid="{14438729-6B22-4D48-81BD-6007CE6A8348}"/>
    <cellStyle name="20% - Accent4 3 4 2 2 2 2" xfId="10010" xr:uid="{56F6C7D8-F881-41FE-A3DD-62E0EAC162C7}"/>
    <cellStyle name="20% - Accent4 3 4 2 2 3" xfId="10011" xr:uid="{0A07A281-67AB-4E25-8CBC-92A7A343F52F}"/>
    <cellStyle name="20% - Accent4 3 4 2 2 4" xfId="28733" xr:uid="{7C0D4192-F7E4-4D1B-86FF-199A1BBFDFE7}"/>
    <cellStyle name="20% - Accent4 3 4 2 2 5" xfId="10009" xr:uid="{7DC2298F-EC0A-4BF1-A7D0-F43EC41C40D1}"/>
    <cellStyle name="20% - Accent4 3 4 2 3" xfId="2523" xr:uid="{B97A7B02-0CC5-4C29-92F3-B972142AB63E}"/>
    <cellStyle name="20% - Accent4 3 4 2 3 2" xfId="10012" xr:uid="{0306327A-0A6E-493A-9FD4-7FA98EA6D058}"/>
    <cellStyle name="20% - Accent4 3 4 2 4" xfId="10013" xr:uid="{CB573560-A741-43ED-89FA-659243AFF92B}"/>
    <cellStyle name="20% - Accent4 3 4 2 5" xfId="10014" xr:uid="{850ADA82-9FFA-48A8-A82A-2FC48078166E}"/>
    <cellStyle name="20% - Accent4 3 4 2 6" xfId="25756" xr:uid="{1F422146-8A17-499E-B089-68B69B536005}"/>
    <cellStyle name="20% - Accent4 3 4 2 7" xfId="10008" xr:uid="{655C7965-2D26-44EE-B313-2342C06452D0}"/>
    <cellStyle name="20% - Accent4 3 4 3" xfId="1625" xr:uid="{DEF52048-774D-4869-BC88-6668D7634389}"/>
    <cellStyle name="20% - Accent4 3 4 3 2" xfId="2846" xr:uid="{45B0445F-B52A-44FE-99FF-804E7E5806A6}"/>
    <cellStyle name="20% - Accent4 3 4 3 2 2" xfId="10017" xr:uid="{1DD51C25-9481-4887-B093-D042076BC3A0}"/>
    <cellStyle name="20% - Accent4 3 4 3 2 3" xfId="10018" xr:uid="{DB36228A-07F8-4D35-8FF8-97003BF58177}"/>
    <cellStyle name="20% - Accent4 3 4 3 2 4" xfId="10016" xr:uid="{D52DB82C-CA41-4F4B-A49D-83A6398F0831}"/>
    <cellStyle name="20% - Accent4 3 4 3 3" xfId="10019" xr:uid="{92662CCF-AA6D-49E0-A35F-3F5C6D20667B}"/>
    <cellStyle name="20% - Accent4 3 4 3 4" xfId="10020" xr:uid="{ED3C5E35-A655-425C-BBBD-3AEDACD88F98}"/>
    <cellStyle name="20% - Accent4 3 4 3 5" xfId="10021" xr:uid="{34CA6296-88E7-43F0-8F5D-42F994C3789B}"/>
    <cellStyle name="20% - Accent4 3 4 3 6" xfId="27219" xr:uid="{D7389F8F-2791-45BB-8047-DEC1BFF717F9}"/>
    <cellStyle name="20% - Accent4 3 4 3 7" xfId="10015" xr:uid="{B6C9FEBA-E3CE-48FF-977E-E068C7B854C2}"/>
    <cellStyle name="20% - Accent4 3 4 4" xfId="2365" xr:uid="{69C8FE8A-81F6-4E06-BAF6-2F3B4ECAD9B5}"/>
    <cellStyle name="20% - Accent4 3 4 4 2" xfId="10023" xr:uid="{2694E57D-195C-4D16-AA98-D355F96A2A1B}"/>
    <cellStyle name="20% - Accent4 3 4 4 3" xfId="10024" xr:uid="{A952E76D-6E16-42CE-9EF8-912E025183E7}"/>
    <cellStyle name="20% - Accent4 3 4 4 4" xfId="30213" xr:uid="{863609D1-92B1-42BE-805E-54016422A0A2}"/>
    <cellStyle name="20% - Accent4 3 4 4 5" xfId="10022" xr:uid="{519EB4E7-FE6C-4864-806A-BF988EAF8891}"/>
    <cellStyle name="20% - Accent4 3 4 5" xfId="10025" xr:uid="{AB4B4425-0B2F-4918-BCB5-93848034FAC8}"/>
    <cellStyle name="20% - Accent4 3 4 6" xfId="10026" xr:uid="{B2330089-8E22-411D-889A-7E7EC18475C6}"/>
    <cellStyle name="20% - Accent4 3 4 7" xfId="10027" xr:uid="{F91CEF87-7BD3-4A72-A5D1-40BE4A34942F}"/>
    <cellStyle name="20% - Accent4 3 4 8" xfId="21908" xr:uid="{C70E8F87-3C94-471B-BFBA-F98C93CDB2E8}"/>
    <cellStyle name="20% - Accent4 3 4 9" xfId="10007" xr:uid="{813785CE-42EC-44E6-AF37-91702BFDA07F}"/>
    <cellStyle name="20% - Accent4 3 5" xfId="1173" xr:uid="{E1430185-EEBC-4218-B6E6-B8F7CF72A542}"/>
    <cellStyle name="20% - Accent4 3 5 2" xfId="1835" xr:uid="{1C0C25AC-B879-44EE-BBEC-DE0B4C1B431C}"/>
    <cellStyle name="20% - Accent4 3 5 2 2" xfId="3070" xr:uid="{87C36CBF-00E9-4300-8A89-9D7D911D491C}"/>
    <cellStyle name="20% - Accent4 3 5 2 2 2" xfId="10031" xr:uid="{919C4EE6-7F08-4360-AA9A-FE980E9D53AD}"/>
    <cellStyle name="20% - Accent4 3 5 2 2 3" xfId="10032" xr:uid="{8E045FD0-CF50-4D60-8FC7-65220F4D7F66}"/>
    <cellStyle name="20% - Accent4 3 5 2 2 4" xfId="29022" xr:uid="{3642ACBB-D882-4EDC-8889-43F2CAD46595}"/>
    <cellStyle name="20% - Accent4 3 5 2 2 5" xfId="10030" xr:uid="{499A3887-6DBD-49C6-A50D-9DAB5BA6E0B1}"/>
    <cellStyle name="20% - Accent4 3 5 2 3" xfId="10033" xr:uid="{4FF4A1C5-2649-4637-8C0E-A9051A0A14D7}"/>
    <cellStyle name="20% - Accent4 3 5 2 4" xfId="10034" xr:uid="{B045923A-F188-4042-A2D4-5C8E61E44210}"/>
    <cellStyle name="20% - Accent4 3 5 2 5" xfId="10035" xr:uid="{EA307E1E-1FE8-471C-A24A-5F9FB3E28F8C}"/>
    <cellStyle name="20% - Accent4 3 5 2 6" xfId="26043" xr:uid="{8AADB286-D3E4-4585-9129-5405E580EB5A}"/>
    <cellStyle name="20% - Accent4 3 5 2 7" xfId="10029" xr:uid="{2E5FC7B1-DF58-4DC1-BDCB-3EC5F4590ADC}"/>
    <cellStyle name="20% - Accent4 3 5 3" xfId="2519" xr:uid="{961F97EC-49B9-492A-BBE4-944196621B35}"/>
    <cellStyle name="20% - Accent4 3 5 3 2" xfId="10037" xr:uid="{836B6209-6FAC-4215-AF89-728861029EC5}"/>
    <cellStyle name="20% - Accent4 3 5 3 2 2" xfId="10038" xr:uid="{48DBE10D-C939-4F53-A820-4EFF112B3BFA}"/>
    <cellStyle name="20% - Accent4 3 5 3 2 3" xfId="10039" xr:uid="{A3D61036-0074-4FA3-B3B9-E5E418E1E0EC}"/>
    <cellStyle name="20% - Accent4 3 5 3 3" xfId="10040" xr:uid="{1FE72CF6-D129-4D92-9952-D886AC85423D}"/>
    <cellStyle name="20% - Accent4 3 5 3 4" xfId="10041" xr:uid="{120C13CC-4850-4AC2-A041-4F40277A6DE3}"/>
    <cellStyle name="20% - Accent4 3 5 3 5" xfId="10042" xr:uid="{9D8E2384-6DFE-40AB-A524-DA112A197977}"/>
    <cellStyle name="20% - Accent4 3 5 3 6" xfId="27511" xr:uid="{7B9E181C-9582-423D-B4CA-37091809E91C}"/>
    <cellStyle name="20% - Accent4 3 5 3 7" xfId="10036" xr:uid="{2C11B901-F786-468A-9CE3-FF5416CA1426}"/>
    <cellStyle name="20% - Accent4 3 5 4" xfId="10043" xr:uid="{75E6CB33-4458-4708-BD1E-5C938EA66A9A}"/>
    <cellStyle name="20% - Accent4 3 5 4 2" xfId="10044" xr:uid="{2B75F3F6-9629-41EA-BCAD-4AE5061F6C91}"/>
    <cellStyle name="20% - Accent4 3 5 4 3" xfId="10045" xr:uid="{C230346B-885A-4C27-BE4C-4F335D179038}"/>
    <cellStyle name="20% - Accent4 3 5 4 4" xfId="30508" xr:uid="{DDBA7069-AD49-4605-A99B-4CC20B87E255}"/>
    <cellStyle name="20% - Accent4 3 5 5" xfId="10046" xr:uid="{73CE1D98-6E23-4CB3-96FE-F32EADEB45EE}"/>
    <cellStyle name="20% - Accent4 3 5 6" xfId="10047" xr:uid="{7341AA20-B7B4-4D95-8BA3-829698ADA63C}"/>
    <cellStyle name="20% - Accent4 3 5 7" xfId="10048" xr:uid="{44D805F1-6A6C-4A5E-AC31-501B81383612}"/>
    <cellStyle name="20% - Accent4 3 5 8" xfId="24599" xr:uid="{A9D4B1B6-BB7B-411A-83F2-85253819B69E}"/>
    <cellStyle name="20% - Accent4 3 5 9" xfId="10028" xr:uid="{2B2E8541-7123-4593-BE9B-2142BDC274E2}"/>
    <cellStyle name="20% - Accent4 3 6" xfId="1545" xr:uid="{AA4E0440-1226-459C-8C1F-5E3FFFAF7C25}"/>
    <cellStyle name="20% - Accent4 3 6 2" xfId="2766" xr:uid="{7565772A-8AE6-47C9-A0EE-6507893A244E}"/>
    <cellStyle name="20% - Accent4 3 6 2 2" xfId="10051" xr:uid="{33D7D468-B9FB-4DC1-9051-22700EBF5FF2}"/>
    <cellStyle name="20% - Accent4 3 6 2 2 2" xfId="29318" xr:uid="{AD4820CD-F296-4C62-9A3D-1211FFAF82C3}"/>
    <cellStyle name="20% - Accent4 3 6 2 3" xfId="10052" xr:uid="{EEC97496-B7AD-406D-BBA1-2FDBEB88BBA1}"/>
    <cellStyle name="20% - Accent4 3 6 2 4" xfId="26334" xr:uid="{078D7849-D19A-4C88-BCBD-EB58BBF894B1}"/>
    <cellStyle name="20% - Accent4 3 6 2 5" xfId="10050" xr:uid="{80D78E40-641B-4847-AE8A-EB27BB5CBE21}"/>
    <cellStyle name="20% - Accent4 3 6 3" xfId="10053" xr:uid="{656D1A4B-C263-4B9B-8105-FC00D85C7A4A}"/>
    <cellStyle name="20% - Accent4 3 6 3 2" xfId="27807" xr:uid="{02EFEC55-C4F3-4505-81E2-D621FCE1D4A5}"/>
    <cellStyle name="20% - Accent4 3 6 4" xfId="10054" xr:uid="{689E6351-6F5E-4A4A-80D2-E546682655BE}"/>
    <cellStyle name="20% - Accent4 3 6 4 2" xfId="30805" xr:uid="{F47E2B27-FD10-4F29-B882-DE26969ACB48}"/>
    <cellStyle name="20% - Accent4 3 6 5" xfId="10055" xr:uid="{8CAFCCDE-5071-4780-91B6-D7A563E5F95E}"/>
    <cellStyle name="20% - Accent4 3 6 6" xfId="10056" xr:uid="{F59E88DF-1396-45C3-8358-B0520F2A112D}"/>
    <cellStyle name="20% - Accent4 3 6 7" xfId="24878" xr:uid="{A58B6E06-6A7F-4478-A8C8-D1A56A1B0C60}"/>
    <cellStyle name="20% - Accent4 3 6 8" xfId="10049" xr:uid="{3FDB7571-0AEE-4DCF-8448-2B1754801E0B}"/>
    <cellStyle name="20% - Accent4 3 7" xfId="2165" xr:uid="{C3287AFB-3586-45C5-8A3B-ECE6CC5FA674}"/>
    <cellStyle name="20% - Accent4 3 7 2" xfId="10058" xr:uid="{55791F93-36CB-4C45-A512-A945BD7FC0E0}"/>
    <cellStyle name="20% - Accent4 3 7 2 2" xfId="10059" xr:uid="{2A840787-540A-4F13-8147-B72BFE1ECD1E}"/>
    <cellStyle name="20% - Accent4 3 7 2 2 2" xfId="29628" xr:uid="{1A01866A-67D6-4C79-B4C1-F56F00BEC545}"/>
    <cellStyle name="20% - Accent4 3 7 2 3" xfId="10060" xr:uid="{31B20270-58F4-4AE5-8524-373699AE16E9}"/>
    <cellStyle name="20% - Accent4 3 7 2 4" xfId="26644" xr:uid="{06490421-DBDC-46C6-A29B-4BDEB7224A7F}"/>
    <cellStyle name="20% - Accent4 3 7 3" xfId="10061" xr:uid="{5AECF6F2-BF15-4745-B3A8-D407EACFC182}"/>
    <cellStyle name="20% - Accent4 3 7 3 2" xfId="28117" xr:uid="{678A7042-F7CD-46D4-98E4-A847A2BEE866}"/>
    <cellStyle name="20% - Accent4 3 7 4" xfId="10062" xr:uid="{ED2E6FC1-CADA-4B9B-AECA-9770AF6EACA5}"/>
    <cellStyle name="20% - Accent4 3 7 4 2" xfId="31116" xr:uid="{14B2D3E0-0A57-4814-A239-9AE0FC8983E6}"/>
    <cellStyle name="20% - Accent4 3 7 5" xfId="10063" xr:uid="{4B2545F9-9F82-4D6D-932D-C5D441853AD7}"/>
    <cellStyle name="20% - Accent4 3 7 6" xfId="25175" xr:uid="{D9816606-2126-4CBA-B440-A6836BEFAEC2}"/>
    <cellStyle name="20% - Accent4 3 7 7" xfId="10057" xr:uid="{22CEF213-1633-4A89-9EDB-074219C6C9BE}"/>
    <cellStyle name="20% - Accent4 3 8" xfId="10064" xr:uid="{572D0D53-E97F-414A-99B5-6108C3992259}"/>
    <cellStyle name="20% - Accent4 3 8 2" xfId="10065" xr:uid="{0F1F5344-D7E4-459F-82D4-16AF303E7025}"/>
    <cellStyle name="20% - Accent4 3 8 2 2" xfId="28442" xr:uid="{2CEA312F-6C56-4DA9-A628-EF33C8EE812F}"/>
    <cellStyle name="20% - Accent4 3 8 3" xfId="10066" xr:uid="{10F69FED-9BF4-4938-B3C1-7521E1804D18}"/>
    <cellStyle name="20% - Accent4 3 8 4" xfId="25475" xr:uid="{12CAC7CF-3BBB-409B-B543-03A61946B912}"/>
    <cellStyle name="20% - Accent4 3 9" xfId="10067" xr:uid="{AB6A3DFB-6D3E-4CB0-8D1F-F96BD5D27C17}"/>
    <cellStyle name="20% - Accent4 3 9 2" xfId="26926" xr:uid="{B9B8FE4E-F0A3-4973-B71D-F4BBBA75EE77}"/>
    <cellStyle name="20% - Accent4 30" xfId="10068" xr:uid="{96206B5A-DFC0-4E37-AEC0-AA49CEC77938}"/>
    <cellStyle name="20% - Accent4 31" xfId="10069" xr:uid="{73A56E2C-D228-499D-ACB7-B2E0684768E6}"/>
    <cellStyle name="20% - Accent4 32" xfId="10070" xr:uid="{38836472-E19C-4746-BF53-2F676C0AC53A}"/>
    <cellStyle name="20% - Accent4 33" xfId="10071" xr:uid="{40E2E7BF-8816-4A14-B9F0-9F9E4F40F75E}"/>
    <cellStyle name="20% - Accent4 34" xfId="10072" xr:uid="{018539AD-79A5-4967-B892-1E6B8C252FF0}"/>
    <cellStyle name="20% - Accent4 35" xfId="10073" xr:uid="{64271D27-8465-4435-B019-CDC94B4EDE80}"/>
    <cellStyle name="20% - Accent4 36" xfId="9595" xr:uid="{4FBAED11-5D20-4158-87C4-798D270003DB}"/>
    <cellStyle name="20% - Accent4 37" xfId="6612" xr:uid="{686AC12E-435E-480D-9A0F-EF3042ECAABC}"/>
    <cellStyle name="20% - Accent4 38" xfId="4866" xr:uid="{DBD69871-3C0D-42EB-A78E-FD50F6DF4476}"/>
    <cellStyle name="20% - Accent4 39" xfId="22833" xr:uid="{ABC5B302-125A-44A0-8AC6-DCB2DE76794A}"/>
    <cellStyle name="20% - Accent4 4" xfId="936" xr:uid="{2B96D5D1-C35A-4FB4-8E32-106F2E184E0E}"/>
    <cellStyle name="20% - Accent4 4 10" xfId="10075" xr:uid="{3E84C5EC-971B-4AB8-9DD7-52F2999593DD}"/>
    <cellStyle name="20% - Accent4 4 11" xfId="10076" xr:uid="{8618C22D-A19E-4F18-9C7F-CE200F98622C}"/>
    <cellStyle name="20% - Accent4 4 12" xfId="10074" xr:uid="{72DDCA47-CF62-4612-A945-BD5E30BF2E06}"/>
    <cellStyle name="20% - Accent4 4 13" xfId="6701" xr:uid="{B703AD7A-048B-40BA-8F45-5C8D2DD630EE}"/>
    <cellStyle name="20% - Accent4 4 14" xfId="5091" xr:uid="{09A69D7E-AC62-4861-9F5D-72954DFA22D4}"/>
    <cellStyle name="20% - Accent4 4 15" xfId="22974" xr:uid="{25103860-6C63-4F69-9FFA-0E6AB5A4E6BD}"/>
    <cellStyle name="20% - Accent4 4 2" xfId="858" xr:uid="{DEDEA94F-A733-4264-BF58-A3544BC90BC8}"/>
    <cellStyle name="20% - Accent4 4 2 10" xfId="21194" xr:uid="{3BA2503B-E968-4045-9D29-69D1913BB319}"/>
    <cellStyle name="20% - Accent4 4 2 11" xfId="10077" xr:uid="{E3B8E98D-51D4-47DD-935B-4097EF4D9118}"/>
    <cellStyle name="20% - Accent4 4 2 12" xfId="5356" xr:uid="{24EB5AD9-60E2-4AE7-BE3A-9DACD5CF9868}"/>
    <cellStyle name="20% - Accent4 4 2 13" xfId="23020" xr:uid="{FB95FFD8-AF3F-4A7B-8CBD-4EAF362DC0C1}"/>
    <cellStyle name="20% - Accent4 4 2 2" xfId="1258" xr:uid="{1C16C680-D0F2-49BD-A486-B9B63B937FDE}"/>
    <cellStyle name="20% - Accent4 4 2 2 10" xfId="25808" xr:uid="{4958A6E2-1C73-4754-A547-4BAD303CAB23}"/>
    <cellStyle name="20% - Accent4 4 2 2 2" xfId="1920" xr:uid="{5313B0EE-827B-4511-A139-2D8FA98C1869}"/>
    <cellStyle name="20% - Accent4 4 2 2 2 2" xfId="3155" xr:uid="{1CA5E3E4-2D2A-478A-B5FF-F29F12998F64}"/>
    <cellStyle name="20% - Accent4 4 2 2 2 2 2" xfId="10081" xr:uid="{377633B8-95DF-4209-B189-075C34893252}"/>
    <cellStyle name="20% - Accent4 4 2 2 2 2 3" xfId="10082" xr:uid="{89DACF49-FDE1-4209-8151-9EC86754E6D8}"/>
    <cellStyle name="20% - Accent4 4 2 2 2 2 4" xfId="10080" xr:uid="{FBC89747-699C-4B3D-AD4C-8FF008CB1AC2}"/>
    <cellStyle name="20% - Accent4 4 2 2 2 3" xfId="10083" xr:uid="{B57FCCA7-05F8-4B1B-B442-4FCEA4572459}"/>
    <cellStyle name="20% - Accent4 4 2 2 2 4" xfId="10084" xr:uid="{1B79DDD5-1575-4E72-8BDD-8AC1293BB62C}"/>
    <cellStyle name="20% - Accent4 4 2 2 2 5" xfId="10085" xr:uid="{BEA6FAD7-8004-4E38-936A-745AD247649A}"/>
    <cellStyle name="20% - Accent4 4 2 2 2 6" xfId="28785" xr:uid="{40638CE6-E11B-4B22-990A-AE44ED43A0CF}"/>
    <cellStyle name="20% - Accent4 4 2 2 2 7" xfId="10079" xr:uid="{B9BC9DC5-A941-4726-A00F-9DC57059A78E}"/>
    <cellStyle name="20% - Accent4 4 2 2 3" xfId="2525" xr:uid="{51C6D529-F1CF-47C0-ABBA-029A7EB77413}"/>
    <cellStyle name="20% - Accent4 4 2 2 3 2" xfId="10087" xr:uid="{360F0543-8B41-4790-B786-94708ABC304B}"/>
    <cellStyle name="20% - Accent4 4 2 2 3 2 2" xfId="10088" xr:uid="{6D3865D3-5AAB-4B78-A3E2-57404715ACAB}"/>
    <cellStyle name="20% - Accent4 4 2 2 3 2 3" xfId="10089" xr:uid="{6651C293-CE22-4E99-8E49-6D4142299F1E}"/>
    <cellStyle name="20% - Accent4 4 2 2 3 3" xfId="10090" xr:uid="{1D827D22-DC66-46D0-8FC6-FF1F5C8A8329}"/>
    <cellStyle name="20% - Accent4 4 2 2 3 4" xfId="10091" xr:uid="{F4E04A53-CCE6-4253-8AAC-3E7B336CA9E7}"/>
    <cellStyle name="20% - Accent4 4 2 2 3 5" xfId="10092" xr:uid="{63D93D78-6ED4-4276-AFB5-1AA4614CD42C}"/>
    <cellStyle name="20% - Accent4 4 2 2 3 6" xfId="10086" xr:uid="{5B45BD3F-4E5F-4DFA-8FD0-D8FDC76719A0}"/>
    <cellStyle name="20% - Accent4 4 2 2 4" xfId="10093" xr:uid="{365E8D34-09E8-46F0-BAA7-E2A405589EAF}"/>
    <cellStyle name="20% - Accent4 4 2 2 4 2" xfId="10094" xr:uid="{0CCEFD51-804C-48B4-B7B1-3DEE444C1DED}"/>
    <cellStyle name="20% - Accent4 4 2 2 4 3" xfId="10095" xr:uid="{3DF235F2-E7D6-470B-A278-10F88957F70C}"/>
    <cellStyle name="20% - Accent4 4 2 2 5" xfId="10096" xr:uid="{C0B7460D-B28E-45EE-98EB-C6BFFB6F9975}"/>
    <cellStyle name="20% - Accent4 4 2 2 6" xfId="10097" xr:uid="{C0F7554E-13F6-4CF6-A1A7-0C9A0F0DFF7C}"/>
    <cellStyle name="20% - Accent4 4 2 2 7" xfId="10098" xr:uid="{060BA0F9-DEBF-46B7-A6E4-239B0309859C}"/>
    <cellStyle name="20% - Accent4 4 2 2 8" xfId="22166" xr:uid="{902563F5-BD7F-4888-A434-7A26B2AD7555}"/>
    <cellStyle name="20% - Accent4 4 2 2 9" xfId="10078" xr:uid="{C3DD375B-C85C-4AA7-8172-598DF9089F30}"/>
    <cellStyle name="20% - Accent4 4 2 3" xfId="1630" xr:uid="{509DFE46-D6F4-445C-807F-BFD2B32904F8}"/>
    <cellStyle name="20% - Accent4 4 2 3 2" xfId="2851" xr:uid="{2F4DE596-1DD4-431F-9194-63B7FE0A2FB2}"/>
    <cellStyle name="20% - Accent4 4 2 3 2 2" xfId="10101" xr:uid="{56A4AF51-8F18-45FC-8EEA-B94A4C92F32A}"/>
    <cellStyle name="20% - Accent4 4 2 3 2 2 2" xfId="10102" xr:uid="{1A32AFA9-ED76-4BA2-AE38-342037188464}"/>
    <cellStyle name="20% - Accent4 4 2 3 2 2 3" xfId="10103" xr:uid="{41C21428-F39B-4CAF-AE17-72CBFD9867E3}"/>
    <cellStyle name="20% - Accent4 4 2 3 2 3" xfId="10104" xr:uid="{8E6DFD03-6749-415D-8C0F-125639F43ED0}"/>
    <cellStyle name="20% - Accent4 4 2 3 2 4" xfId="10105" xr:uid="{6C730433-5882-464C-891F-0268A1D05C8A}"/>
    <cellStyle name="20% - Accent4 4 2 3 2 5" xfId="10106" xr:uid="{E20A920A-A5D0-4E9C-9F62-7D0E07625FA2}"/>
    <cellStyle name="20% - Accent4 4 2 3 2 6" xfId="10100" xr:uid="{0582C670-C0BA-4722-A91A-9FC0A1FF9469}"/>
    <cellStyle name="20% - Accent4 4 2 3 3" xfId="10107" xr:uid="{A6087754-F943-4BF9-AA86-74E98AC68C23}"/>
    <cellStyle name="20% - Accent4 4 2 3 3 2" xfId="10108" xr:uid="{3487C616-23C3-4AB0-A8D9-8BCFA062AF8D}"/>
    <cellStyle name="20% - Accent4 4 2 3 3 2 2" xfId="10109" xr:uid="{13AC97AA-9762-4BE5-944B-59BA9C307D10}"/>
    <cellStyle name="20% - Accent4 4 2 3 3 2 3" xfId="10110" xr:uid="{CC723425-2D0F-4F09-8170-F879AA84BFF5}"/>
    <cellStyle name="20% - Accent4 4 2 3 3 3" xfId="10111" xr:uid="{76F6E1FA-8CF0-4C97-B0FA-797F55427028}"/>
    <cellStyle name="20% - Accent4 4 2 3 3 4" xfId="10112" xr:uid="{A4C30DA1-BA28-43EB-8EBD-5045D2EBCE12}"/>
    <cellStyle name="20% - Accent4 4 2 3 3 5" xfId="10113" xr:uid="{1790F24F-0E66-48AB-B769-BC7A5FC9B5DB}"/>
    <cellStyle name="20% - Accent4 4 2 3 4" xfId="10114" xr:uid="{E7360A6E-BB49-4821-A614-6D44F9F7582A}"/>
    <cellStyle name="20% - Accent4 4 2 3 4 2" xfId="10115" xr:uid="{8DA0950A-0E81-4BE0-AF95-A9B8F51A3E9B}"/>
    <cellStyle name="20% - Accent4 4 2 3 4 3" xfId="10116" xr:uid="{4C1CEC77-46BA-412D-AD3F-75517770E338}"/>
    <cellStyle name="20% - Accent4 4 2 3 5" xfId="10117" xr:uid="{AFC8AF1B-0827-44E3-8FEE-4A6344EA9362}"/>
    <cellStyle name="20% - Accent4 4 2 3 6" xfId="10118" xr:uid="{339F5B19-9E8D-4B0C-8B19-DC5AC2FC07DA}"/>
    <cellStyle name="20% - Accent4 4 2 3 7" xfId="10119" xr:uid="{BB3BA3C4-EF61-4C0D-972C-E5A1F04DCC8B}"/>
    <cellStyle name="20% - Accent4 4 2 3 8" xfId="27271" xr:uid="{5800CE1B-FB8B-4C47-ABFF-DEB8ECAD9D4D}"/>
    <cellStyle name="20% - Accent4 4 2 3 9" xfId="10099" xr:uid="{69B049BB-B743-474E-A2E9-BB2C35F67657}"/>
    <cellStyle name="20% - Accent4 4 2 4" xfId="2312" xr:uid="{10052164-0256-496B-8669-E71E6BD52C10}"/>
    <cellStyle name="20% - Accent4 4 2 4 2" xfId="10121" xr:uid="{DA283332-33E0-412E-8281-4B5E0897F65E}"/>
    <cellStyle name="20% - Accent4 4 2 4 2 2" xfId="10122" xr:uid="{7602B705-ADB7-422F-9B6F-B4B8D4161360}"/>
    <cellStyle name="20% - Accent4 4 2 4 2 3" xfId="10123" xr:uid="{A2AC41EF-D54F-4608-AB74-34F4A6B0A1E1}"/>
    <cellStyle name="20% - Accent4 4 2 4 3" xfId="10124" xr:uid="{BAC53107-A27C-4786-A079-60499C87A429}"/>
    <cellStyle name="20% - Accent4 4 2 4 4" xfId="10125" xr:uid="{4C456887-B1EA-4C17-91C4-C715DD6C714E}"/>
    <cellStyle name="20% - Accent4 4 2 4 5" xfId="10126" xr:uid="{EA0D72C3-AD77-4B80-981D-09C0B2B0DE57}"/>
    <cellStyle name="20% - Accent4 4 2 4 6" xfId="30265" xr:uid="{A0D781ED-9501-4BB0-955E-E76EB4FF1999}"/>
    <cellStyle name="20% - Accent4 4 2 4 7" xfId="10120" xr:uid="{08F22470-4F14-4BEB-8415-0FD141565517}"/>
    <cellStyle name="20% - Accent4 4 2 5" xfId="10127" xr:uid="{CC5B216E-37A9-4D89-8540-28934F052ECF}"/>
    <cellStyle name="20% - Accent4 4 2 5 2" xfId="10128" xr:uid="{D4DF664E-3809-4AA6-8C92-169B462B6AAA}"/>
    <cellStyle name="20% - Accent4 4 2 5 2 2" xfId="10129" xr:uid="{01178E7B-5B79-4E66-B8F6-0CC9B69070AD}"/>
    <cellStyle name="20% - Accent4 4 2 5 2 3" xfId="10130" xr:uid="{23C52C63-50CC-4E2E-AA9A-2280DAC4A773}"/>
    <cellStyle name="20% - Accent4 4 2 5 3" xfId="10131" xr:uid="{EECBB9B3-BA00-47D2-A7C8-0CA51639652D}"/>
    <cellStyle name="20% - Accent4 4 2 5 4" xfId="10132" xr:uid="{4FDAF685-95B9-4763-831C-37C0952DEBCB}"/>
    <cellStyle name="20% - Accent4 4 2 5 5" xfId="10133" xr:uid="{E70701E1-1283-44A8-8729-DE65B84B83D7}"/>
    <cellStyle name="20% - Accent4 4 2 6" xfId="10134" xr:uid="{00FB71D7-7708-4B7B-95F7-62D352B8460C}"/>
    <cellStyle name="20% - Accent4 4 2 6 2" xfId="10135" xr:uid="{DFF7AA42-1AEC-40A1-8339-676A0C5CA2B4}"/>
    <cellStyle name="20% - Accent4 4 2 6 3" xfId="10136" xr:uid="{30B3E912-4C49-430C-94A5-044E48704FFD}"/>
    <cellStyle name="20% - Accent4 4 2 7" xfId="10137" xr:uid="{B2EEC92C-0714-4F7C-AE32-B32D51391269}"/>
    <cellStyle name="20% - Accent4 4 2 8" xfId="10138" xr:uid="{7295AD55-3624-4F2A-8380-910F1F21B665}"/>
    <cellStyle name="20% - Accent4 4 2 9" xfId="10139" xr:uid="{AADAE97A-943E-4E73-8285-B3DC43DFC800}"/>
    <cellStyle name="20% - Accent4 4 3" xfId="1257" xr:uid="{13729C59-CACE-4329-B986-9A819C49FCEE}"/>
    <cellStyle name="20% - Accent4 4 3 10" xfId="24651" xr:uid="{8A53F2A7-F681-4353-8D31-9D6164599B61}"/>
    <cellStyle name="20% - Accent4 4 3 2" xfId="1919" xr:uid="{F3049EA8-D38E-486B-A052-F28A57C5D28B}"/>
    <cellStyle name="20% - Accent4 4 3 2 2" xfId="3154" xr:uid="{58ED3ADB-3C00-49E2-9EC8-224E22B9C681}"/>
    <cellStyle name="20% - Accent4 4 3 2 2 2" xfId="10143" xr:uid="{0EDCF6B8-1310-4B5F-8168-DFB733C14549}"/>
    <cellStyle name="20% - Accent4 4 3 2 2 3" xfId="10144" xr:uid="{E99AA67F-5B83-469A-AFDF-56134858DBE6}"/>
    <cellStyle name="20% - Accent4 4 3 2 2 4" xfId="29074" xr:uid="{C52C8EB1-E763-4AB5-89A9-223CC9EDE61B}"/>
    <cellStyle name="20% - Accent4 4 3 2 2 5" xfId="10142" xr:uid="{67E0F471-110E-4F56-942E-712F2C4656DA}"/>
    <cellStyle name="20% - Accent4 4 3 2 3" xfId="10145" xr:uid="{F977D905-43A7-47CC-9666-6D401FB23660}"/>
    <cellStyle name="20% - Accent4 4 3 2 4" xfId="10146" xr:uid="{115BC1D8-3838-4459-B674-3E44194AFCCF}"/>
    <cellStyle name="20% - Accent4 4 3 2 5" xfId="10147" xr:uid="{7FD7403C-2EE1-4C3A-8262-B62EB17B70E2}"/>
    <cellStyle name="20% - Accent4 4 3 2 6" xfId="22424" xr:uid="{0EC71DCB-EA42-4BF2-9351-9E932595AC1F}"/>
    <cellStyle name="20% - Accent4 4 3 2 7" xfId="10141" xr:uid="{5D087FB6-2B33-4723-AC00-6E630B258D30}"/>
    <cellStyle name="20% - Accent4 4 3 2 8" xfId="26095" xr:uid="{17996C32-F701-4FF9-878F-23130DC08C19}"/>
    <cellStyle name="20% - Accent4 4 3 3" xfId="2524" xr:uid="{1A256340-3261-420C-BDE4-A9A6D95B0EA0}"/>
    <cellStyle name="20% - Accent4 4 3 3 2" xfId="10149" xr:uid="{59C5F7F9-CE03-4933-BF67-9A406B8AAD8B}"/>
    <cellStyle name="20% - Accent4 4 3 3 2 2" xfId="10150" xr:uid="{D7881B1A-A83F-426E-B519-83675C108158}"/>
    <cellStyle name="20% - Accent4 4 3 3 2 3" xfId="10151" xr:uid="{78800D65-34FB-4BF8-8144-E2AE762D25F3}"/>
    <cellStyle name="20% - Accent4 4 3 3 3" xfId="10152" xr:uid="{1D14DE10-219C-42B6-B9F2-A3F8EF86DF4C}"/>
    <cellStyle name="20% - Accent4 4 3 3 4" xfId="10153" xr:uid="{004EAC0F-4502-40C0-8479-8067905164FA}"/>
    <cellStyle name="20% - Accent4 4 3 3 5" xfId="10154" xr:uid="{C74BFB7F-037D-4950-A362-B0CFCD5BDD85}"/>
    <cellStyle name="20% - Accent4 4 3 3 6" xfId="27563" xr:uid="{EDF9C433-B0DC-443D-B6DB-1B1CCD6EE9DB}"/>
    <cellStyle name="20% - Accent4 4 3 3 7" xfId="10148" xr:uid="{821352B1-881D-401E-9DB4-E6ABD205A3A5}"/>
    <cellStyle name="20% - Accent4 4 3 4" xfId="10155" xr:uid="{17D5F569-5E40-4701-99AB-9DCC3A68916D}"/>
    <cellStyle name="20% - Accent4 4 3 4 2" xfId="10156" xr:uid="{57E010B6-86AF-4118-84CC-D4FE1CBB355A}"/>
    <cellStyle name="20% - Accent4 4 3 4 3" xfId="10157" xr:uid="{8B488FA5-0BFC-4FAD-8F9E-20E6FC129F0A}"/>
    <cellStyle name="20% - Accent4 4 3 4 4" xfId="30560" xr:uid="{DA16542F-17BB-4DE9-8B57-53AD76BD4B50}"/>
    <cellStyle name="20% - Accent4 4 3 5" xfId="10158" xr:uid="{9901E491-8712-4AE9-9A82-9A66F2122C20}"/>
    <cellStyle name="20% - Accent4 4 3 6" xfId="10159" xr:uid="{75AAE912-6FE2-4D4D-A943-98DF57222340}"/>
    <cellStyle name="20% - Accent4 4 3 7" xfId="10160" xr:uid="{735C88B1-FFC5-4D10-8F07-C145067A0BB2}"/>
    <cellStyle name="20% - Accent4 4 3 8" xfId="21440" xr:uid="{7261BE17-4387-47D1-86EE-ED9B2F470A10}"/>
    <cellStyle name="20% - Accent4 4 3 9" xfId="10140" xr:uid="{70550834-3B56-4640-8D0F-1BB9693DF479}"/>
    <cellStyle name="20% - Accent4 4 4" xfId="1629" xr:uid="{A060E9B1-72BB-4409-B17D-1D1567EEE752}"/>
    <cellStyle name="20% - Accent4 4 4 10" xfId="24930" xr:uid="{4F3586D0-4F78-4708-B8C7-3C6EFA4E83BB}"/>
    <cellStyle name="20% - Accent4 4 4 2" xfId="2850" xr:uid="{A2B6D187-3CFA-4045-84B4-FCCEA02D6956}"/>
    <cellStyle name="20% - Accent4 4 4 2 2" xfId="10163" xr:uid="{6FAA53AD-8D27-40F8-A2BE-B4BC9DDE4BDC}"/>
    <cellStyle name="20% - Accent4 4 4 2 2 2" xfId="10164" xr:uid="{40A2E5E9-4978-4AAD-B445-E2F1691A28E9}"/>
    <cellStyle name="20% - Accent4 4 4 2 2 3" xfId="10165" xr:uid="{293CCC47-8905-4E79-85AF-A4E67468D1A7}"/>
    <cellStyle name="20% - Accent4 4 4 2 2 4" xfId="29371" xr:uid="{FD7B0A5C-E270-4CE3-B10B-CAE90BD0ABA6}"/>
    <cellStyle name="20% - Accent4 4 4 2 3" xfId="10166" xr:uid="{AF8D8398-F935-4848-B26D-B3800FC879F5}"/>
    <cellStyle name="20% - Accent4 4 4 2 4" xfId="10167" xr:uid="{9FDA02D3-C432-42E0-BAB1-BCA3C13333E8}"/>
    <cellStyle name="20% - Accent4 4 4 2 5" xfId="10168" xr:uid="{D3D2E477-2EE7-472F-A60A-CB7C2AC49BA8}"/>
    <cellStyle name="20% - Accent4 4 4 2 6" xfId="26387" xr:uid="{4F90D711-D722-4D40-97F7-2183CA85F661}"/>
    <cellStyle name="20% - Accent4 4 4 2 7" xfId="10162" xr:uid="{D24F5F1B-6543-4FC9-A455-E5D9D18774AB}"/>
    <cellStyle name="20% - Accent4 4 4 3" xfId="10169" xr:uid="{3E8E6767-995E-428B-97E1-0D189E8F6D18}"/>
    <cellStyle name="20% - Accent4 4 4 3 2" xfId="10170" xr:uid="{CC285C3A-7DC2-4921-96C2-C975FC0AADCC}"/>
    <cellStyle name="20% - Accent4 4 4 3 2 2" xfId="10171" xr:uid="{BD0F0481-5FC7-4B9B-AB33-EC6315AD9520}"/>
    <cellStyle name="20% - Accent4 4 4 3 2 3" xfId="10172" xr:uid="{02023E1F-D306-4443-A53B-52B0026790C9}"/>
    <cellStyle name="20% - Accent4 4 4 3 3" xfId="10173" xr:uid="{C77FEF09-3A60-4D78-833B-BC5AD684CBF2}"/>
    <cellStyle name="20% - Accent4 4 4 3 4" xfId="10174" xr:uid="{3FF13959-FEEC-4D09-BA83-EBAD70415E85}"/>
    <cellStyle name="20% - Accent4 4 4 3 5" xfId="10175" xr:uid="{B7A18FB9-98C5-463C-90E9-46C191E159FA}"/>
    <cellStyle name="20% - Accent4 4 4 3 6" xfId="27860" xr:uid="{26679382-7BE6-4485-B180-F6E6577CE6D1}"/>
    <cellStyle name="20% - Accent4 4 4 4" xfId="10176" xr:uid="{7AD113F1-FF7C-42A2-A165-D41477B19D93}"/>
    <cellStyle name="20% - Accent4 4 4 4 2" xfId="10177" xr:uid="{94B96D06-B71E-498B-925E-E393E65898FB}"/>
    <cellStyle name="20% - Accent4 4 4 4 3" xfId="10178" xr:uid="{EF0C5B0A-B935-4593-8E25-CF47D2D89E29}"/>
    <cellStyle name="20% - Accent4 4 4 4 4" xfId="30858" xr:uid="{932FB757-76B0-4852-AA2E-D8A358150B6B}"/>
    <cellStyle name="20% - Accent4 4 4 5" xfId="10179" xr:uid="{3303897E-423D-471F-B37B-F0266A6358CC}"/>
    <cellStyle name="20% - Accent4 4 4 6" xfId="10180" xr:uid="{AC633F1B-2278-4E45-84D2-E02B09B2D5A9}"/>
    <cellStyle name="20% - Accent4 4 4 7" xfId="10181" xr:uid="{9B9F08A4-0DA9-44EF-8DFE-642AC10D464C}"/>
    <cellStyle name="20% - Accent4 4 4 8" xfId="21924" xr:uid="{288D5FF0-0EF1-43D4-B786-6E731CBF5F3B}"/>
    <cellStyle name="20% - Accent4 4 4 9" xfId="10161" xr:uid="{0B7FE967-7930-41F6-8CAB-C506E4578660}"/>
    <cellStyle name="20% - Accent4 4 5" xfId="2194" xr:uid="{5907386F-751A-42EE-B83D-C50DACCBB5BC}"/>
    <cellStyle name="20% - Accent4 4 5 2" xfId="10183" xr:uid="{B913AA78-F7E1-4AD5-8AB0-8B7DC5325B8E}"/>
    <cellStyle name="20% - Accent4 4 5 2 2" xfId="10184" xr:uid="{1E4437BA-BB9C-46FA-B4F9-FD53DE0321E9}"/>
    <cellStyle name="20% - Accent4 4 5 2 2 2" xfId="10185" xr:uid="{A6AC8B92-4455-4E90-9C3A-03CD7FAEC17F}"/>
    <cellStyle name="20% - Accent4 4 5 2 2 3" xfId="10186" xr:uid="{04C14EC6-E1C1-4FFD-9C46-0E5FEE9CFD10}"/>
    <cellStyle name="20% - Accent4 4 5 2 2 4" xfId="29680" xr:uid="{E1C06A42-5E28-4E9F-BD1B-50DD7404E4F3}"/>
    <cellStyle name="20% - Accent4 4 5 2 3" xfId="10187" xr:uid="{332587F4-AFC9-46DE-8321-C0CB21398EBD}"/>
    <cellStyle name="20% - Accent4 4 5 2 4" xfId="10188" xr:uid="{91FBE3CE-1DBC-4517-BB78-28ED1CAA1F97}"/>
    <cellStyle name="20% - Accent4 4 5 2 5" xfId="10189" xr:uid="{52E222F2-42D3-4124-9059-FEC7C8DF31EA}"/>
    <cellStyle name="20% - Accent4 4 5 2 6" xfId="26696" xr:uid="{8265A701-72F9-449B-8633-6645844616BB}"/>
    <cellStyle name="20% - Accent4 4 5 3" xfId="10190" xr:uid="{FD4FAE97-F89D-4694-AC67-1CFA0388406A}"/>
    <cellStyle name="20% - Accent4 4 5 3 2" xfId="10191" xr:uid="{29B74F2B-30A4-4F25-BAAC-BE1BFBCED127}"/>
    <cellStyle name="20% - Accent4 4 5 3 2 2" xfId="10192" xr:uid="{5F6ECFD3-F79A-473B-A09A-48E4C9CE3C34}"/>
    <cellStyle name="20% - Accent4 4 5 3 2 3" xfId="10193" xr:uid="{946C9065-BEDD-4D1D-B96D-1A0B94BEF536}"/>
    <cellStyle name="20% - Accent4 4 5 3 3" xfId="10194" xr:uid="{FD30C425-5162-48B2-8EBC-5CE81C1D3CBD}"/>
    <cellStyle name="20% - Accent4 4 5 3 4" xfId="10195" xr:uid="{892DDDD7-F8C4-433E-A0EF-E7C2BC9FF5A4}"/>
    <cellStyle name="20% - Accent4 4 5 3 5" xfId="10196" xr:uid="{F099929B-03BA-4A0B-840D-27DF2E2B2071}"/>
    <cellStyle name="20% - Accent4 4 5 3 6" xfId="28169" xr:uid="{04A7B63E-BDB0-4234-8F43-9E128555C666}"/>
    <cellStyle name="20% - Accent4 4 5 4" xfId="10197" xr:uid="{FFB3CC27-EE55-426E-A636-C3BAA8F2DE30}"/>
    <cellStyle name="20% - Accent4 4 5 4 2" xfId="10198" xr:uid="{11946C0B-0EE4-464F-8B7C-4D9B060FC25D}"/>
    <cellStyle name="20% - Accent4 4 5 4 3" xfId="10199" xr:uid="{6AB5E215-A6E3-4D50-B98D-80A3C77D7BEC}"/>
    <cellStyle name="20% - Accent4 4 5 4 4" xfId="31168" xr:uid="{7C38F7FD-4451-4584-9589-A75B903C3AAA}"/>
    <cellStyle name="20% - Accent4 4 5 5" xfId="10200" xr:uid="{FD48B769-3879-4390-9983-FDD1A055027A}"/>
    <cellStyle name="20% - Accent4 4 5 6" xfId="10201" xr:uid="{6CA84649-EDDC-43C5-872A-2DE04B002124}"/>
    <cellStyle name="20% - Accent4 4 5 7" xfId="10202" xr:uid="{FE9E601C-A6E3-4902-BD00-4F5DE1FD0143}"/>
    <cellStyle name="20% - Accent4 4 5 8" xfId="25227" xr:uid="{4E555FCB-1C34-44BD-8D5F-5EAFC45A559E}"/>
    <cellStyle name="20% - Accent4 4 5 9" xfId="10182" xr:uid="{B70952EB-43CA-43AB-8C58-64AA006ADB73}"/>
    <cellStyle name="20% - Accent4 4 6" xfId="10203" xr:uid="{4C50A582-D29C-4CBC-8ED0-4DEF82114D12}"/>
    <cellStyle name="20% - Accent4 4 6 2" xfId="10204" xr:uid="{3D4B3BDB-6C50-4731-A363-0E63EA750833}"/>
    <cellStyle name="20% - Accent4 4 6 2 2" xfId="10205" xr:uid="{0AD02B76-EE98-4B7E-AF65-1D17C2DFFA00}"/>
    <cellStyle name="20% - Accent4 4 6 2 3" xfId="10206" xr:uid="{A1F744A2-76B5-41E4-9623-8816C6A4B2E2}"/>
    <cellStyle name="20% - Accent4 4 6 2 4" xfId="28494" xr:uid="{EB678E26-82DA-42EE-B897-89D119145657}"/>
    <cellStyle name="20% - Accent4 4 6 3" xfId="10207" xr:uid="{4177443D-888B-4B46-B317-1FEE4F3C6EF8}"/>
    <cellStyle name="20% - Accent4 4 6 4" xfId="10208" xr:uid="{9908CBB9-EC12-4836-8155-EC0C05BE4652}"/>
    <cellStyle name="20% - Accent4 4 6 5" xfId="10209" xr:uid="{AAB7E798-C3A9-4B53-B2E6-D7F5B1FDC96A}"/>
    <cellStyle name="20% - Accent4 4 6 6" xfId="25527" xr:uid="{3617CBEA-2F63-4ABD-94A5-47C941718C4D}"/>
    <cellStyle name="20% - Accent4 4 7" xfId="10210" xr:uid="{5C956762-D9A1-430A-A42C-FF275B2640B7}"/>
    <cellStyle name="20% - Accent4 4 7 2" xfId="10211" xr:uid="{DE017992-6E57-425A-8367-259C0BC8ED6B}"/>
    <cellStyle name="20% - Accent4 4 7 2 2" xfId="10212" xr:uid="{6F8590AE-8222-4072-8BCC-83F666487482}"/>
    <cellStyle name="20% - Accent4 4 7 2 3" xfId="10213" xr:uid="{4DD5F5F4-2CAA-487E-A876-BF4C0ED5D9C6}"/>
    <cellStyle name="20% - Accent4 4 7 3" xfId="10214" xr:uid="{B7EAC359-BE3D-4389-92AB-62C2574C8438}"/>
    <cellStyle name="20% - Accent4 4 7 4" xfId="10215" xr:uid="{614D6B8D-1126-4BF4-94A0-5BC2A3B9475C}"/>
    <cellStyle name="20% - Accent4 4 7 5" xfId="10216" xr:uid="{54DC0CEB-6F29-4615-8D4F-45B32F8F592C}"/>
    <cellStyle name="20% - Accent4 4 7 6" xfId="26978" xr:uid="{4D32A8D1-1FA0-4432-B88A-CCAC432A5251}"/>
    <cellStyle name="20% - Accent4 4 8" xfId="10217" xr:uid="{4E7A21DA-983F-406E-8604-019A22379D07}"/>
    <cellStyle name="20% - Accent4 4 8 2" xfId="10218" xr:uid="{E9C32824-E409-4D8E-985D-A69352AC47A0}"/>
    <cellStyle name="20% - Accent4 4 8 3" xfId="10219" xr:uid="{0853FF43-E7B1-4EBA-8650-DB619843F3AF}"/>
    <cellStyle name="20% - Accent4 4 8 4" xfId="29972" xr:uid="{07AAD19C-87F7-4794-B9E0-1828039021A2}"/>
    <cellStyle name="20% - Accent4 4 9" xfId="10220" xr:uid="{B86419A9-7647-4EE7-8AEE-34A3F9CFBC33}"/>
    <cellStyle name="20% - Accent4 40" xfId="22873" xr:uid="{7121076D-58D9-4234-AF34-1852043B7A09}"/>
    <cellStyle name="20% - Accent4 41" xfId="4412" xr:uid="{D1973F4C-CCF7-4574-AB09-518C2560D804}"/>
    <cellStyle name="20% - Accent4 5" xfId="671" xr:uid="{0C59989E-102D-420F-96C8-160D4245CC38}"/>
    <cellStyle name="20% - Accent4 5 10" xfId="10222" xr:uid="{E1861574-6648-4AF8-BB25-E0C68606F06E}"/>
    <cellStyle name="20% - Accent4 5 11" xfId="10223" xr:uid="{8B004235-42D9-45E1-B5E8-D68A96B95855}"/>
    <cellStyle name="20% - Accent4 5 12" xfId="20972" xr:uid="{9B619E5F-4A35-4EC3-B754-D67910A281D9}"/>
    <cellStyle name="20% - Accent4 5 13" xfId="10221" xr:uid="{7E042C18-7BDE-414C-96C1-E1B6E8B4D0FB}"/>
    <cellStyle name="20% - Accent4 5 14" xfId="5108" xr:uid="{CFB7E7C7-AD51-42FF-B631-BABC0EBF6B66}"/>
    <cellStyle name="20% - Accent4 5 15" xfId="22988" xr:uid="{8D989233-A34C-4EA0-8CA0-2E4A36258BE3}"/>
    <cellStyle name="20% - Accent4 5 2" xfId="626" xr:uid="{DC381262-A930-434C-B451-2E375087DF90}"/>
    <cellStyle name="20% - Accent4 5 2 10" xfId="21212" xr:uid="{06B4C196-0C94-4840-B9CD-C45B2E38C335}"/>
    <cellStyle name="20% - Accent4 5 2 11" xfId="10224" xr:uid="{242304CB-2CAC-44E6-A3F6-262BB9935E7E}"/>
    <cellStyle name="20% - Accent4 5 2 12" xfId="5373" xr:uid="{71B6B7C1-C9BE-4BD4-AB6B-6AE5770D87E7}"/>
    <cellStyle name="20% - Accent4 5 2 13" xfId="23036" xr:uid="{17ECC875-3815-4223-BE82-3F1825A91DF7}"/>
    <cellStyle name="20% - Accent4 5 2 2" xfId="1260" xr:uid="{9A8128CD-83AB-4D7C-986E-30502AF3E87A}"/>
    <cellStyle name="20% - Accent4 5 2 2 10" xfId="25923" xr:uid="{35F96A27-0BE3-495A-8C2C-65CB2B55A75A}"/>
    <cellStyle name="20% - Accent4 5 2 2 2" xfId="1922" xr:uid="{86B89DFB-64C3-4B9D-A548-956A1203CF22}"/>
    <cellStyle name="20% - Accent4 5 2 2 2 2" xfId="3157" xr:uid="{31761644-7CEE-4CBF-8148-1B8444F7FEB4}"/>
    <cellStyle name="20% - Accent4 5 2 2 2 2 2" xfId="10228" xr:uid="{6B18242F-B634-4E09-989C-89BA10B18361}"/>
    <cellStyle name="20% - Accent4 5 2 2 2 2 3" xfId="10229" xr:uid="{29E3D8EC-C4CC-4640-9FA4-C0773C7F819E}"/>
    <cellStyle name="20% - Accent4 5 2 2 2 2 4" xfId="10227" xr:uid="{1E715D6C-B831-443C-8B78-020EB3865DFE}"/>
    <cellStyle name="20% - Accent4 5 2 2 2 3" xfId="10230" xr:uid="{396CBDD1-9D60-42B2-8AB1-3AB23F308DFD}"/>
    <cellStyle name="20% - Accent4 5 2 2 2 4" xfId="10231" xr:uid="{7F58B3F7-E991-4423-8F89-3E5D8E3ACEFF}"/>
    <cellStyle name="20% - Accent4 5 2 2 2 5" xfId="10232" xr:uid="{3277507A-80A0-44A7-8A2F-060149DA8D4E}"/>
    <cellStyle name="20% - Accent4 5 2 2 2 6" xfId="28900" xr:uid="{D2AB3902-2FB5-419D-A14F-0CDC193EA68C}"/>
    <cellStyle name="20% - Accent4 5 2 2 2 7" xfId="10226" xr:uid="{3AB13C51-E9E1-4DB8-9CC8-6D5B284DC465}"/>
    <cellStyle name="20% - Accent4 5 2 2 3" xfId="2527" xr:uid="{32D6369B-9625-40C6-95EE-F18C33E03E9D}"/>
    <cellStyle name="20% - Accent4 5 2 2 3 2" xfId="10234" xr:uid="{FF9B7664-DFDE-402F-965A-41D97C0B612C}"/>
    <cellStyle name="20% - Accent4 5 2 2 3 2 2" xfId="10235" xr:uid="{9B686CA2-127C-4E8D-B22A-72F37424A5E6}"/>
    <cellStyle name="20% - Accent4 5 2 2 3 2 3" xfId="10236" xr:uid="{3595F367-B25C-4660-B7E6-FC41789DD68B}"/>
    <cellStyle name="20% - Accent4 5 2 2 3 3" xfId="10237" xr:uid="{4A518737-4A1D-4230-9AA9-6913CB52FA33}"/>
    <cellStyle name="20% - Accent4 5 2 2 3 4" xfId="10238" xr:uid="{BD4C59DA-09F7-44B9-8FCA-568880A8AE9D}"/>
    <cellStyle name="20% - Accent4 5 2 2 3 5" xfId="10239" xr:uid="{AE699AD2-FFE2-4929-A711-751F4F9869F7}"/>
    <cellStyle name="20% - Accent4 5 2 2 3 6" xfId="10233" xr:uid="{76C0DDFF-9C43-45FA-AFD7-89085F9D0F63}"/>
    <cellStyle name="20% - Accent4 5 2 2 4" xfId="10240" xr:uid="{E2202416-C065-4621-A368-B6750000E160}"/>
    <cellStyle name="20% - Accent4 5 2 2 4 2" xfId="10241" xr:uid="{9960B0A1-BDE4-4A13-A3E2-61BCDCB0D183}"/>
    <cellStyle name="20% - Accent4 5 2 2 4 3" xfId="10242" xr:uid="{75351724-E472-415C-AC0D-C2812202A789}"/>
    <cellStyle name="20% - Accent4 5 2 2 5" xfId="10243" xr:uid="{F86DF79E-D0EC-4316-A719-454DBDEC9B5E}"/>
    <cellStyle name="20% - Accent4 5 2 2 6" xfId="10244" xr:uid="{CB7CEEF1-D70C-45B7-83F0-E25AECACDD31}"/>
    <cellStyle name="20% - Accent4 5 2 2 7" xfId="10245" xr:uid="{B3E07A89-E9A9-4038-BFCD-F8AD4194B32E}"/>
    <cellStyle name="20% - Accent4 5 2 2 8" xfId="22184" xr:uid="{1A505996-15D0-481A-99FC-570F8851324D}"/>
    <cellStyle name="20% - Accent4 5 2 2 9" xfId="10225" xr:uid="{156AF8BD-CBA1-4E6C-B587-5790B5CC8BF3}"/>
    <cellStyle name="20% - Accent4 5 2 3" xfId="1632" xr:uid="{6C1860F5-C46E-4128-8237-20F6675F110D}"/>
    <cellStyle name="20% - Accent4 5 2 3 2" xfId="2853" xr:uid="{5EB56038-AC74-44F9-BD06-6DC42ADC6D21}"/>
    <cellStyle name="20% - Accent4 5 2 3 2 2" xfId="10248" xr:uid="{F2468759-F5D7-499F-BEC3-FE00B8FCA1B7}"/>
    <cellStyle name="20% - Accent4 5 2 3 2 2 2" xfId="10249" xr:uid="{42189CE3-0DCD-4EA5-B33A-8D26A342EA77}"/>
    <cellStyle name="20% - Accent4 5 2 3 2 2 3" xfId="10250" xr:uid="{98083AC7-9CA7-42F9-BBA0-B9BE0955466B}"/>
    <cellStyle name="20% - Accent4 5 2 3 2 3" xfId="10251" xr:uid="{3BA9A122-7989-4836-9D2E-F69E2D1FDD60}"/>
    <cellStyle name="20% - Accent4 5 2 3 2 4" xfId="10252" xr:uid="{36B8A9AA-0BD9-4F77-B43A-FEADE8D8D45C}"/>
    <cellStyle name="20% - Accent4 5 2 3 2 5" xfId="10253" xr:uid="{EE46C3A4-4F63-4C21-8FEE-732BACFCFA84}"/>
    <cellStyle name="20% - Accent4 5 2 3 2 6" xfId="10247" xr:uid="{8D81B626-DAF4-439F-8C8A-B2F1277F8BDE}"/>
    <cellStyle name="20% - Accent4 5 2 3 3" xfId="10254" xr:uid="{27F84CBD-6A03-4222-8DDE-E5D0FD7AF3E0}"/>
    <cellStyle name="20% - Accent4 5 2 3 3 2" xfId="10255" xr:uid="{DD4F2C62-991D-475A-98BC-D89D01BD3F9D}"/>
    <cellStyle name="20% - Accent4 5 2 3 3 2 2" xfId="10256" xr:uid="{81637DD4-37C5-470E-A7E4-56258B0C64A7}"/>
    <cellStyle name="20% - Accent4 5 2 3 3 2 3" xfId="10257" xr:uid="{15047424-580A-47A4-914B-D3928B68CA02}"/>
    <cellStyle name="20% - Accent4 5 2 3 3 3" xfId="10258" xr:uid="{6F4EC2DE-5FE7-45EE-A560-751D9FE3CD0A}"/>
    <cellStyle name="20% - Accent4 5 2 3 3 4" xfId="10259" xr:uid="{0DCC78CE-A328-4639-8162-F778DB61E3A5}"/>
    <cellStyle name="20% - Accent4 5 2 3 3 5" xfId="10260" xr:uid="{C2DF3C8A-525A-4FA1-843A-81B51349632A}"/>
    <cellStyle name="20% - Accent4 5 2 3 4" xfId="10261" xr:uid="{0327A727-F15D-4750-80D2-15013B597D9B}"/>
    <cellStyle name="20% - Accent4 5 2 3 4 2" xfId="10262" xr:uid="{1F352A63-A606-4E5C-BC65-762EF55FB80D}"/>
    <cellStyle name="20% - Accent4 5 2 3 4 3" xfId="10263" xr:uid="{EA2EBDAA-A5D4-4CC0-96D5-1964F27AF9F2}"/>
    <cellStyle name="20% - Accent4 5 2 3 5" xfId="10264" xr:uid="{FB70187F-212A-4D34-913C-35057B203474}"/>
    <cellStyle name="20% - Accent4 5 2 3 6" xfId="10265" xr:uid="{9531B26F-E0E9-49D6-AD0E-929A801B1FB8}"/>
    <cellStyle name="20% - Accent4 5 2 3 7" xfId="10266" xr:uid="{8E43AE8D-5745-42B4-895D-14084BF841F1}"/>
    <cellStyle name="20% - Accent4 5 2 3 8" xfId="27389" xr:uid="{53218BEB-E6CA-4076-A652-3DDD4DE4E44C}"/>
    <cellStyle name="20% - Accent4 5 2 3 9" xfId="10246" xr:uid="{C7EC2C6A-AE19-432C-9AE5-75D8D5CCA3C8}"/>
    <cellStyle name="20% - Accent4 5 2 4" xfId="2369" xr:uid="{3ACB04B8-2D89-4E79-8219-9197061FA34F}"/>
    <cellStyle name="20% - Accent4 5 2 4 2" xfId="10268" xr:uid="{3DC05B92-C826-46A5-A5FE-3C74F1815490}"/>
    <cellStyle name="20% - Accent4 5 2 4 2 2" xfId="10269" xr:uid="{611B2F31-E56D-4BF1-A13B-0D400AC276BD}"/>
    <cellStyle name="20% - Accent4 5 2 4 2 3" xfId="10270" xr:uid="{1509152F-20A1-4738-8D63-EBB31CBABEE2}"/>
    <cellStyle name="20% - Accent4 5 2 4 3" xfId="10271" xr:uid="{10E9316B-5A0E-49A6-A90D-EEB1ABED3626}"/>
    <cellStyle name="20% - Accent4 5 2 4 4" xfId="10272" xr:uid="{5DD773B2-7E79-4E32-96CF-B5B56C7B7A7D}"/>
    <cellStyle name="20% - Accent4 5 2 4 5" xfId="10273" xr:uid="{1306A4C0-0A9F-4EC2-B0EE-7223A1461E70}"/>
    <cellStyle name="20% - Accent4 5 2 4 6" xfId="30384" xr:uid="{D326EE46-D25B-4279-B32A-748F951EDC2C}"/>
    <cellStyle name="20% - Accent4 5 2 4 7" xfId="10267" xr:uid="{23B69DF2-95DF-4B67-86AF-896BE57B5363}"/>
    <cellStyle name="20% - Accent4 5 2 5" xfId="10274" xr:uid="{DD560D2A-1D99-4768-95AF-D6FC7B750B0B}"/>
    <cellStyle name="20% - Accent4 5 2 5 2" xfId="10275" xr:uid="{26097582-4048-4C62-8C0E-893DCD64C87B}"/>
    <cellStyle name="20% - Accent4 5 2 5 2 2" xfId="10276" xr:uid="{9EE2E4F2-E76C-4DAA-9FDD-31C82D435682}"/>
    <cellStyle name="20% - Accent4 5 2 5 2 3" xfId="10277" xr:uid="{D254BFD1-4634-4754-9FF7-BCD74DDF1CB1}"/>
    <cellStyle name="20% - Accent4 5 2 5 3" xfId="10278" xr:uid="{BBD04559-F309-48A4-A70E-A4343AA07874}"/>
    <cellStyle name="20% - Accent4 5 2 5 4" xfId="10279" xr:uid="{F548E08D-25EE-4B1B-936F-30DD583F8AC6}"/>
    <cellStyle name="20% - Accent4 5 2 5 5" xfId="10280" xr:uid="{25BE761A-C4FA-4806-BA45-2CD0F4B8CC33}"/>
    <cellStyle name="20% - Accent4 5 2 6" xfId="10281" xr:uid="{BCD3421E-4FCE-4512-A463-709D0ECAED72}"/>
    <cellStyle name="20% - Accent4 5 2 6 2" xfId="10282" xr:uid="{7CEDEA69-FE2D-4E02-AE42-6DA281481235}"/>
    <cellStyle name="20% - Accent4 5 2 6 3" xfId="10283" xr:uid="{F9F6923B-0A01-448B-89B2-91ADEF3DBAD4}"/>
    <cellStyle name="20% - Accent4 5 2 7" xfId="10284" xr:uid="{6123016A-9854-4B95-84BD-8E626D561443}"/>
    <cellStyle name="20% - Accent4 5 2 8" xfId="10285" xr:uid="{E70EA4BA-A8DE-43CD-AAA4-677E8ECE3370}"/>
    <cellStyle name="20% - Accent4 5 2 9" xfId="10286" xr:uid="{BEE2ECA4-A11C-4C21-A74D-C27459670784}"/>
    <cellStyle name="20% - Accent4 5 3" xfId="1259" xr:uid="{CE2314AA-DF55-484C-B647-B2ECBDC467B7}"/>
    <cellStyle name="20% - Accent4 5 3 10" xfId="24768" xr:uid="{8399C3D6-3918-4DBE-8ED7-F20C62B5DC4A}"/>
    <cellStyle name="20% - Accent4 5 3 2" xfId="1921" xr:uid="{CCA60C26-9845-46EB-B681-18A64A1E5F02}"/>
    <cellStyle name="20% - Accent4 5 3 2 2" xfId="3156" xr:uid="{1CD156EC-8FEB-4303-800D-2FF1CD7FC003}"/>
    <cellStyle name="20% - Accent4 5 3 2 2 2" xfId="10290" xr:uid="{A6732DEA-B62E-470D-89FA-2E6C1C105ADF}"/>
    <cellStyle name="20% - Accent4 5 3 2 2 3" xfId="10291" xr:uid="{3B9F379B-E635-4A46-9975-75B2C1E41A1F}"/>
    <cellStyle name="20% - Accent4 5 3 2 2 4" xfId="29193" xr:uid="{3C320599-B7EF-4C16-98CF-30A055525A8B}"/>
    <cellStyle name="20% - Accent4 5 3 2 2 5" xfId="10289" xr:uid="{D3CC3729-52D6-4F1D-AFC9-E85FB57A9EFD}"/>
    <cellStyle name="20% - Accent4 5 3 2 3" xfId="10292" xr:uid="{9B3932D8-0D69-49DE-94F6-194867DE072F}"/>
    <cellStyle name="20% - Accent4 5 3 2 4" xfId="10293" xr:uid="{D3AE9172-B18E-4256-96BE-D4591B4CC646}"/>
    <cellStyle name="20% - Accent4 5 3 2 5" xfId="10294" xr:uid="{8F745564-4987-48F1-838F-795A5906DF61}"/>
    <cellStyle name="20% - Accent4 5 3 2 6" xfId="22443" xr:uid="{4554AF42-490C-4425-936D-BFAE1F8F7571}"/>
    <cellStyle name="20% - Accent4 5 3 2 7" xfId="10288" xr:uid="{D808EF94-0923-4770-BCF3-C6DAAB2472D0}"/>
    <cellStyle name="20% - Accent4 5 3 2 8" xfId="26211" xr:uid="{0BFA3962-5564-4AE1-BDF4-E63A48214939}"/>
    <cellStyle name="20% - Accent4 5 3 3" xfId="2526" xr:uid="{40F492C8-681A-4D90-BCEA-1607FA2EBBAB}"/>
    <cellStyle name="20% - Accent4 5 3 3 2" xfId="10296" xr:uid="{20A9382F-C703-43CB-9DFD-955AE445045C}"/>
    <cellStyle name="20% - Accent4 5 3 3 2 2" xfId="10297" xr:uid="{7CF9270E-AFDC-4A01-8369-54A5F1B966CC}"/>
    <cellStyle name="20% - Accent4 5 3 3 2 3" xfId="10298" xr:uid="{4BA94E77-D717-4D21-B21D-F9C377BEA87E}"/>
    <cellStyle name="20% - Accent4 5 3 3 3" xfId="10299" xr:uid="{4827B701-BDF8-44B7-A1C2-0F42DB1C819C}"/>
    <cellStyle name="20% - Accent4 5 3 3 4" xfId="10300" xr:uid="{F7E91FD2-29BF-4065-B6B6-5787113B5655}"/>
    <cellStyle name="20% - Accent4 5 3 3 5" xfId="10301" xr:uid="{82096C4F-89E5-495A-B8CE-285F1EB90413}"/>
    <cellStyle name="20% - Accent4 5 3 3 6" xfId="27682" xr:uid="{4CC39739-135F-44B0-B097-6170D63A0EE4}"/>
    <cellStyle name="20% - Accent4 5 3 3 7" xfId="10295" xr:uid="{55510ED1-31B8-49E2-9B05-E22FB4FC0EE9}"/>
    <cellStyle name="20% - Accent4 5 3 4" xfId="10302" xr:uid="{5017FA4D-2D2A-4FA6-BC6B-53C00279E2A6}"/>
    <cellStyle name="20% - Accent4 5 3 4 2" xfId="10303" xr:uid="{D1421275-7EEF-4892-A1E1-5D4F67BD2303}"/>
    <cellStyle name="20% - Accent4 5 3 4 3" xfId="10304" xr:uid="{2E7C116C-E386-4550-A479-365A4940524D}"/>
    <cellStyle name="20% - Accent4 5 3 4 4" xfId="30680" xr:uid="{2302DAF0-8057-4303-BE3C-EA935ED96CA5}"/>
    <cellStyle name="20% - Accent4 5 3 5" xfId="10305" xr:uid="{9F97C310-2E62-4624-A043-1FC3FDFA7250}"/>
    <cellStyle name="20% - Accent4 5 3 6" xfId="10306" xr:uid="{65BC85C8-F38B-4511-86FF-3540AF10CC8E}"/>
    <cellStyle name="20% - Accent4 5 3 7" xfId="10307" xr:uid="{80CE1F94-3FCB-452A-8286-82B1AC6CFA08}"/>
    <cellStyle name="20% - Accent4 5 3 8" xfId="21458" xr:uid="{7782B813-7B7E-4FFB-8F48-4E3A5638F0D7}"/>
    <cellStyle name="20% - Accent4 5 3 9" xfId="10287" xr:uid="{04EBD1F5-167D-4347-9D66-44D4B12DF281}"/>
    <cellStyle name="20% - Accent4 5 4" xfId="1631" xr:uid="{0B2D851B-B010-441F-A1A7-B3ED007F1A0D}"/>
    <cellStyle name="20% - Accent4 5 4 10" xfId="25054" xr:uid="{1115B802-F094-465E-A204-EB9BE6216684}"/>
    <cellStyle name="20% - Accent4 5 4 2" xfId="2852" xr:uid="{4594B266-6E67-4EE4-A864-FB31E594FAD1}"/>
    <cellStyle name="20% - Accent4 5 4 2 2" xfId="10310" xr:uid="{6FD2EF61-F41A-4E0E-A83A-0395C71BC199}"/>
    <cellStyle name="20% - Accent4 5 4 2 2 2" xfId="10311" xr:uid="{307CC09F-3764-477A-A426-CE3559BDCEAE}"/>
    <cellStyle name="20% - Accent4 5 4 2 2 3" xfId="10312" xr:uid="{C19437C4-2413-4EFB-A29F-D816E5720BB3}"/>
    <cellStyle name="20% - Accent4 5 4 2 2 4" xfId="29495" xr:uid="{D4F88C54-FA5B-4357-ABAE-58E291668B03}"/>
    <cellStyle name="20% - Accent4 5 4 2 3" xfId="10313" xr:uid="{BACC6F07-0FE4-46ED-9F02-875FBC261342}"/>
    <cellStyle name="20% - Accent4 5 4 2 4" xfId="10314" xr:uid="{781B9EAA-4216-44C8-B31F-4A8178B4E899}"/>
    <cellStyle name="20% - Accent4 5 4 2 5" xfId="10315" xr:uid="{BA95F383-CBE9-4746-A131-1E82D71FCBF2}"/>
    <cellStyle name="20% - Accent4 5 4 2 6" xfId="26511" xr:uid="{660E1046-1027-42CF-8280-575F8F5E8729}"/>
    <cellStyle name="20% - Accent4 5 4 2 7" xfId="10309" xr:uid="{CA5C3CAD-E587-4367-8959-468C1B55B3A4}"/>
    <cellStyle name="20% - Accent4 5 4 3" xfId="10316" xr:uid="{E5B8FAFE-E7E8-4F52-9774-4FCAFDF78A00}"/>
    <cellStyle name="20% - Accent4 5 4 3 2" xfId="10317" xr:uid="{AE2C4F2B-0D68-4D45-8DD3-62CD7BC9B1A4}"/>
    <cellStyle name="20% - Accent4 5 4 3 2 2" xfId="10318" xr:uid="{72E091A4-6AFD-4CB2-BC2F-51B3B0363ADA}"/>
    <cellStyle name="20% - Accent4 5 4 3 2 3" xfId="10319" xr:uid="{09392F54-12D4-4F4E-B47E-6B99DC3F41E6}"/>
    <cellStyle name="20% - Accent4 5 4 3 3" xfId="10320" xr:uid="{C9D741F4-8837-4FA6-8775-C4BB5DF7AF03}"/>
    <cellStyle name="20% - Accent4 5 4 3 4" xfId="10321" xr:uid="{9B143211-7788-47DA-BD61-46E83DAC0BA5}"/>
    <cellStyle name="20% - Accent4 5 4 3 5" xfId="10322" xr:uid="{7FB744CA-BA8C-419A-9196-2E6F03424D95}"/>
    <cellStyle name="20% - Accent4 5 4 3 6" xfId="27984" xr:uid="{F60A7DEF-18F6-409E-9D36-95CFBA189C72}"/>
    <cellStyle name="20% - Accent4 5 4 4" xfId="10323" xr:uid="{1F316633-3DB1-4E62-A9BE-20FF53106D70}"/>
    <cellStyle name="20% - Accent4 5 4 4 2" xfId="10324" xr:uid="{36F73087-60F5-45E2-A96E-8FC63FE7FE8D}"/>
    <cellStyle name="20% - Accent4 5 4 4 3" xfId="10325" xr:uid="{24C7FBA4-1923-421C-BC6D-069802036473}"/>
    <cellStyle name="20% - Accent4 5 4 4 4" xfId="30983" xr:uid="{7B154079-9D77-4E5D-90B7-50434AF31ED1}"/>
    <cellStyle name="20% - Accent4 5 4 5" xfId="10326" xr:uid="{23CE0C2B-AD90-41D7-BF56-FEAAFDF684E4}"/>
    <cellStyle name="20% - Accent4 5 4 6" xfId="10327" xr:uid="{7C8EB99F-32F8-4CDA-8849-19FF8E9C1826}"/>
    <cellStyle name="20% - Accent4 5 4 7" xfId="10328" xr:uid="{8C9CD4B0-3AC0-4064-AFD2-CDC6298E827F}"/>
    <cellStyle name="20% - Accent4 5 4 8" xfId="21942" xr:uid="{F58D766A-47F3-4F64-9CC8-B8F8001AC0A8}"/>
    <cellStyle name="20% - Accent4 5 4 9" xfId="10308" xr:uid="{49E2B434-0097-4B52-ABFB-3856C4034EC8}"/>
    <cellStyle name="20% - Accent4 5 5" xfId="2255" xr:uid="{0C8A8413-62E8-481F-BDCC-50BD2BDC3DB4}"/>
    <cellStyle name="20% - Accent4 5 5 2" xfId="10330" xr:uid="{6A465469-1D91-47FF-BFDF-AD72409974EA}"/>
    <cellStyle name="20% - Accent4 5 5 2 2" xfId="10331" xr:uid="{141649F3-2470-4296-8FFC-ACA33ED3C45F}"/>
    <cellStyle name="20% - Accent4 5 5 2 2 2" xfId="10332" xr:uid="{5C038086-6DA4-4A0A-B02A-4DDD491CF85F}"/>
    <cellStyle name="20% - Accent4 5 5 2 2 3" xfId="10333" xr:uid="{F248F393-12B9-4320-9824-8D35CD03EC2C}"/>
    <cellStyle name="20% - Accent4 5 5 2 2 4" xfId="29799" xr:uid="{F5C0E20C-7183-46C6-B5A2-C7DE772159B6}"/>
    <cellStyle name="20% - Accent4 5 5 2 3" xfId="10334" xr:uid="{8DFDAB1D-D0F9-4194-A600-115114ED5D54}"/>
    <cellStyle name="20% - Accent4 5 5 2 4" xfId="10335" xr:uid="{4DCBA97E-9B93-4D86-ABD7-D3008906EF32}"/>
    <cellStyle name="20% - Accent4 5 5 2 5" xfId="10336" xr:uid="{2E1A9885-C2A2-47BB-A7EC-E2EFE3191CA4}"/>
    <cellStyle name="20% - Accent4 5 5 2 6" xfId="26815" xr:uid="{EB0B9878-F554-4C5D-B077-F1E21B06E457}"/>
    <cellStyle name="20% - Accent4 5 5 3" xfId="10337" xr:uid="{A362026A-D04E-4EA6-816B-1C2EB37B7BFE}"/>
    <cellStyle name="20% - Accent4 5 5 3 2" xfId="10338" xr:uid="{BF78C20C-D744-418B-9508-F4CF28B843FF}"/>
    <cellStyle name="20% - Accent4 5 5 3 2 2" xfId="10339" xr:uid="{93E56EB9-E7DE-4094-99E0-069DA1E464D9}"/>
    <cellStyle name="20% - Accent4 5 5 3 2 3" xfId="10340" xr:uid="{2C837B87-3348-4FB0-995E-21B3ADF7918F}"/>
    <cellStyle name="20% - Accent4 5 5 3 3" xfId="10341" xr:uid="{5CC7C462-C4AE-4836-8959-48083604300E}"/>
    <cellStyle name="20% - Accent4 5 5 3 4" xfId="10342" xr:uid="{1B89C6E2-4468-4C59-AACA-FB95342FF7AA}"/>
    <cellStyle name="20% - Accent4 5 5 3 5" xfId="10343" xr:uid="{863F7C76-FF1B-4E1A-911A-C3DB184280BE}"/>
    <cellStyle name="20% - Accent4 5 5 3 6" xfId="28288" xr:uid="{7794B94C-9801-4F55-B71C-122EE274CF29}"/>
    <cellStyle name="20% - Accent4 5 5 4" xfId="10344" xr:uid="{DC902DED-8FEF-4B36-A80A-423DC7515519}"/>
    <cellStyle name="20% - Accent4 5 5 4 2" xfId="10345" xr:uid="{AF9943E9-7598-4114-B251-687B5AAC954F}"/>
    <cellStyle name="20% - Accent4 5 5 4 3" xfId="10346" xr:uid="{1DA45B9B-D651-45BD-8CFB-DF4A7C0CEF34}"/>
    <cellStyle name="20% - Accent4 5 5 4 4" xfId="31288" xr:uid="{DDC77E72-4595-48C5-A38F-25ED35F501B3}"/>
    <cellStyle name="20% - Accent4 5 5 5" xfId="10347" xr:uid="{0CFBDF72-2CCC-4A7A-9436-45019A729341}"/>
    <cellStyle name="20% - Accent4 5 5 6" xfId="10348" xr:uid="{602FA93D-963E-4E60-9888-1E13E3230F19}"/>
    <cellStyle name="20% - Accent4 5 5 7" xfId="10349" xr:uid="{55978CB6-A7FF-4FE7-8A54-D35B14094F37}"/>
    <cellStyle name="20% - Accent4 5 5 8" xfId="25347" xr:uid="{E7388DB5-D588-40DC-A106-CD18CBA97985}"/>
    <cellStyle name="20% - Accent4 5 5 9" xfId="10329" xr:uid="{727305CA-5D86-4DF4-9874-63771B620F9E}"/>
    <cellStyle name="20% - Accent4 5 6" xfId="10350" xr:uid="{2A278A9A-48CD-4CAB-BF3A-7224B7FB5355}"/>
    <cellStyle name="20% - Accent4 5 6 2" xfId="10351" xr:uid="{22911FAB-5AD8-4C8D-A934-EA913728C601}"/>
    <cellStyle name="20% - Accent4 5 6 2 2" xfId="10352" xr:uid="{EBFE5C50-BDBF-469B-B982-B688016D1C1E}"/>
    <cellStyle name="20% - Accent4 5 6 2 3" xfId="10353" xr:uid="{52F407B7-AE26-4357-9A96-58E91745F3E6}"/>
    <cellStyle name="20% - Accent4 5 6 2 4" xfId="28613" xr:uid="{FBB938D8-738A-4F54-AD44-56BE9B60A28D}"/>
    <cellStyle name="20% - Accent4 5 6 3" xfId="10354" xr:uid="{AE136424-2D06-4EBC-8FF3-185DCBECA925}"/>
    <cellStyle name="20% - Accent4 5 6 4" xfId="10355" xr:uid="{D3484B85-80E2-43CE-B00D-F21FCF24E3BF}"/>
    <cellStyle name="20% - Accent4 5 6 5" xfId="10356" xr:uid="{8310BB18-3D24-4195-AA3D-706692394730}"/>
    <cellStyle name="20% - Accent4 5 6 6" xfId="25647" xr:uid="{624DD719-119A-4888-A669-BC58F6C2EE7C}"/>
    <cellStyle name="20% - Accent4 5 7" xfId="10357" xr:uid="{D5044394-05F8-4D7A-AB55-BA6AF0C14AE4}"/>
    <cellStyle name="20% - Accent4 5 7 2" xfId="10358" xr:uid="{7D8B27A9-DA85-4CD3-80A2-306804EFFCA6}"/>
    <cellStyle name="20% - Accent4 5 7 2 2" xfId="10359" xr:uid="{5D24616E-3F60-429A-8A23-C723D5AB753A}"/>
    <cellStyle name="20% - Accent4 5 7 2 3" xfId="10360" xr:uid="{6703DCD7-3CA7-4F4B-B978-3A106A848EBB}"/>
    <cellStyle name="20% - Accent4 5 7 3" xfId="10361" xr:uid="{2D87A41B-8CD6-4DBB-998C-B5984A4ABAF8}"/>
    <cellStyle name="20% - Accent4 5 7 4" xfId="10362" xr:uid="{8489C899-2762-41AB-AA7B-C51C0CE88BA3}"/>
    <cellStyle name="20% - Accent4 5 7 5" xfId="10363" xr:uid="{89589220-A42F-48E0-BFFF-8CCFB3D098E5}"/>
    <cellStyle name="20% - Accent4 5 7 6" xfId="27098" xr:uid="{41B5DC7F-97BC-4123-9E8F-DB557389D4D8}"/>
    <cellStyle name="20% - Accent4 5 8" xfId="10364" xr:uid="{CA107B5B-3813-4C33-91E8-465788293A4E}"/>
    <cellStyle name="20% - Accent4 5 8 2" xfId="10365" xr:uid="{C079A691-28D1-474A-A7E2-7A462E898871}"/>
    <cellStyle name="20% - Accent4 5 8 3" xfId="10366" xr:uid="{75504E9F-B961-4C05-BC13-3C2244D05D19}"/>
    <cellStyle name="20% - Accent4 5 8 4" xfId="30092" xr:uid="{FDB1EE4C-D87A-4DB9-8DD8-FFAA8AD70068}"/>
    <cellStyle name="20% - Accent4 5 9" xfId="10367" xr:uid="{2EC83EAD-2114-4C9D-9B46-507A44A4758C}"/>
    <cellStyle name="20% - Accent4 6" xfId="730" xr:uid="{86CE5A09-BFC3-4AA4-9864-B1B1478BA0C2}"/>
    <cellStyle name="20% - Accent4 6 10" xfId="10369" xr:uid="{E63864F2-A49D-48AE-9787-5A7A12152C75}"/>
    <cellStyle name="20% - Accent4 6 11" xfId="20989" xr:uid="{430F192A-7543-469D-BF4A-D18FA7E6471B}"/>
    <cellStyle name="20% - Accent4 6 12" xfId="10368" xr:uid="{29E14DB6-F182-469F-8FEB-5954EC012A7E}"/>
    <cellStyle name="20% - Accent4 6 13" xfId="5125" xr:uid="{91AEB303-FED9-407B-B2F1-B93D51113C54}"/>
    <cellStyle name="20% - Accent4 6 14" xfId="4575" xr:uid="{805B2A80-6F2D-45DB-ACFE-2DC0390AE789}"/>
    <cellStyle name="20% - Accent4 6 2" xfId="1261" xr:uid="{37D9C9C1-2F0B-47F1-ADF0-5F0BCA5B1273}"/>
    <cellStyle name="20% - Accent4 6 2 10" xfId="5392" xr:uid="{5AC680C1-938B-4080-B604-1C52E8E0D161}"/>
    <cellStyle name="20% - Accent4 6 2 11" xfId="23063" xr:uid="{865D1284-2C8D-4FEB-BFF4-1D0A6A2DF0DC}"/>
    <cellStyle name="20% - Accent4 6 2 2" xfId="1923" xr:uid="{6EC568C0-BEF6-46AC-90C3-37D9E5DCE4DC}"/>
    <cellStyle name="20% - Accent4 6 2 2 2" xfId="3158" xr:uid="{9F9D600F-A3D2-43EB-A823-EBCE3B3E7C1C}"/>
    <cellStyle name="20% - Accent4 6 2 2 2 2" xfId="10373" xr:uid="{4BE145AF-18A6-4D44-83CE-8389BBA26AC4}"/>
    <cellStyle name="20% - Accent4 6 2 2 2 3" xfId="10374" xr:uid="{C836BA63-0C5C-487F-8A17-631732261B65}"/>
    <cellStyle name="20% - Accent4 6 2 2 2 4" xfId="10372" xr:uid="{A024668B-1A57-4801-BC14-4F6BC1C1B375}"/>
    <cellStyle name="20% - Accent4 6 2 2 3" xfId="10375" xr:uid="{BD790780-A38B-480F-91F6-0781CF32C8A0}"/>
    <cellStyle name="20% - Accent4 6 2 2 4" xfId="10376" xr:uid="{CC00F730-00B1-43B7-9F18-A27D1F821422}"/>
    <cellStyle name="20% - Accent4 6 2 2 5" xfId="10377" xr:uid="{68874C72-1E2C-484C-9832-B1042FE40FB6}"/>
    <cellStyle name="20% - Accent4 6 2 2 6" xfId="22204" xr:uid="{310208B3-3BFE-4072-8764-07B15C58E92E}"/>
    <cellStyle name="20% - Accent4 6 2 2 7" xfId="10371" xr:uid="{908884AD-0497-4728-87C8-BA095AAE2726}"/>
    <cellStyle name="20% - Accent4 6 2 2 8" xfId="28709" xr:uid="{9B58BD2A-5285-48C8-A633-0ADFAA9DB96D}"/>
    <cellStyle name="20% - Accent4 6 2 3" xfId="2528" xr:uid="{CF544441-3468-4F7C-8955-240E177F74BD}"/>
    <cellStyle name="20% - Accent4 6 2 3 2" xfId="10379" xr:uid="{4699C17F-AD3C-4E58-B56A-A87B971E3D4A}"/>
    <cellStyle name="20% - Accent4 6 2 3 2 2" xfId="10380" xr:uid="{39EE5540-7200-40C8-9F06-3AE620F3EE34}"/>
    <cellStyle name="20% - Accent4 6 2 3 2 3" xfId="10381" xr:uid="{2CE139CA-D91E-40EA-956F-FF933CC45C0A}"/>
    <cellStyle name="20% - Accent4 6 2 3 3" xfId="10382" xr:uid="{9D453964-4023-4F15-B903-31FED775AFF8}"/>
    <cellStyle name="20% - Accent4 6 2 3 4" xfId="10383" xr:uid="{9D087535-EE06-45E8-B96A-65C194C6E5E3}"/>
    <cellStyle name="20% - Accent4 6 2 3 5" xfId="10384" xr:uid="{48703D7D-04EC-4C78-9124-373A402276BF}"/>
    <cellStyle name="20% - Accent4 6 2 3 6" xfId="10378" xr:uid="{01EF6A0A-B498-4CBB-BD4B-DCB1157B14B1}"/>
    <cellStyle name="20% - Accent4 6 2 4" xfId="10385" xr:uid="{88BB3474-71C0-4941-862D-6AFF4F2434B6}"/>
    <cellStyle name="20% - Accent4 6 2 4 2" xfId="10386" xr:uid="{4A80E676-C58B-4EA1-A0B6-74C426D9B165}"/>
    <cellStyle name="20% - Accent4 6 2 4 3" xfId="10387" xr:uid="{DCDA48CB-2F71-42CE-873C-0E0A40F49F54}"/>
    <cellStyle name="20% - Accent4 6 2 5" xfId="10388" xr:uid="{53F7D018-B28D-4AAA-B440-DB1AC3A5795E}"/>
    <cellStyle name="20% - Accent4 6 2 6" xfId="10389" xr:uid="{30B06D33-75C7-4F2B-AF16-417F497D1441}"/>
    <cellStyle name="20% - Accent4 6 2 7" xfId="10390" xr:uid="{67DCC824-2301-4635-A00C-D161445615D4}"/>
    <cellStyle name="20% - Accent4 6 2 8" xfId="21231" xr:uid="{5EB51FC0-5E3F-4653-BF63-B378E992D42A}"/>
    <cellStyle name="20% - Accent4 6 2 9" xfId="10370" xr:uid="{40CCC487-79F3-4CC3-87FA-3A7B9364C3A3}"/>
    <cellStyle name="20% - Accent4 6 3" xfId="1633" xr:uid="{D057BA88-BF43-4D2D-99DF-DCBDE312C19A}"/>
    <cellStyle name="20% - Accent4 6 3 10" xfId="27195" xr:uid="{2E1F7DBA-ECD0-431C-82B3-43916D7A7384}"/>
    <cellStyle name="20% - Accent4 6 3 2" xfId="2854" xr:uid="{EC049573-C7F8-41C5-8822-CB64416E7150}"/>
    <cellStyle name="20% - Accent4 6 3 2 2" xfId="10393" xr:uid="{99E9E11D-14A5-4399-BFE6-9B215614BEA2}"/>
    <cellStyle name="20% - Accent4 6 3 2 2 2" xfId="10394" xr:uid="{594B5D2C-DB83-4905-8FE8-A1C74B72F75D}"/>
    <cellStyle name="20% - Accent4 6 3 2 2 3" xfId="10395" xr:uid="{6E30343E-4D10-437B-8114-FE39827CF8A1}"/>
    <cellStyle name="20% - Accent4 6 3 2 3" xfId="10396" xr:uid="{A738F846-590E-4D33-80D7-CE31D306ADE7}"/>
    <cellStyle name="20% - Accent4 6 3 2 4" xfId="10397" xr:uid="{5F4A1B2A-E071-4B3C-BC4D-9CEE6DADE9CE}"/>
    <cellStyle name="20% - Accent4 6 3 2 5" xfId="10398" xr:uid="{F448D83D-65A4-4D9F-A76A-BC47F06F306B}"/>
    <cellStyle name="20% - Accent4 6 3 2 6" xfId="22464" xr:uid="{72382062-F86F-4FF0-A8E7-C1AC6617F7F2}"/>
    <cellStyle name="20% - Accent4 6 3 2 7" xfId="10392" xr:uid="{0EB82FB2-7A6C-474A-8BF7-C3EBA7BE7E1C}"/>
    <cellStyle name="20% - Accent4 6 3 3" xfId="10399" xr:uid="{AD52E58C-E2D1-459A-AD1D-F93F0127E4AD}"/>
    <cellStyle name="20% - Accent4 6 3 3 2" xfId="10400" xr:uid="{4C833BD6-AAA9-4771-8E29-4372D6C9787D}"/>
    <cellStyle name="20% - Accent4 6 3 3 2 2" xfId="10401" xr:uid="{828FCB08-12EE-4C2E-A44F-61DE944E7E83}"/>
    <cellStyle name="20% - Accent4 6 3 3 2 3" xfId="10402" xr:uid="{F76AD8E3-6884-4D36-BB7E-80E82EDCD06B}"/>
    <cellStyle name="20% - Accent4 6 3 3 3" xfId="10403" xr:uid="{DD544B81-8F08-4F3D-BB94-AE5865E5C919}"/>
    <cellStyle name="20% - Accent4 6 3 3 4" xfId="10404" xr:uid="{39F448D0-F815-4DE0-B958-9CACAFD49944}"/>
    <cellStyle name="20% - Accent4 6 3 3 5" xfId="10405" xr:uid="{9D54689B-3DF8-468F-82FE-0246DB759878}"/>
    <cellStyle name="20% - Accent4 6 3 4" xfId="10406" xr:uid="{B4FE6D7F-78F7-4460-BE41-E9C81D74A222}"/>
    <cellStyle name="20% - Accent4 6 3 4 2" xfId="10407" xr:uid="{C73D4645-4847-4343-9876-A78ED3CDA1B6}"/>
    <cellStyle name="20% - Accent4 6 3 4 3" xfId="10408" xr:uid="{BC4DCD5E-25EC-48A5-A6A2-01843ECE799D}"/>
    <cellStyle name="20% - Accent4 6 3 5" xfId="10409" xr:uid="{0020CE91-0428-4CD3-8C18-1C07E91ED2BF}"/>
    <cellStyle name="20% - Accent4 6 3 6" xfId="10410" xr:uid="{7566EEB1-461F-450A-9DCF-D2D8B9B1621E}"/>
    <cellStyle name="20% - Accent4 6 3 7" xfId="10411" xr:uid="{D325EDFE-C3F5-4AF2-957A-82447B03004A}"/>
    <cellStyle name="20% - Accent4 6 3 8" xfId="21478" xr:uid="{EF9B8A14-C19A-4D4F-BFD5-9E6B59CDEE7B}"/>
    <cellStyle name="20% - Accent4 6 3 9" xfId="10391" xr:uid="{0706A39A-C0FE-4A68-9EAC-A707DFB81BE5}"/>
    <cellStyle name="20% - Accent4 6 4" xfId="2375" xr:uid="{8A8EF3EB-5AED-4102-A6F6-3C330CBB5D6A}"/>
    <cellStyle name="20% - Accent4 6 4 10" xfId="30188" xr:uid="{A253DED7-9F53-4CB5-BACE-0D0E752B926E}"/>
    <cellStyle name="20% - Accent4 6 4 2" xfId="10413" xr:uid="{83EC5D94-7221-4F47-90C3-424C10D34502}"/>
    <cellStyle name="20% - Accent4 6 4 2 2" xfId="10414" xr:uid="{3DD01F2B-51D2-4B79-9351-CD2622DDF9B7}"/>
    <cellStyle name="20% - Accent4 6 4 2 2 2" xfId="10415" xr:uid="{3A515D05-79B9-4E97-8CFA-810809FABAEB}"/>
    <cellStyle name="20% - Accent4 6 4 2 2 3" xfId="10416" xr:uid="{24570EF3-8AC1-40D0-878D-F41DBE2AE219}"/>
    <cellStyle name="20% - Accent4 6 4 2 3" xfId="10417" xr:uid="{6036BFBA-1803-4ECC-B5D0-71A0673696E4}"/>
    <cellStyle name="20% - Accent4 6 4 2 4" xfId="10418" xr:uid="{3B311C98-3854-425D-A031-0D3752CA1499}"/>
    <cellStyle name="20% - Accent4 6 4 2 5" xfId="10419" xr:uid="{ABB9D472-F7A2-4910-AAD4-AED4193B0974}"/>
    <cellStyle name="20% - Accent4 6 4 3" xfId="10420" xr:uid="{AE7587A1-E854-48BB-AAFF-B86713BA6DBF}"/>
    <cellStyle name="20% - Accent4 6 4 3 2" xfId="10421" xr:uid="{3A539AC6-6F48-4161-A708-7AD1059A6D7E}"/>
    <cellStyle name="20% - Accent4 6 4 3 2 2" xfId="10422" xr:uid="{EB7A085D-3F4D-48D4-AFC5-A27F718C9C90}"/>
    <cellStyle name="20% - Accent4 6 4 3 2 3" xfId="10423" xr:uid="{5770B366-4335-4829-8BFF-AF55B2E28E37}"/>
    <cellStyle name="20% - Accent4 6 4 3 3" xfId="10424" xr:uid="{82BEB3F6-A4ED-49F1-B402-121E8229D346}"/>
    <cellStyle name="20% - Accent4 6 4 3 4" xfId="10425" xr:uid="{553D087D-5730-4F0C-B0FF-2F4AC66B8978}"/>
    <cellStyle name="20% - Accent4 6 4 3 5" xfId="10426" xr:uid="{D4FCDC76-819E-4EC7-857E-ADBD30B41D6D}"/>
    <cellStyle name="20% - Accent4 6 4 4" xfId="10427" xr:uid="{066AE1C7-200A-4438-B1F6-F4C7E89565E1}"/>
    <cellStyle name="20% - Accent4 6 4 4 2" xfId="10428" xr:uid="{230C66BC-716A-468F-8493-A614C62F77DD}"/>
    <cellStyle name="20% - Accent4 6 4 4 3" xfId="10429" xr:uid="{B09CEFD1-B2FC-408F-AC4F-4E0192B9C210}"/>
    <cellStyle name="20% - Accent4 6 4 5" xfId="10430" xr:uid="{9AA54B64-93EC-4325-AD99-0341681D5AEE}"/>
    <cellStyle name="20% - Accent4 6 4 6" xfId="10431" xr:uid="{FFB585AB-E52A-4775-952C-732A28A8507F}"/>
    <cellStyle name="20% - Accent4 6 4 7" xfId="10432" xr:uid="{BE134429-43C6-48C8-BDB3-F59B17878836}"/>
    <cellStyle name="20% - Accent4 6 4 8" xfId="21959" xr:uid="{D3C0BCBC-1B8F-4B9B-8543-E769227E33CE}"/>
    <cellStyle name="20% - Accent4 6 4 9" xfId="10412" xr:uid="{E2470976-3B8A-4A34-A682-B3992E408DBC}"/>
    <cellStyle name="20% - Accent4 6 5" xfId="10433" xr:uid="{57A4E64B-C066-4000-ABD8-F9CEC5354DC3}"/>
    <cellStyle name="20% - Accent4 6 5 2" xfId="10434" xr:uid="{2A8F8D59-9274-423D-B485-3E441DE1E3CC}"/>
    <cellStyle name="20% - Accent4 6 5 2 2" xfId="10435" xr:uid="{98C75CA0-949F-4B14-9971-8A2F7E54203A}"/>
    <cellStyle name="20% - Accent4 6 5 2 3" xfId="10436" xr:uid="{EC2FBF5B-8889-47A2-946A-3690B3F2B045}"/>
    <cellStyle name="20% - Accent4 6 5 3" xfId="10437" xr:uid="{F1C03513-8AE7-4ED0-8958-C82A7E3BFF1C}"/>
    <cellStyle name="20% - Accent4 6 5 4" xfId="10438" xr:uid="{DF38490A-8F32-42CB-8383-A649E7C71FFC}"/>
    <cellStyle name="20% - Accent4 6 5 5" xfId="10439" xr:uid="{56F2C7D7-859B-416C-ADE1-8D390A159E50}"/>
    <cellStyle name="20% - Accent4 6 6" xfId="10440" xr:uid="{3052F831-FC13-4D78-ACCF-3329E492D156}"/>
    <cellStyle name="20% - Accent4 6 6 2" xfId="10441" xr:uid="{7E2EFDD2-4A49-43CC-949C-7AA817C01D01}"/>
    <cellStyle name="20% - Accent4 6 6 2 2" xfId="10442" xr:uid="{49831D37-8E6C-470A-B9B8-668D142B8371}"/>
    <cellStyle name="20% - Accent4 6 6 2 3" xfId="10443" xr:uid="{68002A06-3EC2-4B87-9BF1-2F5BB487F3A1}"/>
    <cellStyle name="20% - Accent4 6 6 3" xfId="10444" xr:uid="{AF70492E-925D-435B-9E7F-0A3BAD27B053}"/>
    <cellStyle name="20% - Accent4 6 6 4" xfId="10445" xr:uid="{E3C5FA4F-8014-4D08-897F-DE3A53B26CA9}"/>
    <cellStyle name="20% - Accent4 6 6 5" xfId="10446" xr:uid="{DFCBDFBC-19EE-484E-A902-1B056993AFBB}"/>
    <cellStyle name="20% - Accent4 6 7" xfId="10447" xr:uid="{9B6F0B5F-C204-49EA-92C3-5598AC74AAC1}"/>
    <cellStyle name="20% - Accent4 6 7 2" xfId="10448" xr:uid="{E6A7356A-410F-4660-9EF9-B28907FFADF7}"/>
    <cellStyle name="20% - Accent4 6 7 3" xfId="10449" xr:uid="{BE22BAE3-3C09-44EA-B5B3-359DEC278795}"/>
    <cellStyle name="20% - Accent4 6 8" xfId="10450" xr:uid="{0CC15641-C065-4C81-8570-DD5477B78088}"/>
    <cellStyle name="20% - Accent4 6 9" xfId="10451" xr:uid="{CB965146-EFBD-4951-A590-37C89B949A22}"/>
    <cellStyle name="20% - Accent4 7" xfId="605" xr:uid="{26EC75CB-7C97-4453-893E-DD4FF8E6F546}"/>
    <cellStyle name="20% - Accent4 7 10" xfId="21008" xr:uid="{1670B254-DC61-4CC8-9FC0-8065963E5A9D}"/>
    <cellStyle name="20% - Accent4 7 11" xfId="10452" xr:uid="{8DF4AAE5-390C-4428-92D2-6299CE27E1F0}"/>
    <cellStyle name="20% - Accent4 7 12" xfId="5146" xr:uid="{F139AAAD-7158-463C-B52E-9A3A907ADA8E}"/>
    <cellStyle name="20% - Accent4 7 13" xfId="23077" xr:uid="{A3AE568F-D253-4856-85F0-F2A530E39606}"/>
    <cellStyle name="20% - Accent4 7 2" xfId="3040" xr:uid="{7464C310-64FA-44A1-9CD5-6CC5C52444FC}"/>
    <cellStyle name="20% - Accent4 7 2 10" xfId="26020" xr:uid="{E02045A4-B6F7-47AA-92A7-4B5657E679A8}"/>
    <cellStyle name="20% - Accent4 7 2 2" xfId="6186" xr:uid="{8EC3982B-EA83-44B8-814F-907847F966A4}"/>
    <cellStyle name="20% - Accent4 7 2 2 2" xfId="10455" xr:uid="{EEC258E5-8625-4F98-9BBC-8DF290EAA779}"/>
    <cellStyle name="20% - Accent4 7 2 2 2 2" xfId="10456" xr:uid="{28CA3B4D-458E-466E-8231-BAFB2563F11A}"/>
    <cellStyle name="20% - Accent4 7 2 2 2 3" xfId="10457" xr:uid="{5A86C743-928D-42FE-AB6B-0C1B82A22B9F}"/>
    <cellStyle name="20% - Accent4 7 2 2 3" xfId="10458" xr:uid="{11F79398-4024-4DAF-A722-739CE8D9C2EB}"/>
    <cellStyle name="20% - Accent4 7 2 2 4" xfId="10459" xr:uid="{E62616C7-A7FE-4533-A321-187A57E56475}"/>
    <cellStyle name="20% - Accent4 7 2 2 5" xfId="10460" xr:uid="{2DB86134-BD4E-41A2-92B2-E467186C2806}"/>
    <cellStyle name="20% - Accent4 7 2 2 6" xfId="22229" xr:uid="{40B4C19F-2783-4A54-84E4-CA9ABA1F4153}"/>
    <cellStyle name="20% - Accent4 7 2 2 7" xfId="10454" xr:uid="{2F13D1F7-166A-41A0-8E96-0639597F36AD}"/>
    <cellStyle name="20% - Accent4 7 2 2 8" xfId="28999" xr:uid="{05016277-A477-44AB-9BA1-032C4CB1CCAD}"/>
    <cellStyle name="20% - Accent4 7 2 3" xfId="10461" xr:uid="{2C9161CC-40D2-4C23-9FC4-4CAD84B177F4}"/>
    <cellStyle name="20% - Accent4 7 2 3 2" xfId="10462" xr:uid="{66A4B1ED-C5F0-478E-B04C-3752061B578C}"/>
    <cellStyle name="20% - Accent4 7 2 3 2 2" xfId="10463" xr:uid="{CB7037C4-7770-4862-A571-6BDBD6691681}"/>
    <cellStyle name="20% - Accent4 7 2 3 2 3" xfId="10464" xr:uid="{4E554AD9-3DC2-4EA4-9E01-6D87D944F576}"/>
    <cellStyle name="20% - Accent4 7 2 3 3" xfId="10465" xr:uid="{9F1EEFB7-751A-45E7-AB64-1A38D0704823}"/>
    <cellStyle name="20% - Accent4 7 2 3 4" xfId="10466" xr:uid="{85FA2859-DC67-4C91-83E3-D257CA813605}"/>
    <cellStyle name="20% - Accent4 7 2 3 5" xfId="10467" xr:uid="{F243B123-5C4D-4ED7-95CC-235955699DB5}"/>
    <cellStyle name="20% - Accent4 7 2 4" xfId="10468" xr:uid="{D84A585A-A971-4584-8D6E-BF74D99B90DC}"/>
    <cellStyle name="20% - Accent4 7 2 4 2" xfId="10469" xr:uid="{6B77A45B-F026-4682-822F-C08CBF26CE89}"/>
    <cellStyle name="20% - Accent4 7 2 4 3" xfId="10470" xr:uid="{DEECE94A-57DE-4723-8323-D6805EB276E8}"/>
    <cellStyle name="20% - Accent4 7 2 5" xfId="10471" xr:uid="{4D38175F-1AD7-4311-8D19-562D09894EA0}"/>
    <cellStyle name="20% - Accent4 7 2 6" xfId="10472" xr:uid="{4B6BF814-468F-4C55-92A7-EB214388B489}"/>
    <cellStyle name="20% - Accent4 7 2 7" xfId="10473" xr:uid="{11063AA4-D8CC-4188-AF85-40075E063FDE}"/>
    <cellStyle name="20% - Accent4 7 2 8" xfId="21255" xr:uid="{ED3A4614-8A03-4897-92D2-9CD4CDBA005E}"/>
    <cellStyle name="20% - Accent4 7 2 9" xfId="10453" xr:uid="{582E5356-DDD6-441F-82A6-58CC490D5BAA}"/>
    <cellStyle name="20% - Accent4 7 3" xfId="5596" xr:uid="{324B2993-FEF3-4BEB-ABB2-977147DFE749}"/>
    <cellStyle name="20% - Accent4 7 3 10" xfId="27488" xr:uid="{7FF0ACF6-23DC-4C72-AD4A-FB67A6DD00E9}"/>
    <cellStyle name="20% - Accent4 7 3 2" xfId="6377" xr:uid="{4D93E4A2-2B5C-429D-B071-F92F03E593EF}"/>
    <cellStyle name="20% - Accent4 7 3 2 2" xfId="10476" xr:uid="{158D072A-6998-461F-B62E-A940C537DC6D}"/>
    <cellStyle name="20% - Accent4 7 3 2 2 2" xfId="10477" xr:uid="{D60C9197-56EC-48D9-B605-54EA411416AC}"/>
    <cellStyle name="20% - Accent4 7 3 2 2 3" xfId="10478" xr:uid="{13132F21-D7C1-4909-BE97-877B9EA088E9}"/>
    <cellStyle name="20% - Accent4 7 3 2 3" xfId="10479" xr:uid="{867FBCC4-A08B-4C8D-9159-18B17121F088}"/>
    <cellStyle name="20% - Accent4 7 3 2 4" xfId="10480" xr:uid="{7993ECCD-17FA-4AA2-8971-C245A5FF04E3}"/>
    <cellStyle name="20% - Accent4 7 3 2 5" xfId="10481" xr:uid="{68546F24-6C28-4962-AF8C-251767580170}"/>
    <cellStyle name="20% - Accent4 7 3 2 6" xfId="22490" xr:uid="{A8D18330-F357-485C-9FD8-D3C9BD335E12}"/>
    <cellStyle name="20% - Accent4 7 3 2 7" xfId="10475" xr:uid="{6A81D2BF-1F38-434B-8B91-653232A88434}"/>
    <cellStyle name="20% - Accent4 7 3 3" xfId="10482" xr:uid="{AE1861C4-C765-40BE-AE3F-7246ECE569CD}"/>
    <cellStyle name="20% - Accent4 7 3 3 2" xfId="10483" xr:uid="{61CA999F-C664-4418-970B-CDA809B462DA}"/>
    <cellStyle name="20% - Accent4 7 3 3 2 2" xfId="10484" xr:uid="{38ED544E-BEAE-4704-A535-98B993D7E827}"/>
    <cellStyle name="20% - Accent4 7 3 3 2 3" xfId="10485" xr:uid="{7260D7D8-77EE-45C3-9E0C-5C8BFB2E6447}"/>
    <cellStyle name="20% - Accent4 7 3 3 3" xfId="10486" xr:uid="{DA1451FC-0666-48E9-92CD-850D4DAD1D3D}"/>
    <cellStyle name="20% - Accent4 7 3 3 4" xfId="10487" xr:uid="{75F15D55-299F-48E7-9874-64C02C073421}"/>
    <cellStyle name="20% - Accent4 7 3 3 5" xfId="10488" xr:uid="{0672ED19-2CC6-435F-9783-4772AB74C34C}"/>
    <cellStyle name="20% - Accent4 7 3 4" xfId="10489" xr:uid="{B5E3727D-06C9-40E0-B6B6-1F7C17430BBA}"/>
    <cellStyle name="20% - Accent4 7 3 4 2" xfId="10490" xr:uid="{28AAB0EC-C29B-48D8-A09C-E6CA25C12BD4}"/>
    <cellStyle name="20% - Accent4 7 3 4 3" xfId="10491" xr:uid="{3A0BABEA-BF86-4F8A-B765-F2B353F83079}"/>
    <cellStyle name="20% - Accent4 7 3 5" xfId="10492" xr:uid="{6D6075F2-815A-44C8-B8B8-7A2F87C2C32E}"/>
    <cellStyle name="20% - Accent4 7 3 6" xfId="10493" xr:uid="{57D6E2F0-E60C-49AD-B45F-421EC5915E0C}"/>
    <cellStyle name="20% - Accent4 7 3 7" xfId="10494" xr:uid="{C5197AF4-FA70-437B-9E4B-114436FECFEA}"/>
    <cellStyle name="20% - Accent4 7 3 8" xfId="21503" xr:uid="{16D6FA56-EB86-43AE-98B3-A109C49D1EB5}"/>
    <cellStyle name="20% - Accent4 7 3 9" xfId="10474" xr:uid="{652BEACA-E8A6-41EB-8852-FD55319BA543}"/>
    <cellStyle name="20% - Accent4 7 4" xfId="5978" xr:uid="{310B6E5A-40D4-4EB0-B542-4D1D344607E4}"/>
    <cellStyle name="20% - Accent4 7 4 2" xfId="10496" xr:uid="{74006B53-C31D-44F5-97F9-7B5E46181BB0}"/>
    <cellStyle name="20% - Accent4 7 4 2 2" xfId="10497" xr:uid="{CCA7347E-3984-4577-9E6E-B958A7D9ED4B}"/>
    <cellStyle name="20% - Accent4 7 4 2 3" xfId="10498" xr:uid="{1C07E05C-F7F1-4481-8A7C-9C99F11BCD4D}"/>
    <cellStyle name="20% - Accent4 7 4 3" xfId="10499" xr:uid="{C622003C-5C5A-4721-8FCA-9D743E884640}"/>
    <cellStyle name="20% - Accent4 7 4 4" xfId="10500" xr:uid="{E371CB3E-1D48-4EFF-BD36-6A469EC188E3}"/>
    <cellStyle name="20% - Accent4 7 4 5" xfId="10501" xr:uid="{3842A2A1-C746-4A66-BD56-068940D90DAF}"/>
    <cellStyle name="20% - Accent4 7 4 6" xfId="21979" xr:uid="{27B1DDDB-EF37-4DED-994F-594045694EE3}"/>
    <cellStyle name="20% - Accent4 7 4 7" xfId="10495" xr:uid="{97F59FAE-407E-4C12-B6DD-11B228DA46AF}"/>
    <cellStyle name="20% - Accent4 7 4 8" xfId="30484" xr:uid="{61E33D2E-1B0E-4B8C-B4C8-39C81834E868}"/>
    <cellStyle name="20% - Accent4 7 5" xfId="10502" xr:uid="{E82DCDCA-CF3E-410C-A955-3CEFA35C74E6}"/>
    <cellStyle name="20% - Accent4 7 5 2" xfId="10503" xr:uid="{6833E7D5-941A-43F3-A508-296A4662430D}"/>
    <cellStyle name="20% - Accent4 7 5 2 2" xfId="10504" xr:uid="{82D99A78-C05F-4013-9058-A64C38BE02CE}"/>
    <cellStyle name="20% - Accent4 7 5 2 3" xfId="10505" xr:uid="{5E8F25CB-CD0F-4AD1-980C-0AC5BE6DDEFC}"/>
    <cellStyle name="20% - Accent4 7 5 3" xfId="10506" xr:uid="{8FAEE249-C3DC-4942-A35D-36E503A0A6C0}"/>
    <cellStyle name="20% - Accent4 7 5 4" xfId="10507" xr:uid="{FD3BA31A-62DA-496F-B7E0-5B4F0181BCDC}"/>
    <cellStyle name="20% - Accent4 7 5 5" xfId="10508" xr:uid="{FA6911A2-D85F-4653-A484-38715A55117C}"/>
    <cellStyle name="20% - Accent4 7 6" xfId="10509" xr:uid="{4126E80A-9653-477F-8669-050FF86C2CD9}"/>
    <cellStyle name="20% - Accent4 7 6 2" xfId="10510" xr:uid="{2CE61E3A-0280-4C75-A590-2CA288CC2BF6}"/>
    <cellStyle name="20% - Accent4 7 6 3" xfId="10511" xr:uid="{4972B1B8-F5A2-4337-85D6-A3566292F8C0}"/>
    <cellStyle name="20% - Accent4 7 7" xfId="10512" xr:uid="{DC8F4D5A-77E4-40EE-80C2-61B4C3986FF9}"/>
    <cellStyle name="20% - Accent4 7 8" xfId="10513" xr:uid="{D6D5BA26-642B-4784-9E85-EAF307134370}"/>
    <cellStyle name="20% - Accent4 7 9" xfId="10514" xr:uid="{1C0BA931-8947-49BB-B7B6-B4BDC4E04F32}"/>
    <cellStyle name="20% - Accent4 8" xfId="2122" xr:uid="{2D3662B8-0F99-4D9B-99DE-4431ED35B125}"/>
    <cellStyle name="20% - Accent4 8 10" xfId="5173" xr:uid="{548E4D7E-4699-4480-BF14-6F1D18D308FE}"/>
    <cellStyle name="20% - Accent4 8 11" xfId="23092" xr:uid="{A1973E52-ED7D-426C-AE41-434A0C021632}"/>
    <cellStyle name="20% - Accent4 8 2" xfId="5422" xr:uid="{BA19C607-34B9-453B-85DB-3E0DA76474DB}"/>
    <cellStyle name="20% - Accent4 8 2 2" xfId="6203" xr:uid="{25E9B0D5-85C6-4A6A-8781-199E481D6811}"/>
    <cellStyle name="20% - Accent4 8 2 2 2" xfId="10518" xr:uid="{5983DA0D-4A25-44B9-AE41-4B8BBE2090C8}"/>
    <cellStyle name="20% - Accent4 8 2 2 3" xfId="10519" xr:uid="{5095B986-3421-42BF-8205-A0B682F44FE0}"/>
    <cellStyle name="20% - Accent4 8 2 2 4" xfId="22246" xr:uid="{4C1B749E-485A-4B71-A7C0-C8880A52AD27}"/>
    <cellStyle name="20% - Accent4 8 2 2 5" xfId="10517" xr:uid="{80393EFB-44DF-4153-86A4-22207A7E1A5F}"/>
    <cellStyle name="20% - Accent4 8 2 2 6" xfId="29293" xr:uid="{6DCB22FA-11BA-4E93-8F67-EC4768C21FFA}"/>
    <cellStyle name="20% - Accent4 8 2 3" xfId="10520" xr:uid="{078AECDF-3031-4B31-8B79-209C1BD11888}"/>
    <cellStyle name="20% - Accent4 8 2 4" xfId="10521" xr:uid="{B60C089F-4DBA-4B70-B69D-C5D8FA4102DD}"/>
    <cellStyle name="20% - Accent4 8 2 5" xfId="10522" xr:uid="{D59D2A04-CF13-4BE1-81C2-6B927E321067}"/>
    <cellStyle name="20% - Accent4 8 2 6" xfId="21275" xr:uid="{A9AE3CB4-5E4A-47FC-8EF6-6254146263A5}"/>
    <cellStyle name="20% - Accent4 8 2 7" xfId="10516" xr:uid="{785798FC-79DA-417A-AA0F-C14531EAFEE3}"/>
    <cellStyle name="20% - Accent4 8 2 8" xfId="26310" xr:uid="{82E5C94D-3848-4565-A01F-E1EF12752767}"/>
    <cellStyle name="20% - Accent4 8 3" xfId="5613" xr:uid="{EBB1960F-C470-47A7-9891-F994B322AC73}"/>
    <cellStyle name="20% - Accent4 8 3 2" xfId="6394" xr:uid="{8B66B44C-81DC-4C00-8C30-1AB83AD32723}"/>
    <cellStyle name="20% - Accent4 8 3 2 2" xfId="10525" xr:uid="{5CC3CCB3-52CC-4D5F-AA6D-1EBF9FB4DD58}"/>
    <cellStyle name="20% - Accent4 8 3 2 3" xfId="10526" xr:uid="{D3108CED-0970-4383-A0FF-F5A931EF682E}"/>
    <cellStyle name="20% - Accent4 8 3 2 4" xfId="22508" xr:uid="{5DD149A1-B86F-4DA7-A64F-1190D65CF53A}"/>
    <cellStyle name="20% - Accent4 8 3 2 5" xfId="10524" xr:uid="{DB0E0292-749D-46A6-9702-171CC4888AB1}"/>
    <cellStyle name="20% - Accent4 8 3 3" xfId="10527" xr:uid="{AA1A5722-EA49-4E06-9008-A9FE93C37F30}"/>
    <cellStyle name="20% - Accent4 8 3 4" xfId="10528" xr:uid="{A66534AD-28F4-424B-9312-3BD2F9E85C8E}"/>
    <cellStyle name="20% - Accent4 8 3 5" xfId="10529" xr:uid="{61342A2F-0B83-44B9-9BFE-D7C17AB154C0}"/>
    <cellStyle name="20% - Accent4 8 3 6" xfId="21521" xr:uid="{E0C92459-0039-462E-8754-14C347F4BD00}"/>
    <cellStyle name="20% - Accent4 8 3 7" xfId="10523" xr:uid="{89139743-80DA-470E-96C2-82BBB05F5F31}"/>
    <cellStyle name="20% - Accent4 8 3 8" xfId="27782" xr:uid="{4EE76866-6ECE-4A74-A657-50532752BD8F}"/>
    <cellStyle name="20% - Accent4 8 4" xfId="5998" xr:uid="{8276AA1A-0895-4195-BC7D-226C0F74F92C}"/>
    <cellStyle name="20% - Accent4 8 4 2" xfId="10531" xr:uid="{A15B90BB-99EA-4EDA-BE8E-E95CFEF29437}"/>
    <cellStyle name="20% - Accent4 8 4 3" xfId="10532" xr:uid="{8CFA41DA-1074-4593-80B4-4424911AA5F8}"/>
    <cellStyle name="20% - Accent4 8 4 4" xfId="22003" xr:uid="{906C0DF9-1BD2-4618-BFA9-E24A5B273F75}"/>
    <cellStyle name="20% - Accent4 8 4 5" xfId="10530" xr:uid="{0A5DFB0E-458C-4B44-9D55-5F0BA501D3BA}"/>
    <cellStyle name="20% - Accent4 8 4 6" xfId="30780" xr:uid="{82CA8F71-E296-4C73-9264-471DA6AAD45B}"/>
    <cellStyle name="20% - Accent4 8 5" xfId="10533" xr:uid="{D216DFB0-8453-4645-9395-F1CBC8892A7A}"/>
    <cellStyle name="20% - Accent4 8 6" xfId="10534" xr:uid="{8F474BD8-2196-4853-8BE2-F3D36FBDFA45}"/>
    <cellStyle name="20% - Accent4 8 7" xfId="10535" xr:uid="{CFAEC88D-4099-4885-810E-A0D26BAFE109}"/>
    <cellStyle name="20% - Accent4 8 8" xfId="21034" xr:uid="{5E9FD9E0-557A-4859-97C0-23F58438F37C}"/>
    <cellStyle name="20% - Accent4 8 9" xfId="10515" xr:uid="{77E990EA-B99A-47A2-9076-2127092531DD}"/>
    <cellStyle name="20% - Accent4 9" xfId="676" xr:uid="{D1EDFD1D-7A35-457D-9335-5A5BA1DE6685}"/>
    <cellStyle name="20% - Accent4 9 10" xfId="5194" xr:uid="{5AA6B946-AD58-4499-9C33-F8250B3C6A99}"/>
    <cellStyle name="20% - Accent4 9 11" xfId="23108" xr:uid="{2544DC79-62AA-4536-BC8C-C58CDBD33EF9}"/>
    <cellStyle name="20% - Accent4 9 2" xfId="5441" xr:uid="{49272AFC-AC4E-49D4-8725-82306E5A506B}"/>
    <cellStyle name="20% - Accent4 9 2 2" xfId="6223" xr:uid="{BF492F5D-B5AE-4B59-9F88-8D10EC57B62B}"/>
    <cellStyle name="20% - Accent4 9 2 2 2" xfId="10539" xr:uid="{82CD0F8D-CAE8-482F-84BA-152BD1955A4C}"/>
    <cellStyle name="20% - Accent4 9 2 2 3" xfId="10540" xr:uid="{DF923928-134B-49BE-9042-FA4604D12B56}"/>
    <cellStyle name="20% - Accent4 9 2 2 4" xfId="22267" xr:uid="{DB1F3229-5B06-4D86-8BA9-B64808D1E3CC}"/>
    <cellStyle name="20% - Accent4 9 2 2 5" xfId="10538" xr:uid="{D60C6B36-3841-412B-9E3C-21E71950BE1A}"/>
    <cellStyle name="20% - Accent4 9 2 2 6" xfId="29604" xr:uid="{41D8B1AB-0DA5-4CF6-A494-A057B7D32A68}"/>
    <cellStyle name="20% - Accent4 9 2 3" xfId="10541" xr:uid="{4B6C0B65-39BA-4582-87A1-31E330340484}"/>
    <cellStyle name="20% - Accent4 9 2 4" xfId="10542" xr:uid="{8C4C3D2C-BF57-44F8-B3C9-05F985628CA6}"/>
    <cellStyle name="20% - Accent4 9 2 5" xfId="10543" xr:uid="{0A213E6C-C82D-4D74-BEFA-F376BDAC9219}"/>
    <cellStyle name="20% - Accent4 9 2 6" xfId="21295" xr:uid="{0A59C945-B1F7-4738-AA1B-06E6E64CE891}"/>
    <cellStyle name="20% - Accent4 9 2 7" xfId="10537" xr:uid="{CE8A7154-E319-4EB3-9C95-213CE6373CB5}"/>
    <cellStyle name="20% - Accent4 9 2 8" xfId="26620" xr:uid="{69C908E2-783F-444A-84B8-0A990D9C72C3}"/>
    <cellStyle name="20% - Accent4 9 3" xfId="5633" xr:uid="{C00AC48C-D1F8-4E4D-B94A-363022992B1A}"/>
    <cellStyle name="20% - Accent4 9 3 2" xfId="6415" xr:uid="{31B2ADD2-54E3-4C02-A6D8-122C2F26F3E2}"/>
    <cellStyle name="20% - Accent4 9 3 2 2" xfId="10546" xr:uid="{33D6EEF0-BEF1-44E9-9BBB-7E7A3A450D68}"/>
    <cellStyle name="20% - Accent4 9 3 2 3" xfId="10547" xr:uid="{A7C6AD92-EF7D-4E97-A561-B5E9B77C332D}"/>
    <cellStyle name="20% - Accent4 9 3 2 4" xfId="22529" xr:uid="{2F8B5A38-CAB8-4E6F-B556-11D65EBB7D9A}"/>
    <cellStyle name="20% - Accent4 9 3 2 5" xfId="10545" xr:uid="{98F99A36-F433-4CDF-9321-037A731C68AA}"/>
    <cellStyle name="20% - Accent4 9 3 3" xfId="10548" xr:uid="{F6243FA1-4870-4439-81B9-22981C24677B}"/>
    <cellStyle name="20% - Accent4 9 3 4" xfId="10549" xr:uid="{8FC47EDF-4EF7-485D-AD6C-ACEB0CEFA924}"/>
    <cellStyle name="20% - Accent4 9 3 5" xfId="10550" xr:uid="{60864615-4BDB-41EF-A2A7-3A9F9CEAD9FD}"/>
    <cellStyle name="20% - Accent4 9 3 6" xfId="21542" xr:uid="{296F375A-5CF1-4BFA-B396-DF1AA4F527EB}"/>
    <cellStyle name="20% - Accent4 9 3 7" xfId="10544" xr:uid="{63317310-262B-4E49-B31C-59E4F2DA5F92}"/>
    <cellStyle name="20% - Accent4 9 3 8" xfId="28093" xr:uid="{8C51F09A-1663-49A1-9251-FDD5D11659FE}"/>
    <cellStyle name="20% - Accent4 9 4" xfId="6020" xr:uid="{0672662A-CCAF-4445-A6B1-25868B1B990F}"/>
    <cellStyle name="20% - Accent4 9 4 2" xfId="10552" xr:uid="{3205115C-F936-487D-BBD6-BC8318AB6A0F}"/>
    <cellStyle name="20% - Accent4 9 4 3" xfId="10553" xr:uid="{106BD0E7-1B87-4186-99B0-A80FB2329B53}"/>
    <cellStyle name="20% - Accent4 9 4 4" xfId="22026" xr:uid="{6C4A8BE5-6E51-4BAA-B708-339B3C28DE5D}"/>
    <cellStyle name="20% - Accent4 9 4 5" xfId="10551" xr:uid="{D6423CFA-A8A7-4F74-9C8F-D062CB7D2E08}"/>
    <cellStyle name="20% - Accent4 9 4 6" xfId="31092" xr:uid="{780FF298-301D-4EC1-B5D1-40DE1269C7DB}"/>
    <cellStyle name="20% - Accent4 9 5" xfId="10554" xr:uid="{153528B4-7BE9-408D-A7F3-DD24DB2A59F3}"/>
    <cellStyle name="20% - Accent4 9 6" xfId="10555" xr:uid="{F0C1B6B0-387D-49AB-B0A1-A203D5BF29D3}"/>
    <cellStyle name="20% - Accent4 9 7" xfId="10556" xr:uid="{17A78E44-FDEC-41C1-A03B-708B66BFF323}"/>
    <cellStyle name="20% - Accent4 9 8" xfId="21054" xr:uid="{EF2EEEC4-7C9A-4018-B015-557260150596}"/>
    <cellStyle name="20% - Accent4 9 9" xfId="10536" xr:uid="{01F4052E-0CDC-41A8-9297-E2C0D6133038}"/>
    <cellStyle name="20% - Accent5" xfId="33" builtinId="46" customBuiltin="1"/>
    <cellStyle name="20% - Accent5 10" xfId="4797" xr:uid="{A322BE65-64FF-40EF-9F85-93CCBA02A045}"/>
    <cellStyle name="20% - Accent5 10 10" xfId="23127" xr:uid="{1F3E10A6-71E0-4DB7-A4D9-5BF640A9D722}"/>
    <cellStyle name="20% - Accent5 10 2" xfId="6046" xr:uid="{7F7DE103-FCEC-4E3D-A4F8-9DFDFBAFA5D3}"/>
    <cellStyle name="20% - Accent5 10 2 2" xfId="10559" xr:uid="{E1102B7B-1A6C-4D8D-A1FF-3D5B817E1E8C}"/>
    <cellStyle name="20% - Accent5 10 2 2 2" xfId="10560" xr:uid="{D3B34FA6-3013-46E8-A7E2-828C6739BCD2}"/>
    <cellStyle name="20% - Accent5 10 2 2 3" xfId="10561" xr:uid="{F490400F-E0FF-4048-B6E5-463740A7EF8C}"/>
    <cellStyle name="20% - Accent5 10 2 3" xfId="10562" xr:uid="{1CB45F38-29FE-436F-8B30-2960D2857C30}"/>
    <cellStyle name="20% - Accent5 10 2 4" xfId="10563" xr:uid="{E22045B4-9CE9-4F0A-98E8-1815FBA98269}"/>
    <cellStyle name="20% - Accent5 10 2 5" xfId="10564" xr:uid="{6774CA72-C732-480C-A698-CBF8131EC08B}"/>
    <cellStyle name="20% - Accent5 10 2 6" xfId="10558" xr:uid="{74A50CEF-8BD0-41BB-B0A1-6EFD36AC9685}"/>
    <cellStyle name="20% - Accent5 10 2 7" xfId="28347" xr:uid="{251A6EDE-F1A4-4B0B-AC4B-3EAEF1296CDC}"/>
    <cellStyle name="20% - Accent5 10 3" xfId="10565" xr:uid="{AF5ECFE0-751C-467E-9943-CB4358C0803A}"/>
    <cellStyle name="20% - Accent5 10 3 2" xfId="10566" xr:uid="{6B87F5BF-A1CA-43E5-AA5E-25717A0D80FB}"/>
    <cellStyle name="20% - Accent5 10 3 2 2" xfId="10567" xr:uid="{6F2834D6-F2BB-401A-AC7D-1DDEC6A07164}"/>
    <cellStyle name="20% - Accent5 10 3 2 3" xfId="10568" xr:uid="{ABF84DA9-72FE-4741-BEE5-5DE2AB43826A}"/>
    <cellStyle name="20% - Accent5 10 3 3" xfId="10569" xr:uid="{9386D0AC-4923-4D96-8D74-81B726DA9807}"/>
    <cellStyle name="20% - Accent5 10 3 4" xfId="10570" xr:uid="{ED58A80D-585E-4D33-A210-F910CBAA8E7E}"/>
    <cellStyle name="20% - Accent5 10 3 5" xfId="10571" xr:uid="{2818B9DF-309C-404E-BD0A-C31650C79668}"/>
    <cellStyle name="20% - Accent5 10 4" xfId="10572" xr:uid="{AE4A7FC1-FDB6-4C61-A86B-DD5F5993A0BB}"/>
    <cellStyle name="20% - Accent5 10 4 2" xfId="10573" xr:uid="{4654A041-5596-43FF-A057-0DE8E34AEA1C}"/>
    <cellStyle name="20% - Accent5 10 4 3" xfId="10574" xr:uid="{90E57DFD-4FEA-4590-8B8A-328151CBF43C}"/>
    <cellStyle name="20% - Accent5 10 5" xfId="10575" xr:uid="{F59D23C0-B1F6-40BD-B262-3EBE57F616E4}"/>
    <cellStyle name="20% - Accent5 10 6" xfId="10576" xr:uid="{20016908-D681-4A0E-8685-83BDA98C6271}"/>
    <cellStyle name="20% - Accent5 10 7" xfId="10577" xr:uid="{C3695487-1CFF-4275-AED9-45FBAEC171AE}"/>
    <cellStyle name="20% - Accent5 10 8" xfId="10557" xr:uid="{FDE1DB84-39E9-45FE-819D-6C30FC84E81D}"/>
    <cellStyle name="20% - Accent5 10 9" xfId="5218" xr:uid="{9B2906DD-1CB1-4AB4-AF0D-E5862C50ECF1}"/>
    <cellStyle name="20% - Accent5 11" xfId="4812" xr:uid="{7BEF271E-2EA6-4D01-8ACF-1B4F5DF7A8D2}"/>
    <cellStyle name="20% - Accent5 11 10" xfId="23144" xr:uid="{53CD317F-CEAB-4345-AE06-0D0F9BC88512}"/>
    <cellStyle name="20% - Accent5 11 2" xfId="6249" xr:uid="{42ECC72B-A06B-4799-8A30-34219DE9599A}"/>
    <cellStyle name="20% - Accent5 11 2 2" xfId="10580" xr:uid="{8D8E9CE4-52DD-4503-9555-36C26562A7D9}"/>
    <cellStyle name="20% - Accent5 11 2 2 2" xfId="10581" xr:uid="{98EA51F0-23BB-43DE-A645-D34A1938942F}"/>
    <cellStyle name="20% - Accent5 11 2 2 3" xfId="10582" xr:uid="{B20E5CEB-5AF0-42AD-BB6C-F576A6DEA4EE}"/>
    <cellStyle name="20% - Accent5 11 2 3" xfId="10583" xr:uid="{1713CDEE-06F8-4B19-A3BD-F99F78F51D79}"/>
    <cellStyle name="20% - Accent5 11 2 4" xfId="10584" xr:uid="{B5BA1C36-9542-45FF-ADE9-FD7658169C43}"/>
    <cellStyle name="20% - Accent5 11 2 5" xfId="10585" xr:uid="{A656E96D-B576-450E-9F80-A1CDAC981DCD}"/>
    <cellStyle name="20% - Accent5 11 2 6" xfId="10579" xr:uid="{20515B6D-77BF-41C5-8C3F-01A73D4AA60C}"/>
    <cellStyle name="20% - Accent5 11 2 7" xfId="28420" xr:uid="{0C26EA70-1703-4A33-8894-E7317CA8E81B}"/>
    <cellStyle name="20% - Accent5 11 3" xfId="10586" xr:uid="{40698E59-FD26-4C4B-BBD2-3FDC360DE6B2}"/>
    <cellStyle name="20% - Accent5 11 3 2" xfId="10587" xr:uid="{399CEA89-AD44-4104-B8F0-C2A18BEBA705}"/>
    <cellStyle name="20% - Accent5 11 3 2 2" xfId="10588" xr:uid="{81130B97-07CC-4AD1-A75B-7CA88B1E3CF3}"/>
    <cellStyle name="20% - Accent5 11 3 2 3" xfId="10589" xr:uid="{4ABC181F-EB55-405E-B7E7-0EB89B573DE8}"/>
    <cellStyle name="20% - Accent5 11 3 3" xfId="10590" xr:uid="{B1B3AB55-DD19-4B86-AD29-5E33B21E4082}"/>
    <cellStyle name="20% - Accent5 11 3 4" xfId="10591" xr:uid="{99062A30-90B6-413A-A833-2BDEC5BF9CF0}"/>
    <cellStyle name="20% - Accent5 11 3 5" xfId="10592" xr:uid="{7D96E41C-74A4-46D3-B5DB-A6A06801D8B1}"/>
    <cellStyle name="20% - Accent5 11 4" xfId="10593" xr:uid="{55DE5F43-C0CB-4198-87C0-ABEF37EC650A}"/>
    <cellStyle name="20% - Accent5 11 4 2" xfId="10594" xr:uid="{9A86629E-6E41-4D8C-9B32-E124CCA0F384}"/>
    <cellStyle name="20% - Accent5 11 4 3" xfId="10595" xr:uid="{E6EF8A18-E4D1-4582-A585-108A6AA19F62}"/>
    <cellStyle name="20% - Accent5 11 5" xfId="10596" xr:uid="{2D3CB368-3EEC-42CC-8B9F-6D7CA2742E88}"/>
    <cellStyle name="20% - Accent5 11 6" xfId="10597" xr:uid="{C22B34B5-C352-4DE6-B98C-707014D9BCE3}"/>
    <cellStyle name="20% - Accent5 11 7" xfId="10598" xr:uid="{AE7410CA-AEAE-4415-87D0-F757F81928D1}"/>
    <cellStyle name="20% - Accent5 11 8" xfId="10578" xr:uid="{6524A16A-F3ED-440F-9FBE-7F190EB043F1}"/>
    <cellStyle name="20% - Accent5 11 9" xfId="5465" xr:uid="{AFA163C4-B5C2-4FDF-A9B5-56A9F1440ADC}"/>
    <cellStyle name="20% - Accent5 12" xfId="4459" xr:uid="{D3ACD34B-2745-487B-9058-27C56FCBF86E}"/>
    <cellStyle name="20% - Accent5 12 10" xfId="23224" xr:uid="{B5E68E32-7035-43A7-A87F-9235953A8CB3}"/>
    <cellStyle name="20% - Accent5 12 2" xfId="6443" xr:uid="{4044E425-5FE1-4DE7-8E24-6B906757EDA8}"/>
    <cellStyle name="20% - Accent5 12 2 2" xfId="10601" xr:uid="{54E59EB6-3462-4E65-8555-58544DADDA49}"/>
    <cellStyle name="20% - Accent5 12 2 2 2" xfId="10602" xr:uid="{1CEC9685-E9F8-4803-8DAC-4A656A49C5E8}"/>
    <cellStyle name="20% - Accent5 12 2 2 3" xfId="10603" xr:uid="{46A7904B-176F-4EAB-89A3-E30EFEDB52C2}"/>
    <cellStyle name="20% - Accent5 12 2 3" xfId="10604" xr:uid="{35C8F546-451E-4612-A29B-F299EDFED6B0}"/>
    <cellStyle name="20% - Accent5 12 2 4" xfId="10605" xr:uid="{60C8EE2B-DF80-4CDD-8AC4-56AA331424BA}"/>
    <cellStyle name="20% - Accent5 12 2 5" xfId="10606" xr:uid="{7C701A02-83A2-484D-A22E-019043035887}"/>
    <cellStyle name="20% - Accent5 12 2 6" xfId="10600" xr:uid="{5706EC96-4388-46AD-BCE2-CC34EAEA99F2}"/>
    <cellStyle name="20% - Accent5 12 3" xfId="10607" xr:uid="{2D5D7C64-AAD0-4EA8-9E9C-9EEFC3CB6DEC}"/>
    <cellStyle name="20% - Accent5 12 3 2" xfId="10608" xr:uid="{81F4FFB2-479B-4F72-BFCF-5B3C3BE2ABAF}"/>
    <cellStyle name="20% - Accent5 12 3 2 2" xfId="10609" xr:uid="{CBB10A2C-99E2-40A6-8CEB-08098F75FFA7}"/>
    <cellStyle name="20% - Accent5 12 3 2 3" xfId="10610" xr:uid="{FCE0E4F1-AF4D-49F4-9DEE-4138CB34BDA6}"/>
    <cellStyle name="20% - Accent5 12 3 3" xfId="10611" xr:uid="{46D70E16-9987-4D68-9BAD-70641C22EA7C}"/>
    <cellStyle name="20% - Accent5 12 3 4" xfId="10612" xr:uid="{16280B63-9F82-4A61-A8B6-1CE433C3C6F9}"/>
    <cellStyle name="20% - Accent5 12 3 5" xfId="10613" xr:uid="{22BA9587-59A3-45A2-A492-E75AED0A7548}"/>
    <cellStyle name="20% - Accent5 12 4" xfId="10614" xr:uid="{91B6FE4D-52E5-45F4-933C-5AED90CD648A}"/>
    <cellStyle name="20% - Accent5 12 4 2" xfId="10615" xr:uid="{FAFBD96D-3DA1-4F30-8D96-E8279A9EBFEE}"/>
    <cellStyle name="20% - Accent5 12 4 3" xfId="10616" xr:uid="{9BC49D76-CF75-4FF8-AAF7-24075B84A9D3}"/>
    <cellStyle name="20% - Accent5 12 5" xfId="10617" xr:uid="{156CBBE6-903F-442A-8AEA-7A82C8F7DF2E}"/>
    <cellStyle name="20% - Accent5 12 6" xfId="10618" xr:uid="{2C681AE7-DFBE-41C6-A74F-DD030990B51A}"/>
    <cellStyle name="20% - Accent5 12 7" xfId="10619" xr:uid="{347B96E7-E51C-43C7-9A78-3709FA344591}"/>
    <cellStyle name="20% - Accent5 12 8" xfId="10599" xr:uid="{63CBC3BE-660C-4067-9AAD-2162A88CA072}"/>
    <cellStyle name="20% - Accent5 12 9" xfId="5661" xr:uid="{ED2F6662-92D0-4B3E-8429-BFBF2C45CCEB}"/>
    <cellStyle name="20% - Accent5 13" xfId="5686" xr:uid="{1DF192C6-9047-4252-A1D2-2B8528AF96C2}"/>
    <cellStyle name="20% - Accent5 13 2" xfId="6468" xr:uid="{7D425545-E126-4AF2-84D9-F1F63FB241FA}"/>
    <cellStyle name="20% - Accent5 13 2 2" xfId="10622" xr:uid="{6EE492B4-301E-4B5F-981E-A2353A0B784D}"/>
    <cellStyle name="20% - Accent5 13 2 2 2" xfId="10623" xr:uid="{B1E0A287-6DB3-4585-91C3-D715FE0E5136}"/>
    <cellStyle name="20% - Accent5 13 2 2 3" xfId="10624" xr:uid="{AA4418CB-0A65-4A16-8C01-25E530DAB7DE}"/>
    <cellStyle name="20% - Accent5 13 2 3" xfId="10625" xr:uid="{637AC3D5-D7D9-4FAD-80B9-A9AB04E4ED8A}"/>
    <cellStyle name="20% - Accent5 13 2 4" xfId="10626" xr:uid="{9CB64705-ADDB-4833-A9A9-1E7ABB738EB8}"/>
    <cellStyle name="20% - Accent5 13 2 5" xfId="10627" xr:uid="{45236328-9EB0-4CF1-934A-30569037ECBB}"/>
    <cellStyle name="20% - Accent5 13 2 6" xfId="10621" xr:uid="{DC2059F2-4CB4-4AB9-ABEE-FEC9D8B93B75}"/>
    <cellStyle name="20% - Accent5 13 2 7" xfId="29898" xr:uid="{18700C36-59C7-4F21-9407-97105D80C5F2}"/>
    <cellStyle name="20% - Accent5 13 3" xfId="10628" xr:uid="{B53AB0AA-4249-43AA-A849-4671E4D48168}"/>
    <cellStyle name="20% - Accent5 13 3 2" xfId="10629" xr:uid="{16C48DBB-D3CF-4897-8C24-50C02FD7ECF3}"/>
    <cellStyle name="20% - Accent5 13 3 2 2" xfId="10630" xr:uid="{CACFEDF4-7666-4F3F-9D8A-C4923AE88BDE}"/>
    <cellStyle name="20% - Accent5 13 3 2 3" xfId="10631" xr:uid="{FE40E61E-6122-474B-AA92-7310F704926E}"/>
    <cellStyle name="20% - Accent5 13 3 3" xfId="10632" xr:uid="{BBBCA2FA-B102-4EE4-A555-29C38843CE73}"/>
    <cellStyle name="20% - Accent5 13 3 4" xfId="10633" xr:uid="{384C5705-A68D-4001-AEEB-E552275746E8}"/>
    <cellStyle name="20% - Accent5 13 3 5" xfId="10634" xr:uid="{CB94209D-0F1E-4E9B-B594-B4E8CE8CF426}"/>
    <cellStyle name="20% - Accent5 13 4" xfId="10635" xr:uid="{261EDD87-6B07-40DC-890F-14D5C1D0B63A}"/>
    <cellStyle name="20% - Accent5 13 4 2" xfId="10636" xr:uid="{A22F075B-7615-4FDF-ADB2-A11E3B2663B7}"/>
    <cellStyle name="20% - Accent5 13 4 3" xfId="10637" xr:uid="{8212E35E-C34B-44A4-93DE-91736B1D3E8E}"/>
    <cellStyle name="20% - Accent5 13 5" xfId="10638" xr:uid="{D76EBCAF-5F7A-46FA-85D7-3D9542C1E041}"/>
    <cellStyle name="20% - Accent5 13 6" xfId="10639" xr:uid="{5039A3FE-7813-4140-AE92-7693C7386BD0}"/>
    <cellStyle name="20% - Accent5 13 7" xfId="10640" xr:uid="{76CE348A-3565-4A46-B6AA-C47759C3A69E}"/>
    <cellStyle name="20% - Accent5 13 8" xfId="10620" xr:uid="{D1E84F12-FE80-4329-9DF3-2F097A825583}"/>
    <cellStyle name="20% - Accent5 13 9" xfId="23201" xr:uid="{F7688FA7-25E2-4C6B-8B30-0EA354973BF4}"/>
    <cellStyle name="20% - Accent5 14" xfId="5711" xr:uid="{AEC2BE0D-EA2C-43F9-BD46-C967076FA996}"/>
    <cellStyle name="20% - Accent5 14 2" xfId="6493" xr:uid="{356CE319-0FF7-496E-9025-6190B2BA3C43}"/>
    <cellStyle name="20% - Accent5 14 2 2" xfId="10643" xr:uid="{0D80CAC9-90F9-4B64-8971-41E17951026A}"/>
    <cellStyle name="20% - Accent5 14 2 2 2" xfId="10644" xr:uid="{AB879FDB-DAC7-439A-AE7D-220D9C0FE9E5}"/>
    <cellStyle name="20% - Accent5 14 2 2 3" xfId="10645" xr:uid="{8487F520-DAA6-4444-B417-CECD19507E79}"/>
    <cellStyle name="20% - Accent5 14 2 3" xfId="10646" xr:uid="{A9A6CB4D-CCED-44DA-9533-84CC4FB80191}"/>
    <cellStyle name="20% - Accent5 14 2 4" xfId="10647" xr:uid="{81CEBC7F-8794-4609-959B-8C7530F693E5}"/>
    <cellStyle name="20% - Accent5 14 2 5" xfId="10648" xr:uid="{64EC660A-82E8-46B4-BC04-34F371ECFCBA}"/>
    <cellStyle name="20% - Accent5 14 2 6" xfId="10642" xr:uid="{5157429D-824B-4BAB-83B4-54B3A5A7CF95}"/>
    <cellStyle name="20% - Accent5 14 3" xfId="10649" xr:uid="{957D6563-89FC-47AA-B3F1-370FE911BD5C}"/>
    <cellStyle name="20% - Accent5 14 3 2" xfId="10650" xr:uid="{CA69A810-C7F2-40F8-B512-A79EEB1B7BFB}"/>
    <cellStyle name="20% - Accent5 14 3 2 2" xfId="10651" xr:uid="{51E6ED0C-1433-4149-A3E6-33E81669B3C5}"/>
    <cellStyle name="20% - Accent5 14 3 2 3" xfId="10652" xr:uid="{84E6AC75-246C-49C0-BD61-E792CFCED845}"/>
    <cellStyle name="20% - Accent5 14 3 3" xfId="10653" xr:uid="{3F935E29-89B9-49EE-80BB-7E861D000ECA}"/>
    <cellStyle name="20% - Accent5 14 3 4" xfId="10654" xr:uid="{0094F598-6C79-499A-91B4-F8DD893E7A1B}"/>
    <cellStyle name="20% - Accent5 14 3 5" xfId="10655" xr:uid="{9A79B636-A219-423E-85C9-366EA686F939}"/>
    <cellStyle name="20% - Accent5 14 4" xfId="10656" xr:uid="{74301260-A7CF-4298-A5B8-73B7BF2CFA59}"/>
    <cellStyle name="20% - Accent5 14 4 2" xfId="10657" xr:uid="{9913BDA8-2D0D-48F1-9851-EEA40D2823F5}"/>
    <cellStyle name="20% - Accent5 14 4 3" xfId="10658" xr:uid="{31827ACE-245A-430A-9874-27653A51CECE}"/>
    <cellStyle name="20% - Accent5 14 5" xfId="10659" xr:uid="{4A014A66-2564-40A7-88DD-BEE6447F8278}"/>
    <cellStyle name="20% - Accent5 14 6" xfId="10660" xr:uid="{AEBE4325-4091-4218-98F8-4CF70A4FDE0B}"/>
    <cellStyle name="20% - Accent5 14 7" xfId="10661" xr:uid="{BDC639B4-28A9-474D-8BC1-64E5DBFBE543}"/>
    <cellStyle name="20% - Accent5 14 8" xfId="10641" xr:uid="{BA25750F-041D-4B41-9544-841F7E7CF200}"/>
    <cellStyle name="20% - Accent5 15" xfId="5734" xr:uid="{87C18C67-5470-4F63-A58D-DFCFC4D62279}"/>
    <cellStyle name="20% - Accent5 15 2" xfId="6516" xr:uid="{4E3E5423-826B-4300-B342-238E95475A79}"/>
    <cellStyle name="20% - Accent5 15 2 2" xfId="10664" xr:uid="{14730356-EC81-44BC-BFAB-205D46225727}"/>
    <cellStyle name="20% - Accent5 15 2 2 2" xfId="10665" xr:uid="{4C006330-DC7A-44F6-89D6-CE3C5D011270}"/>
    <cellStyle name="20% - Accent5 15 2 2 3" xfId="10666" xr:uid="{6CC0E64C-D659-461E-B90B-E6F552C6FBE2}"/>
    <cellStyle name="20% - Accent5 15 2 3" xfId="10667" xr:uid="{F3E6112F-EA1E-4146-AE0A-C4F3A4C8B27E}"/>
    <cellStyle name="20% - Accent5 15 2 4" xfId="10668" xr:uid="{B8249EA3-041C-45EA-A4D2-B96C0A1B847C}"/>
    <cellStyle name="20% - Accent5 15 2 5" xfId="10669" xr:uid="{64098460-18FA-4057-B226-8BE882DF84C9}"/>
    <cellStyle name="20% - Accent5 15 2 6" xfId="10663" xr:uid="{C17076D2-E38E-4770-B780-095C40E04126}"/>
    <cellStyle name="20% - Accent5 15 3" xfId="10670" xr:uid="{2EE6E9D0-8936-4021-A6EF-BC32CFF70868}"/>
    <cellStyle name="20% - Accent5 15 3 2" xfId="10671" xr:uid="{0956F405-AE19-4AA2-ABB5-FF6ABBA82952}"/>
    <cellStyle name="20% - Accent5 15 3 2 2" xfId="10672" xr:uid="{1A349734-63D4-476A-BE3F-A148D6C97AEE}"/>
    <cellStyle name="20% - Accent5 15 3 2 3" xfId="10673" xr:uid="{D09212D6-E6ED-4065-B11A-21FFB0476DE0}"/>
    <cellStyle name="20% - Accent5 15 3 3" xfId="10674" xr:uid="{AB6F90FE-544A-44E7-92E4-CFEBD43C54BF}"/>
    <cellStyle name="20% - Accent5 15 3 4" xfId="10675" xr:uid="{37723603-ACF0-4668-8864-1D74FD90E933}"/>
    <cellStyle name="20% - Accent5 15 3 5" xfId="10676" xr:uid="{1A2C6A9B-C924-401C-B6BA-B0A95B9A3E3F}"/>
    <cellStyle name="20% - Accent5 15 4" xfId="10677" xr:uid="{2A66D793-5F2B-4CA6-B2BE-0CC3933D1D80}"/>
    <cellStyle name="20% - Accent5 15 4 2" xfId="10678" xr:uid="{C1C617B8-CF2D-4F87-98C5-17A3ED23D883}"/>
    <cellStyle name="20% - Accent5 15 4 3" xfId="10679" xr:uid="{606C1BFA-127A-408D-9649-57F8CBD5CEB9}"/>
    <cellStyle name="20% - Accent5 15 5" xfId="10680" xr:uid="{050C72E1-6BC8-4E6F-8D46-9814B596026F}"/>
    <cellStyle name="20% - Accent5 15 6" xfId="10681" xr:uid="{3349BA2F-5408-4899-AF6C-62B535A63462}"/>
    <cellStyle name="20% - Accent5 15 7" xfId="10682" xr:uid="{C2765548-D6CE-437C-9660-6457C934C0ED}"/>
    <cellStyle name="20% - Accent5 15 8" xfId="10662" xr:uid="{7B7C64A0-F650-4632-8D5A-F2E485D8D640}"/>
    <cellStyle name="20% - Accent5 16" xfId="5758" xr:uid="{D96068CC-30F8-453A-9987-CD543203EAC7}"/>
    <cellStyle name="20% - Accent5 16 2" xfId="6540" xr:uid="{D0AAD6C8-B3A4-45F6-9FA6-A3759AE12356}"/>
    <cellStyle name="20% - Accent5 16 2 2" xfId="10685" xr:uid="{E0B09167-47F9-452B-9464-9A3FDC63AF0D}"/>
    <cellStyle name="20% - Accent5 16 2 2 2" xfId="10686" xr:uid="{D0EB96F3-2F5D-4274-87DE-0D6959E4D4D2}"/>
    <cellStyle name="20% - Accent5 16 2 2 3" xfId="10687" xr:uid="{D0C45CE1-184B-416E-B38C-D98953529D76}"/>
    <cellStyle name="20% - Accent5 16 2 3" xfId="10688" xr:uid="{ED8173DB-C3C5-4999-9C3C-93FE8B1B4982}"/>
    <cellStyle name="20% - Accent5 16 2 4" xfId="10689" xr:uid="{4710FFC6-2460-4CA8-8BB5-B6A0C6CCA60D}"/>
    <cellStyle name="20% - Accent5 16 2 5" xfId="10690" xr:uid="{D767251D-4906-42C1-8AC7-3EFFDD927FA6}"/>
    <cellStyle name="20% - Accent5 16 2 6" xfId="10684" xr:uid="{E0BE5D0C-B191-4F78-B164-E5C85E65667A}"/>
    <cellStyle name="20% - Accent5 16 3" xfId="10691" xr:uid="{07382BF6-F441-44F2-ACE4-3841C264A7BB}"/>
    <cellStyle name="20% - Accent5 16 3 2" xfId="10692" xr:uid="{B920C174-EF47-45A8-8E6A-902EEE9E3CCD}"/>
    <cellStyle name="20% - Accent5 16 3 2 2" xfId="10693" xr:uid="{AEF77E24-01FD-48E7-A8AB-F594D9B9719E}"/>
    <cellStyle name="20% - Accent5 16 3 2 3" xfId="10694" xr:uid="{DE14D263-8044-4AD7-AD6A-9F2A33F1618C}"/>
    <cellStyle name="20% - Accent5 16 3 3" xfId="10695" xr:uid="{9C5ABFA1-E0F1-421E-8348-9E4ADBCD4890}"/>
    <cellStyle name="20% - Accent5 16 3 4" xfId="10696" xr:uid="{4EE2914A-A75D-4D4F-9751-23213B60A71D}"/>
    <cellStyle name="20% - Accent5 16 3 5" xfId="10697" xr:uid="{2852CF70-292A-4FCC-9296-DBFD7E0E38DC}"/>
    <cellStyle name="20% - Accent5 16 4" xfId="10698" xr:uid="{A5D33B56-098D-4347-8F8A-5A92260A95F5}"/>
    <cellStyle name="20% - Accent5 16 4 2" xfId="10699" xr:uid="{746524F6-BFD3-4680-BF47-D1D29C439066}"/>
    <cellStyle name="20% - Accent5 16 4 3" xfId="10700" xr:uid="{7D6691FA-6C6F-48B6-A817-020EEA520069}"/>
    <cellStyle name="20% - Accent5 16 5" xfId="10701" xr:uid="{B18F5B75-0345-4B16-9F59-8F458106D802}"/>
    <cellStyle name="20% - Accent5 16 6" xfId="10702" xr:uid="{15B04CCA-C5EC-4934-8CA2-BECBBF9DD2CF}"/>
    <cellStyle name="20% - Accent5 16 7" xfId="10703" xr:uid="{AF1E4257-B7B1-46A0-9D42-A40C259D52BD}"/>
    <cellStyle name="20% - Accent5 16 8" xfId="10683" xr:uid="{2F1F2C37-8BE0-46D3-A3A4-7C04969606EF}"/>
    <cellStyle name="20% - Accent5 17" xfId="5782" xr:uid="{28B15D77-6200-4E1D-9116-0DF3DD972CFD}"/>
    <cellStyle name="20% - Accent5 17 2" xfId="6564" xr:uid="{31D4BC0C-E4DD-4892-B9A3-68E1BF5BF404}"/>
    <cellStyle name="20% - Accent5 17 2 2" xfId="10706" xr:uid="{5CA52B39-88D7-4EAA-8FF3-5239830B15E5}"/>
    <cellStyle name="20% - Accent5 17 2 3" xfId="10707" xr:uid="{4CF5D4AF-C92E-4B79-A92B-C35DB0FCFA85}"/>
    <cellStyle name="20% - Accent5 17 2 4" xfId="10705" xr:uid="{24B83DF3-F7F1-4C0F-88BE-1C6E09A6A656}"/>
    <cellStyle name="20% - Accent5 17 3" xfId="10708" xr:uid="{81E2A1AF-0D5E-45C7-BDD0-58105BC8B6A9}"/>
    <cellStyle name="20% - Accent5 17 4" xfId="10709" xr:uid="{EE17FACA-960E-49DA-A20D-C6AE88AFA419}"/>
    <cellStyle name="20% - Accent5 17 5" xfId="10710" xr:uid="{CA56F31E-0F13-4DA3-9ACC-CBE78CF74948}"/>
    <cellStyle name="20% - Accent5 17 6" xfId="10704" xr:uid="{EBA38F8F-5E81-4619-8924-6523A1E0ED00}"/>
    <cellStyle name="20% - Accent5 18" xfId="5807" xr:uid="{7F10E22A-FFDB-4969-B978-7BC6F1DEF519}"/>
    <cellStyle name="20% - Accent5 18 2" xfId="10712" xr:uid="{6B6D6044-0E95-4E34-B7C4-2BBFB77D94BD}"/>
    <cellStyle name="20% - Accent5 18 2 2" xfId="10713" xr:uid="{9CFB2258-9BAF-4E4D-9733-C968223F5F78}"/>
    <cellStyle name="20% - Accent5 18 2 3" xfId="10714" xr:uid="{0D6BDD39-CD5E-4491-9EF2-FB6D245F5B5C}"/>
    <cellStyle name="20% - Accent5 18 3" xfId="10715" xr:uid="{56705692-DE9B-497D-BC7C-29C06AC2CB38}"/>
    <cellStyle name="20% - Accent5 18 4" xfId="10716" xr:uid="{39068E77-5FEF-4E6C-9AB0-1CF7FFB24AC0}"/>
    <cellStyle name="20% - Accent5 18 5" xfId="10717" xr:uid="{B05B8D68-914C-4969-A4B8-4F7CDEF022FA}"/>
    <cellStyle name="20% - Accent5 18 6" xfId="10711" xr:uid="{7E58FBFE-FE97-4A4B-91F3-0639B5E7B908}"/>
    <cellStyle name="20% - Accent5 19" xfId="5831" xr:uid="{AB7F3209-1CFB-491C-A3FB-4ADC0339FE20}"/>
    <cellStyle name="20% - Accent5 19 2" xfId="10719" xr:uid="{FCC6BE0A-5194-4602-BBD8-E0FF9A313E36}"/>
    <cellStyle name="20% - Accent5 19 3" xfId="10720" xr:uid="{B8F24B79-B0FC-4424-B2BD-3A5E0A31FD68}"/>
    <cellStyle name="20% - Accent5 19 4" xfId="10721" xr:uid="{9CE4E34A-F17C-40F2-8A71-EFBF14EECE7B}"/>
    <cellStyle name="20% - Accent5 19 5" xfId="10718" xr:uid="{E5477D4D-F50C-402E-820F-C7953D18A37D}"/>
    <cellStyle name="20% - Accent5 2" xfId="643" xr:uid="{B7405399-0BB9-468F-ABD7-1CC1F9CDBDB8}"/>
    <cellStyle name="20% - Accent5 2 10" xfId="10722" xr:uid="{B1B12CDC-E5E3-411D-A305-2387638D2C7B}"/>
    <cellStyle name="20% - Accent5 2 11" xfId="10723" xr:uid="{58D09492-AF11-46CB-AA55-5C5F25A1E8B0}"/>
    <cellStyle name="20% - Accent5 2 12" xfId="10724" xr:uid="{D307BA07-C844-4567-9704-3487D3191B43}"/>
    <cellStyle name="20% - Accent5 2 13" xfId="6632" xr:uid="{1EE5376D-00F9-4BF0-B0D4-A6CFBACEE624}"/>
    <cellStyle name="20% - Accent5 2 14" xfId="5033" xr:uid="{2B2DA756-EC74-4DC0-906F-15046D650B83}"/>
    <cellStyle name="20% - Accent5 2 15" xfId="22855" xr:uid="{A5BC77E7-6CA3-4B24-8D67-83128BC4DCC0}"/>
    <cellStyle name="20% - Accent5 2 16" xfId="4502" xr:uid="{D34DAD28-0F6F-4239-A446-EF6AA658C77A}"/>
    <cellStyle name="20% - Accent5 2 2" xfId="922" xr:uid="{520248F7-6397-498F-A423-35A5D7D1FE12}"/>
    <cellStyle name="20% - Accent5 2 2 10" xfId="10725" xr:uid="{0507CB05-EC63-4D54-B67D-58110531E2B7}"/>
    <cellStyle name="20% - Accent5 2 2 11" xfId="5255" xr:uid="{F527450D-5BC7-4A76-9E1E-8B2BBB7BF415}"/>
    <cellStyle name="20% - Accent5 2 2 12" xfId="4642" xr:uid="{19014278-7712-439E-9915-562785DAD5BD}"/>
    <cellStyle name="20% - Accent5 2 2 2" xfId="727" xr:uid="{45D058C5-188E-42D2-BE61-5308B6C74E17}"/>
    <cellStyle name="20% - Accent5 2 2 2 2" xfId="726" xr:uid="{31B56A07-4B7F-4A8B-B92F-B2F2432F3A51}"/>
    <cellStyle name="20% - Accent5 2 2 2 2 2" xfId="1265" xr:uid="{AF0A245C-8957-4612-B3BF-55C9D8AF6E28}"/>
    <cellStyle name="20% - Accent5 2 2 2 2 2 2" xfId="1927" xr:uid="{C95C9371-BDEF-43D5-B2DE-CDDDF80D388C}"/>
    <cellStyle name="20% - Accent5 2 2 2 2 2 2 2" xfId="3162" xr:uid="{4E2A0054-10A8-4EE2-A3EB-67FF7367F26D}"/>
    <cellStyle name="20% - Accent5 2 2 2 2 2 3" xfId="2532" xr:uid="{28FA8570-D4A9-4A75-9843-BAC17ED28ED2}"/>
    <cellStyle name="20% - Accent5 2 2 2 2 3" xfId="1637" xr:uid="{39C132B9-FE31-4CD4-A3A8-0B7794F25902}"/>
    <cellStyle name="20% - Accent5 2 2 2 2 3 2" xfId="2858" xr:uid="{A2793C47-3229-4CE1-95F7-0E4401861249}"/>
    <cellStyle name="20% - Accent5 2 2 2 2 4" xfId="2331" xr:uid="{8ABE1B5D-465C-48D8-B1E3-9273954F0BCF}"/>
    <cellStyle name="20% - Accent5 2 2 2 2 5" xfId="10727" xr:uid="{2AC1A403-228C-4CEF-99EB-7DF146411B3A}"/>
    <cellStyle name="20% - Accent5 2 2 2 3" xfId="1264" xr:uid="{2D9250E9-3091-4FF6-B92C-D9EC163028A9}"/>
    <cellStyle name="20% - Accent5 2 2 2 3 2" xfId="1926" xr:uid="{2F67970F-CB05-42D2-9CAF-0A869305C366}"/>
    <cellStyle name="20% - Accent5 2 2 2 3 2 2" xfId="3161" xr:uid="{5F8214E4-3971-4E04-B32A-A4387AE658FB}"/>
    <cellStyle name="20% - Accent5 2 2 2 3 2 3" xfId="10728" xr:uid="{A4B77166-CA9E-4A3E-A317-9AA49F9F77F7}"/>
    <cellStyle name="20% - Accent5 2 2 2 3 3" xfId="2531" xr:uid="{00795EE3-C386-4364-A4FB-08F71F6CC46F}"/>
    <cellStyle name="20% - Accent5 2 2 2 3 4" xfId="10729" xr:uid="{47D53BA0-46CD-4FD7-B9FE-E573E768E244}"/>
    <cellStyle name="20% - Accent5 2 2 2 3 5" xfId="10730" xr:uid="{689272E5-E212-4A03-BAD3-FA5DCDF30BED}"/>
    <cellStyle name="20% - Accent5 2 2 2 4" xfId="1636" xr:uid="{74822932-9D09-4CF0-9AE6-8F0003C2B65E}"/>
    <cellStyle name="20% - Accent5 2 2 2 4 2" xfId="2857" xr:uid="{53F6EB1B-BFBD-4A4E-9D36-1E1E129CF2D4}"/>
    <cellStyle name="20% - Accent5 2 2 2 4 2 2" xfId="10732" xr:uid="{813C639B-458D-431D-91B3-1E7B7336DC99}"/>
    <cellStyle name="20% - Accent5 2 2 2 4 3" xfId="10733" xr:uid="{EE175918-3612-474E-9FE1-2568E88C7846}"/>
    <cellStyle name="20% - Accent5 2 2 2 4 4" xfId="10731" xr:uid="{51187979-90C8-47C8-8125-511E00E2A778}"/>
    <cellStyle name="20% - Accent5 2 2 2 5" xfId="2214" xr:uid="{D68EC7E3-2ABA-44D8-8195-C0CFAC6D7D05}"/>
    <cellStyle name="20% - Accent5 2 2 2 5 2" xfId="10734" xr:uid="{8F587E85-5368-40E3-A6F3-40445E2A2269}"/>
    <cellStyle name="20% - Accent5 2 2 2 6" xfId="10735" xr:uid="{958265B3-9DE7-494F-9735-5A76C8B7606E}"/>
    <cellStyle name="20% - Accent5 2 2 2 7" xfId="10736" xr:uid="{295ADBD6-97B1-4742-A228-41BBFD1DBDCE}"/>
    <cellStyle name="20% - Accent5 2 2 2 8" xfId="10726" xr:uid="{406F6982-8AA6-43BF-B2CB-90F72B4C8637}"/>
    <cellStyle name="20% - Accent5 2 2 2 9" xfId="24077" xr:uid="{07027F9D-6F4C-4029-9AD9-D5ADEB82BC1A}"/>
    <cellStyle name="20% - Accent5 2 2 3" xfId="725" xr:uid="{18D08F18-4AFE-49DF-A7E0-F5A1ECB385B7}"/>
    <cellStyle name="20% - Accent5 2 2 3 2" xfId="1266" xr:uid="{FF3C51B1-BB1C-4D53-A748-761A038A4F46}"/>
    <cellStyle name="20% - Accent5 2 2 3 2 2" xfId="1928" xr:uid="{FC1CDC49-810E-4D67-9677-D2D389EF16D2}"/>
    <cellStyle name="20% - Accent5 2 2 3 2 2 2" xfId="3163" xr:uid="{DBF77166-DD15-4EF3-9D92-AAF500924751}"/>
    <cellStyle name="20% - Accent5 2 2 3 2 2 2 2" xfId="10740" xr:uid="{BC950935-84D5-49A0-8F6F-6EF73EC24CE1}"/>
    <cellStyle name="20% - Accent5 2 2 3 2 2 3" xfId="10741" xr:uid="{79C1AFE1-BA88-4238-A220-28C2E949A742}"/>
    <cellStyle name="20% - Accent5 2 2 3 2 2 4" xfId="10739" xr:uid="{4FB07498-BD2B-4499-9526-81E6319B1151}"/>
    <cellStyle name="20% - Accent5 2 2 3 2 3" xfId="2533" xr:uid="{43C8901E-0C96-49D4-B9E1-3BB4FF9768DA}"/>
    <cellStyle name="20% - Accent5 2 2 3 2 3 2" xfId="10742" xr:uid="{82E16BDE-E698-4492-9C1B-2B1F77AD876C}"/>
    <cellStyle name="20% - Accent5 2 2 3 2 4" xfId="10743" xr:uid="{477AF1FB-7B9E-44D1-9E02-556FD02A2D03}"/>
    <cellStyle name="20% - Accent5 2 2 3 2 5" xfId="10744" xr:uid="{6BC56590-0373-44B8-8AD9-135F35B962A1}"/>
    <cellStyle name="20% - Accent5 2 2 3 2 6" xfId="10738" xr:uid="{9B595E65-25A0-4FBA-9629-CAF19C7D1128}"/>
    <cellStyle name="20% - Accent5 2 2 3 3" xfId="1638" xr:uid="{21D2A095-4B95-44A8-B4DF-547C6B36DFC3}"/>
    <cellStyle name="20% - Accent5 2 2 3 3 2" xfId="2859" xr:uid="{3FD4BF6C-4CAE-446E-951C-37E6F2E97DF6}"/>
    <cellStyle name="20% - Accent5 2 2 3 3 2 2" xfId="10747" xr:uid="{6E5DC42B-A517-4FEA-9B8C-A595496D050C}"/>
    <cellStyle name="20% - Accent5 2 2 3 3 2 3" xfId="10748" xr:uid="{5EBE2FB4-88E5-4A5C-BDD4-E3357DE7C6FD}"/>
    <cellStyle name="20% - Accent5 2 2 3 3 2 4" xfId="10746" xr:uid="{E4DC0258-5908-4643-8248-3A7438ABAE00}"/>
    <cellStyle name="20% - Accent5 2 2 3 3 3" xfId="10749" xr:uid="{F799E2D5-AFEA-4628-9580-3C63C26D6F43}"/>
    <cellStyle name="20% - Accent5 2 2 3 3 4" xfId="10750" xr:uid="{816D9934-BC30-497C-9527-643A17F1C025}"/>
    <cellStyle name="20% - Accent5 2 2 3 3 5" xfId="10751" xr:uid="{6F711E66-CECB-482B-BE73-A0F17ABB0926}"/>
    <cellStyle name="20% - Accent5 2 2 3 3 6" xfId="10745" xr:uid="{AC71CEB2-D4E8-4AC8-A06E-DB6561A14BFE}"/>
    <cellStyle name="20% - Accent5 2 2 3 4" xfId="2297" xr:uid="{FF7C34C5-7AEF-4113-87A7-13DCD4107079}"/>
    <cellStyle name="20% - Accent5 2 2 3 4 2" xfId="10753" xr:uid="{5A800679-32F9-437C-B0D0-3032C25EF1E3}"/>
    <cellStyle name="20% - Accent5 2 2 3 4 3" xfId="10754" xr:uid="{2364D613-2C51-4B7F-8A87-A29D98FBD2EA}"/>
    <cellStyle name="20% - Accent5 2 2 3 4 4" xfId="10752" xr:uid="{AC3008A2-51F2-4734-BEA7-74B8F58EE0B3}"/>
    <cellStyle name="20% - Accent5 2 2 3 5" xfId="10755" xr:uid="{843FBB07-CFE3-45B2-A1CD-193D7828198A}"/>
    <cellStyle name="20% - Accent5 2 2 3 6" xfId="10756" xr:uid="{F1BAA200-77BB-4D65-B092-A32BBC8E966E}"/>
    <cellStyle name="20% - Accent5 2 2 3 7" xfId="10757" xr:uid="{CA7374C7-405E-4938-9220-BCCE6DE7A93C}"/>
    <cellStyle name="20% - Accent5 2 2 3 8" xfId="10737" xr:uid="{E434A8A0-997A-4464-BE01-9D13100F8D92}"/>
    <cellStyle name="20% - Accent5 2 2 4" xfId="728" xr:uid="{F70A2CFE-E0A2-4406-BB3B-C1ABB5F259ED}"/>
    <cellStyle name="20% - Accent5 2 2 4 2" xfId="1263" xr:uid="{E010498A-9C5E-479A-A0EE-E365E731139A}"/>
    <cellStyle name="20% - Accent5 2 2 4 2 2" xfId="1925" xr:uid="{6603D033-4479-441D-9701-C394C13022B1}"/>
    <cellStyle name="20% - Accent5 2 2 4 2 2 2" xfId="3160" xr:uid="{FEF0A828-F708-45F1-BCF1-04AC49707A91}"/>
    <cellStyle name="20% - Accent5 2 2 4 2 2 3" xfId="10760" xr:uid="{DD818DE1-A077-4BED-ACCF-39D7BE1AE7E1}"/>
    <cellStyle name="20% - Accent5 2 2 4 2 3" xfId="2534" xr:uid="{FCCA4842-A4FA-4012-96D2-4C39E7C2DD20}"/>
    <cellStyle name="20% - Accent5 2 2 4 2 3 2" xfId="10761" xr:uid="{C7CFC0F0-A802-4F9A-8C6A-08D91F9D275D}"/>
    <cellStyle name="20% - Accent5 2 2 4 2 4" xfId="10759" xr:uid="{97EDCC3F-F222-4754-97F2-F6C12124C3FC}"/>
    <cellStyle name="20% - Accent5 2 2 4 3" xfId="1635" xr:uid="{BA91F469-4E0C-48B0-8886-C7A4C234693B}"/>
    <cellStyle name="20% - Accent5 2 2 4 3 2" xfId="2856" xr:uid="{EB591130-3BF6-49C3-92B8-118D82F21D8B}"/>
    <cellStyle name="20% - Accent5 2 2 4 3 3" xfId="10762" xr:uid="{1BE8F6C7-73D4-4A65-8AEF-685696D693A2}"/>
    <cellStyle name="20% - Accent5 2 2 4 4" xfId="2397" xr:uid="{5F2A3DAA-5547-4F69-8F8D-067C087291B1}"/>
    <cellStyle name="20% - Accent5 2 2 4 4 2" xfId="10763" xr:uid="{02D2617C-E8F6-4F0F-87EB-151B6DA31DCD}"/>
    <cellStyle name="20% - Accent5 2 2 4 5" xfId="10764" xr:uid="{23F95DB1-8EB9-41A6-9B00-013251AE64E9}"/>
    <cellStyle name="20% - Accent5 2 2 4 6" xfId="10758" xr:uid="{B263D564-0AD2-4D7C-BC7F-D58162C4EF7F}"/>
    <cellStyle name="20% - Accent5 2 2 5" xfId="1185" xr:uid="{0FD07926-10A1-41DC-81CC-DEC379D1F8DA}"/>
    <cellStyle name="20% - Accent5 2 2 5 2" xfId="1847" xr:uid="{261A618E-8B51-4DF5-87C5-B819E8FC31CE}"/>
    <cellStyle name="20% - Accent5 2 2 5 2 2" xfId="3082" xr:uid="{9EC640AA-FCD0-407F-84AA-7F4166F9FDDF}"/>
    <cellStyle name="20% - Accent5 2 2 5 2 2 2" xfId="10767" xr:uid="{DA1C3CAE-ED99-4A68-8891-6C1F840CA972}"/>
    <cellStyle name="20% - Accent5 2 2 5 2 3" xfId="10768" xr:uid="{696E4CCA-61C0-4140-9C2B-B54C664FCCD9}"/>
    <cellStyle name="20% - Accent5 2 2 5 2 4" xfId="10766" xr:uid="{A496EACB-1C18-4698-8F2B-805CCFCB0F01}"/>
    <cellStyle name="20% - Accent5 2 2 5 3" xfId="2530" xr:uid="{0134523B-E269-43C2-8DD9-232068FC2212}"/>
    <cellStyle name="20% - Accent5 2 2 5 3 2" xfId="10769" xr:uid="{A2A2C1A7-5FE6-455B-90F0-736D5466037C}"/>
    <cellStyle name="20% - Accent5 2 2 5 4" xfId="10770" xr:uid="{6184C781-00DF-40FF-9BAF-AE9C1064377E}"/>
    <cellStyle name="20% - Accent5 2 2 5 5" xfId="10771" xr:uid="{BA75188D-6538-4D30-8205-1A3EBFA48047}"/>
    <cellStyle name="20% - Accent5 2 2 5 6" xfId="10765" xr:uid="{786258BC-5BAB-4327-9857-36E745B2E08D}"/>
    <cellStyle name="20% - Accent5 2 2 6" xfId="1557" xr:uid="{2B99FA33-8218-4C4F-8DC7-5C60CCE78961}"/>
    <cellStyle name="20% - Accent5 2 2 6 2" xfId="2778" xr:uid="{31046403-FB09-423F-9F34-5AD7057A6D84}"/>
    <cellStyle name="20% - Accent5 2 2 6 2 2" xfId="10773" xr:uid="{BD668F7E-8EE7-49C1-9C53-B173FB3121FE}"/>
    <cellStyle name="20% - Accent5 2 2 6 3" xfId="10774" xr:uid="{8AE77972-98F9-4450-9FD2-93A7218AD206}"/>
    <cellStyle name="20% - Accent5 2 2 6 4" xfId="10772" xr:uid="{80FD69F3-A8E7-4A89-8C96-8763A7B87215}"/>
    <cellStyle name="20% - Accent5 2 2 7" xfId="2178" xr:uid="{A1A11B56-79FC-4DAC-965F-81CE49F027E6}"/>
    <cellStyle name="20% - Accent5 2 2 7 2" xfId="10775" xr:uid="{B6ED0748-B03E-42F8-8C06-1F4C23273C9B}"/>
    <cellStyle name="20% - Accent5 2 2 8" xfId="10776" xr:uid="{27F2DD54-5198-489A-B319-5895AF55650F}"/>
    <cellStyle name="20% - Accent5 2 2 9" xfId="10777" xr:uid="{BE6C2078-85F3-4E4F-B7B4-8CE404C9CCDF}"/>
    <cellStyle name="20% - Accent5 2 3" xfId="724" xr:uid="{918067AC-1C97-44FA-907A-E826A54D9A24}"/>
    <cellStyle name="20% - Accent5 2 3 10" xfId="23879" xr:uid="{90783F00-7B16-4798-8F42-B221773BE79E}"/>
    <cellStyle name="20% - Accent5 2 3 2" xfId="723" xr:uid="{12CC1DAB-996D-4BCC-8293-9A5270CF3399}"/>
    <cellStyle name="20% - Accent5 2 3 2 2" xfId="1268" xr:uid="{23A431B0-5884-440E-BBC8-8ADDCBA47AC2}"/>
    <cellStyle name="20% - Accent5 2 3 2 2 2" xfId="1930" xr:uid="{7E957F02-3399-4787-8ACA-1AA766CD6D25}"/>
    <cellStyle name="20% - Accent5 2 3 2 2 2 2" xfId="3165" xr:uid="{E9241B4F-234F-46E0-9C8C-7EE14E97A09C}"/>
    <cellStyle name="20% - Accent5 2 3 2 2 2 3" xfId="10781" xr:uid="{B26FEC3D-5365-4ACE-A947-10A8F4A0BD08}"/>
    <cellStyle name="20% - Accent5 2 3 2 2 3" xfId="2536" xr:uid="{DF652FD9-524D-4344-8DE4-E81E2F709721}"/>
    <cellStyle name="20% - Accent5 2 3 2 2 3 2" xfId="10782" xr:uid="{5BA148A1-7B8F-4891-B1F2-0E84EE769821}"/>
    <cellStyle name="20% - Accent5 2 3 2 2 4" xfId="10780" xr:uid="{14D2E055-F158-43E6-BAA8-42CE2803B834}"/>
    <cellStyle name="20% - Accent5 2 3 2 3" xfId="1640" xr:uid="{CFAF369D-EFB4-41A6-B02D-DE5E7EB17E5B}"/>
    <cellStyle name="20% - Accent5 2 3 2 3 2" xfId="2861" xr:uid="{F14D774F-7798-4A16-B4C5-D6A3F90E748E}"/>
    <cellStyle name="20% - Accent5 2 3 2 3 3" xfId="10783" xr:uid="{F3C49B3B-C253-442D-A90E-09ADE649A39C}"/>
    <cellStyle name="20% - Accent5 2 3 2 4" xfId="2330" xr:uid="{5E7FE62C-357E-4029-A4A0-53447CC189E7}"/>
    <cellStyle name="20% - Accent5 2 3 2 4 2" xfId="10784" xr:uid="{8DD51666-20AB-43CB-85DF-D3CB7A88A654}"/>
    <cellStyle name="20% - Accent5 2 3 2 5" xfId="10785" xr:uid="{7D81A32C-D10E-4D4E-87A7-8B636C6DBEA0}"/>
    <cellStyle name="20% - Accent5 2 3 2 6" xfId="22319" xr:uid="{E45149BD-4A9E-4025-ADBF-76711572CC9B}"/>
    <cellStyle name="20% - Accent5 2 3 2 7" xfId="10779" xr:uid="{F19982A0-DCE8-4971-8AD9-DED994265601}"/>
    <cellStyle name="20% - Accent5 2 3 3" xfId="1267" xr:uid="{985DEFFC-9697-452A-A17B-27F8909CB07E}"/>
    <cellStyle name="20% - Accent5 2 3 3 2" xfId="1929" xr:uid="{8A13753B-6A61-4A99-A0F9-3205D7FC1E52}"/>
    <cellStyle name="20% - Accent5 2 3 3 2 2" xfId="3164" xr:uid="{2D1E8B32-3509-4665-BEA3-1FD825930683}"/>
    <cellStyle name="20% - Accent5 2 3 3 2 2 2" xfId="10788" xr:uid="{D4290450-6E73-4ECA-9686-E39C50DF90B8}"/>
    <cellStyle name="20% - Accent5 2 3 3 2 3" xfId="10789" xr:uid="{3F072A9D-4B59-49AD-B72D-75BB87747369}"/>
    <cellStyle name="20% - Accent5 2 3 3 2 4" xfId="10787" xr:uid="{D10BA81F-B597-4743-BE04-57899E1B26C5}"/>
    <cellStyle name="20% - Accent5 2 3 3 3" xfId="2535" xr:uid="{99943D1A-49D7-4FCE-B462-45E8F3C6830D}"/>
    <cellStyle name="20% - Accent5 2 3 3 3 2" xfId="10790" xr:uid="{38845AED-F876-4091-94B7-F6D4D401CE84}"/>
    <cellStyle name="20% - Accent5 2 3 3 4" xfId="10791" xr:uid="{854E9601-DBDB-49E7-8635-5B66B34F8F1E}"/>
    <cellStyle name="20% - Accent5 2 3 3 5" xfId="10792" xr:uid="{8B78B4E0-F227-466F-9830-D177448E0F62}"/>
    <cellStyle name="20% - Accent5 2 3 3 6" xfId="10786" xr:uid="{8ED460D2-BB24-4A5C-B191-69C67006FF38}"/>
    <cellStyle name="20% - Accent5 2 3 4" xfId="1639" xr:uid="{BCD11CA2-09A4-4F0D-94AE-A640CA153788}"/>
    <cellStyle name="20% - Accent5 2 3 4 2" xfId="2860" xr:uid="{FCF0C04C-8119-4FCA-9A6C-3523F614787F}"/>
    <cellStyle name="20% - Accent5 2 3 4 2 2" xfId="10794" xr:uid="{BC0C775A-F184-49A2-8323-A9F1E8458FFB}"/>
    <cellStyle name="20% - Accent5 2 3 4 3" xfId="10795" xr:uid="{446C3621-6560-4BB5-A8F2-C46AB09AAB74}"/>
    <cellStyle name="20% - Accent5 2 3 4 4" xfId="10793" xr:uid="{4E20EDE5-0BEF-4C78-8803-208605DC5E89}"/>
    <cellStyle name="20% - Accent5 2 3 5" xfId="2213" xr:uid="{7BC02EFB-DC83-4916-B6E1-9BDA74AC77A2}"/>
    <cellStyle name="20% - Accent5 2 3 5 2" xfId="10796" xr:uid="{ABAC73A3-1E40-43B0-B510-3261CFDD7B67}"/>
    <cellStyle name="20% - Accent5 2 3 6" xfId="10797" xr:uid="{49A889DD-8BF8-48C1-BAE3-6DC1D0C4795D}"/>
    <cellStyle name="20% - Accent5 2 3 7" xfId="10798" xr:uid="{53D6924F-F2CD-4DEC-9B96-0EDDD5EA9B93}"/>
    <cellStyle name="20% - Accent5 2 3 8" xfId="20715" xr:uid="{D6CF86F7-75A6-4186-8770-5B9D390D4890}"/>
    <cellStyle name="20% - Accent5 2 3 9" xfId="10778" xr:uid="{0E92CBE1-35C3-44ED-B868-C5ED1A245ADA}"/>
    <cellStyle name="20% - Accent5 2 4" xfId="1090" xr:uid="{1087A39B-1D5E-42EE-B464-958115F41C81}"/>
    <cellStyle name="20% - Accent5 2 4 10" xfId="23432" xr:uid="{B743A56E-6856-47F2-B03D-749FCE189BB2}"/>
    <cellStyle name="20% - Accent5 2 4 2" xfId="1269" xr:uid="{0F1A3E73-0CED-4522-9E0D-57C5F8129BF7}"/>
    <cellStyle name="20% - Accent5 2 4 2 2" xfId="1931" xr:uid="{0E536325-7C8E-43FB-8B6A-54A926EE41D7}"/>
    <cellStyle name="20% - Accent5 2 4 2 2 2" xfId="3166" xr:uid="{1910EDAB-6748-4C03-A4DF-76E3AFC614DD}"/>
    <cellStyle name="20% - Accent5 2 4 2 2 2 2" xfId="10802" xr:uid="{E3AD24F8-3D70-4810-A5E5-C689C3967BEA}"/>
    <cellStyle name="20% - Accent5 2 4 2 2 3" xfId="10803" xr:uid="{8DF09009-97C5-4CA5-B31A-F1E0E8544F57}"/>
    <cellStyle name="20% - Accent5 2 4 2 2 4" xfId="10801" xr:uid="{D5B96F5B-C0DE-45F5-B687-04C8CF20B2E1}"/>
    <cellStyle name="20% - Accent5 2 4 2 3" xfId="2537" xr:uid="{2EC67B8E-6FEF-416D-BAB4-12DDBA963B6E}"/>
    <cellStyle name="20% - Accent5 2 4 2 3 2" xfId="10804" xr:uid="{E7EBCF08-CCA1-49BB-A778-A2AD2813494A}"/>
    <cellStyle name="20% - Accent5 2 4 2 4" xfId="10805" xr:uid="{C93CBA54-1791-4FBD-A34F-82A5D3167D6C}"/>
    <cellStyle name="20% - Accent5 2 4 2 5" xfId="10806" xr:uid="{D705AF36-55AA-46E3-8AED-FFD0A027814A}"/>
    <cellStyle name="20% - Accent5 2 4 2 6" xfId="10800" xr:uid="{80EF6433-6F6A-4E6B-BA2B-8BD13BB6062C}"/>
    <cellStyle name="20% - Accent5 2 4 3" xfId="1641" xr:uid="{3911ECAA-E135-4AC6-929C-F965EDDB2656}"/>
    <cellStyle name="20% - Accent5 2 4 3 2" xfId="2862" xr:uid="{E04D603D-B27B-4900-BD1F-CAFE1F89EE7F}"/>
    <cellStyle name="20% - Accent5 2 4 3 2 2" xfId="10809" xr:uid="{0D1D8EB5-462E-4ADA-B194-FEB1D953A59D}"/>
    <cellStyle name="20% - Accent5 2 4 3 2 3" xfId="10810" xr:uid="{B194BCA0-6A93-40C7-B88A-B310B50A5625}"/>
    <cellStyle name="20% - Accent5 2 4 3 2 4" xfId="10808" xr:uid="{3ACE52FF-AD93-4B9D-9B2F-BC72B3201C72}"/>
    <cellStyle name="20% - Accent5 2 4 3 3" xfId="10811" xr:uid="{2B9D9C5D-C964-428A-B1C5-20C85C8E3BD6}"/>
    <cellStyle name="20% - Accent5 2 4 3 4" xfId="10812" xr:uid="{DCC8AB71-20CF-465C-B8B5-C9F314C76119}"/>
    <cellStyle name="20% - Accent5 2 4 3 5" xfId="10813" xr:uid="{EDAE9D66-CF49-4D43-A0B2-3A8AE2BEC893}"/>
    <cellStyle name="20% - Accent5 2 4 3 6" xfId="10807" xr:uid="{6C4224D4-4AA9-4A13-A3EF-A72E179C463C}"/>
    <cellStyle name="20% - Accent5 2 4 4" xfId="2267" xr:uid="{B7099B43-EE0E-4551-BFB7-E37BBF77B1F6}"/>
    <cellStyle name="20% - Accent5 2 4 4 2" xfId="10815" xr:uid="{62D172E8-4FE5-461D-871D-98C61B56220C}"/>
    <cellStyle name="20% - Accent5 2 4 4 3" xfId="10816" xr:uid="{EF8476EB-F188-4ED1-BEB4-CB405B37AAC3}"/>
    <cellStyle name="20% - Accent5 2 4 4 4" xfId="10814" xr:uid="{24F8A154-A8EB-4BC1-9234-D97382C795C7}"/>
    <cellStyle name="20% - Accent5 2 4 5" xfId="10817" xr:uid="{2FB8C606-E4F2-4B70-B33C-F6B73BA93E6C}"/>
    <cellStyle name="20% - Accent5 2 4 6" xfId="10818" xr:uid="{7D829564-8F08-4808-8E18-7F77395D03F8}"/>
    <cellStyle name="20% - Accent5 2 4 7" xfId="10819" xr:uid="{41D55F37-5D8A-4705-9BEE-54BA4B657CAA}"/>
    <cellStyle name="20% - Accent5 2 4 8" xfId="21819" xr:uid="{8AA4EAC3-1024-4E10-AB57-D75126698F9D}"/>
    <cellStyle name="20% - Accent5 2 4 9" xfId="10799" xr:uid="{284B16C8-3269-472B-808B-C2DFE6BDF3F3}"/>
    <cellStyle name="20% - Accent5 2 5" xfId="729" xr:uid="{EE42298E-DA8A-4F22-8B1D-6C946CEB4AD7}"/>
    <cellStyle name="20% - Accent5 2 5 2" xfId="1262" xr:uid="{D9ED590A-CC6B-451D-B3BA-166FDCA815D5}"/>
    <cellStyle name="20% - Accent5 2 5 2 2" xfId="1924" xr:uid="{BF684820-5D35-4F10-9EE5-037CFA5649C3}"/>
    <cellStyle name="20% - Accent5 2 5 2 2 2" xfId="3159" xr:uid="{479D0D69-E7FD-4CCD-8C61-7E9F91AB0510}"/>
    <cellStyle name="20% - Accent5 2 5 2 2 2 2" xfId="10823" xr:uid="{CAAD4EB4-4881-442B-99EE-01FD06492EB7}"/>
    <cellStyle name="20% - Accent5 2 5 2 2 3" xfId="10824" xr:uid="{E7E302B4-2AC2-4B1C-8429-A7FC4F4BDEE9}"/>
    <cellStyle name="20% - Accent5 2 5 2 2 4" xfId="10822" xr:uid="{0372BC08-240E-432C-8376-F6F60E2D1F80}"/>
    <cellStyle name="20% - Accent5 2 5 2 3" xfId="2538" xr:uid="{98B67DD6-6093-4340-AA05-961D532638B4}"/>
    <cellStyle name="20% - Accent5 2 5 2 3 2" xfId="10825" xr:uid="{35712E30-B072-46BD-BE9F-9E92EE76B297}"/>
    <cellStyle name="20% - Accent5 2 5 2 4" xfId="10826" xr:uid="{90A47080-5D91-4DF4-A612-3BFFAC4E11A1}"/>
    <cellStyle name="20% - Accent5 2 5 2 5" xfId="10827" xr:uid="{A39DE5A6-FF7F-40F9-999D-E0D44D3F4157}"/>
    <cellStyle name="20% - Accent5 2 5 2 6" xfId="10821" xr:uid="{4B699769-389C-4A62-81AE-777DCB4DAA46}"/>
    <cellStyle name="20% - Accent5 2 5 3" xfId="1634" xr:uid="{AA30C41F-76C6-40C7-87F0-2E3D7C933D60}"/>
    <cellStyle name="20% - Accent5 2 5 3 2" xfId="2855" xr:uid="{6C5277F8-FE26-43DA-97F8-0356CA8062A8}"/>
    <cellStyle name="20% - Accent5 2 5 3 2 2" xfId="10830" xr:uid="{655DAF34-E642-4E3A-98CC-ECAAD07A9971}"/>
    <cellStyle name="20% - Accent5 2 5 3 2 3" xfId="10831" xr:uid="{1B090FE0-4E35-4D47-81F4-156DC738FE1C}"/>
    <cellStyle name="20% - Accent5 2 5 3 2 4" xfId="10829" xr:uid="{2758E3D1-DCE8-4E60-9C0F-0B7B3AF2F2A0}"/>
    <cellStyle name="20% - Accent5 2 5 3 3" xfId="10832" xr:uid="{77F4D455-2920-4EB4-9C1C-99488D72DCC5}"/>
    <cellStyle name="20% - Accent5 2 5 3 4" xfId="10833" xr:uid="{038FF2F2-D7F2-4AD2-98CB-442F5EA78511}"/>
    <cellStyle name="20% - Accent5 2 5 3 5" xfId="10834" xr:uid="{A5C67BEA-0888-47C8-8340-88A25B0B7EF8}"/>
    <cellStyle name="20% - Accent5 2 5 3 6" xfId="10828" xr:uid="{94DF8E5B-A577-4A56-AF27-BE5CE1FCDE17}"/>
    <cellStyle name="20% - Accent5 2 5 4" xfId="2396" xr:uid="{B7A24CC2-C4E0-4028-A9A7-F629EA296662}"/>
    <cellStyle name="20% - Accent5 2 5 4 2" xfId="10836" xr:uid="{E2122ABA-FE57-47F9-A04D-65957426EB9A}"/>
    <cellStyle name="20% - Accent5 2 5 4 3" xfId="10837" xr:uid="{8D09F48C-9A64-4D8B-AE95-B302D7F13F1E}"/>
    <cellStyle name="20% - Accent5 2 5 4 4" xfId="10835" xr:uid="{B3971709-73A6-4864-89B7-6240922629F4}"/>
    <cellStyle name="20% - Accent5 2 5 5" xfId="10838" xr:uid="{5FFD0B58-B717-4126-B3CD-DFB68AA2B1B2}"/>
    <cellStyle name="20% - Accent5 2 5 6" xfId="10839" xr:uid="{EB32594E-5A0C-4681-A631-A297FED3EDEF}"/>
    <cellStyle name="20% - Accent5 2 5 7" xfId="10840" xr:uid="{49050417-0994-4B56-A975-3278937DA770}"/>
    <cellStyle name="20% - Accent5 2 5 8" xfId="10820" xr:uid="{8D88944D-6656-4104-BAD6-12DE09BA736C}"/>
    <cellStyle name="20% - Accent5 2 6" xfId="135" xr:uid="{F14234A4-0858-4C8F-84A6-3AEDAC6B286B}"/>
    <cellStyle name="20% - Accent5 2 6 2" xfId="1818" xr:uid="{43A1AB8F-9A41-4E9E-ACD4-EF3E4FCB6ECE}"/>
    <cellStyle name="20% - Accent5 2 6 2 2" xfId="3052" xr:uid="{B0F4B7F5-546A-403E-89C2-FFDA8949A92D}"/>
    <cellStyle name="20% - Accent5 2 6 2 2 2" xfId="10843" xr:uid="{059B8F5D-49CE-44EA-921B-36E93F2AF1A1}"/>
    <cellStyle name="20% - Accent5 2 6 2 3" xfId="10844" xr:uid="{4740747D-8924-4587-AA09-66DF628E429F}"/>
    <cellStyle name="20% - Accent5 2 6 2 4" xfId="10842" xr:uid="{38946F35-F9E8-4DFB-BFD4-06FACA90AC7E}"/>
    <cellStyle name="20% - Accent5 2 6 3" xfId="2529" xr:uid="{C8A5DD8C-AB84-44DF-9A93-BE976E96A209}"/>
    <cellStyle name="20% - Accent5 2 6 3 2" xfId="10845" xr:uid="{B04817C2-4B2A-418E-8296-75D4541E6E98}"/>
    <cellStyle name="20% - Accent5 2 6 4" xfId="10846" xr:uid="{2E743019-6AC4-4C68-A9BF-BA797A29B4A1}"/>
    <cellStyle name="20% - Accent5 2 6 5" xfId="10847" xr:uid="{0B005136-2561-48AE-A487-71AC5DAFD112}"/>
    <cellStyle name="20% - Accent5 2 6 6" xfId="10841" xr:uid="{9D5A2ED9-BD59-4BA8-9BEC-7AA6B4D790DC}"/>
    <cellStyle name="20% - Accent5 2 7" xfId="1527" xr:uid="{D2811D80-11E9-4F39-AA85-6F6627ADBDAD}"/>
    <cellStyle name="20% - Accent5 2 7 2" xfId="2747" xr:uid="{D9849F95-1379-4E63-A462-C66F3F3AD8BC}"/>
    <cellStyle name="20% - Accent5 2 7 2 2" xfId="10850" xr:uid="{7460B23C-7D06-4858-B9CD-1B4436BA3420}"/>
    <cellStyle name="20% - Accent5 2 7 2 3" xfId="10851" xr:uid="{7C170D81-5C66-4C88-B05C-CC7E9E5D724E}"/>
    <cellStyle name="20% - Accent5 2 7 2 4" xfId="10849" xr:uid="{087C1770-4B3A-4318-B3D0-98D53B7A045A}"/>
    <cellStyle name="20% - Accent5 2 7 3" xfId="10852" xr:uid="{B1D1D17C-3646-4087-853F-C4E1DFE094D9}"/>
    <cellStyle name="20% - Accent5 2 7 4" xfId="10853" xr:uid="{3F23F639-4662-455C-8F78-951D2529528D}"/>
    <cellStyle name="20% - Accent5 2 7 5" xfId="10854" xr:uid="{096104CA-BD97-4492-A80D-19E38298118F}"/>
    <cellStyle name="20% - Accent5 2 7 6" xfId="10848" xr:uid="{266B5D96-689D-4EC9-9629-9DF3D8AEBDD3}"/>
    <cellStyle name="20% - Accent5 2 8" xfId="2147" xr:uid="{498602A1-EBB1-4AAD-8CE8-1F9D90854167}"/>
    <cellStyle name="20% - Accent5 2 8 2" xfId="10856" xr:uid="{1D2C4E5F-DEA1-4C3D-91BF-686FB8B12E89}"/>
    <cellStyle name="20% - Accent5 2 8 3" xfId="10857" xr:uid="{D3F126C3-1CDC-4C34-8BE0-38D5F19FE9A2}"/>
    <cellStyle name="20% - Accent5 2 8 4" xfId="10855" xr:uid="{FC00184F-DF77-4A04-9BCD-0E56241573EC}"/>
    <cellStyle name="20% - Accent5 2 9" xfId="10858" xr:uid="{EB931C3E-790D-4507-AF16-60FDC5DE9DBC}"/>
    <cellStyle name="20% - Accent5 20" xfId="5854" xr:uid="{64FAE0E6-4480-4E01-84B9-D634F8C3D42D}"/>
    <cellStyle name="20% - Accent5 20 2" xfId="21753" xr:uid="{AB425161-B345-4BA5-8425-E4D59AA80989}"/>
    <cellStyle name="20% - Accent5 20 3" xfId="10859" xr:uid="{F5F74A2B-B4CD-49A8-8988-EA7EF55BC7E2}"/>
    <cellStyle name="20% - Accent5 21" xfId="5877" xr:uid="{5E089F6D-19F8-4C79-B542-6EA33A11B96E}"/>
    <cellStyle name="20% - Accent5 21 2" xfId="21776" xr:uid="{E180ADBA-3B6F-492E-AD46-6A0AA42F55CA}"/>
    <cellStyle name="20% - Accent5 21 3" xfId="10860" xr:uid="{D7A99882-4879-48F4-B9C9-BF2C209EC240}"/>
    <cellStyle name="20% - Accent5 22" xfId="5903" xr:uid="{F9ED63D1-1CAC-4E5A-8298-69B091C0C7F6}"/>
    <cellStyle name="20% - Accent5 22 2" xfId="21801" xr:uid="{EBA47B26-9AAF-45FC-8B51-213217ECB783}"/>
    <cellStyle name="20% - Accent5 22 3" xfId="10861" xr:uid="{43D2348C-F382-43B3-8740-53FAF39A34E3}"/>
    <cellStyle name="20% - Accent5 23" xfId="4905" xr:uid="{34C3E863-382E-462E-B2D5-94EEF1666797}"/>
    <cellStyle name="20% - Accent5 23 2" xfId="10862" xr:uid="{645AEAA1-78BC-4FAB-A4B0-F97718C0498E}"/>
    <cellStyle name="20% - Accent5 24" xfId="10863" xr:uid="{075C7E2D-4441-4AAD-A1F2-1775F6817613}"/>
    <cellStyle name="20% - Accent5 25" xfId="10864" xr:uid="{5B714653-2A29-421E-8700-A67344DA9464}"/>
    <cellStyle name="20% - Accent5 26" xfId="10865" xr:uid="{308974CD-203B-4D08-B2DD-E6740A1D7247}"/>
    <cellStyle name="20% - Accent5 27" xfId="10866" xr:uid="{9D5ACBB9-44F0-4728-A12C-DC04C5FFE7DF}"/>
    <cellStyle name="20% - Accent5 28" xfId="10867" xr:uid="{7F69C62C-BB90-4E1F-B43E-678F68077D6C}"/>
    <cellStyle name="20% - Accent5 29" xfId="10868" xr:uid="{4682A7C8-5B46-4289-B0EE-8B1B0FDCBF59}"/>
    <cellStyle name="20% - Accent5 3" xfId="660" xr:uid="{5FB3ED77-3BFD-44FE-AC11-A7EA7EFB43D0}"/>
    <cellStyle name="20% - Accent5 3 10" xfId="10870" xr:uid="{841F1112-5839-4612-854C-972E2526DB0F}"/>
    <cellStyle name="20% - Accent5 3 10 2" xfId="29919" xr:uid="{4D3FA327-C4F3-4C04-8DCB-A9CCA16AC772}"/>
    <cellStyle name="20% - Accent5 3 11" xfId="10871" xr:uid="{560CF0B3-DC1D-4326-956C-E4672029804F}"/>
    <cellStyle name="20% - Accent5 3 12" xfId="10872" xr:uid="{499C0A42-D919-411F-B9FC-3D3BA31C44E0}"/>
    <cellStyle name="20% - Accent5 3 13" xfId="10869" xr:uid="{80FFD580-91D4-4B4E-ADAF-C390946DC154}"/>
    <cellStyle name="20% - Accent5 3 14" xfId="20954" xr:uid="{06FEFB79-F68B-4FF2-9995-7E1F463454D5}"/>
    <cellStyle name="20% - Accent5 3 15" xfId="6633" xr:uid="{D0FEE255-095A-4566-B55D-B95F034EDFCE}"/>
    <cellStyle name="20% - Accent5 3 16" xfId="5075" xr:uid="{476042D6-8D12-493A-AEA9-8D7E7DDED013}"/>
    <cellStyle name="20% - Accent5 3 17" xfId="22961" xr:uid="{06FF29F9-038E-44BB-BBEC-2398E4730D7F}"/>
    <cellStyle name="20% - Accent5 3 2" xfId="722" xr:uid="{EA58DC32-44FD-4023-BDD1-DDCBD2D9D14D}"/>
    <cellStyle name="20% - Accent5 3 2 10" xfId="21180" xr:uid="{D4BC17AD-DE57-4D31-8145-5DBFBF9D1DBB}"/>
    <cellStyle name="20% - Accent5 3 2 11" xfId="10873" xr:uid="{2546E2A9-DED9-4CAD-935D-E57C531C39A5}"/>
    <cellStyle name="20% - Accent5 3 2 12" xfId="5343" xr:uid="{1991613C-8309-4B87-8E41-58943DDF2E64}"/>
    <cellStyle name="20% - Accent5 3 2 13" xfId="23006" xr:uid="{FA63C6E1-C240-4DBA-9CBF-FF3D6614E32C}"/>
    <cellStyle name="20% - Accent5 3 2 2" xfId="721" xr:uid="{B43B2E0D-2322-4EC3-9EEC-1CFA5B2E3E85}"/>
    <cellStyle name="20% - Accent5 3 2 2 10" xfId="24356" xr:uid="{23782F63-BBC9-4604-B8FE-0B99F761E057}"/>
    <cellStyle name="20% - Accent5 3 2 2 2" xfId="1272" xr:uid="{A1DA81E2-9D96-478C-B9D2-C201FC3EB5A9}"/>
    <cellStyle name="20% - Accent5 3 2 2 2 2" xfId="1934" xr:uid="{533070B1-F609-4A15-AE3F-77654BAD4ACA}"/>
    <cellStyle name="20% - Accent5 3 2 2 2 2 2" xfId="3169" xr:uid="{E640A852-C132-4D6F-9CF1-B598E4508110}"/>
    <cellStyle name="20% - Accent5 3 2 2 2 2 2 2" xfId="10877" xr:uid="{46EBDDCC-1738-4EDF-883C-6F57C95FB935}"/>
    <cellStyle name="20% - Accent5 3 2 2 2 2 3" xfId="10878" xr:uid="{85F0F011-7AB1-4ACC-8E3A-B2EAFF4FFFB5}"/>
    <cellStyle name="20% - Accent5 3 2 2 2 2 4" xfId="28799" xr:uid="{FBFAB55E-854F-473B-B357-188A2CFE4E18}"/>
    <cellStyle name="20% - Accent5 3 2 2 2 2 5" xfId="10876" xr:uid="{E9F8EBAC-0B07-4124-BF74-3DF721693932}"/>
    <cellStyle name="20% - Accent5 3 2 2 2 3" xfId="2541" xr:uid="{F79C1FD8-71EF-48BB-A350-E0EF1B97240C}"/>
    <cellStyle name="20% - Accent5 3 2 2 2 3 2" xfId="10879" xr:uid="{CFEA77B7-0670-49E8-BF4D-ED44ACE62E52}"/>
    <cellStyle name="20% - Accent5 3 2 2 2 4" xfId="10880" xr:uid="{3220BC87-7331-4D5A-BB49-729B7573E216}"/>
    <cellStyle name="20% - Accent5 3 2 2 2 5" xfId="10881" xr:uid="{B858B218-1156-4DE1-BAC5-CFAE927BA676}"/>
    <cellStyle name="20% - Accent5 3 2 2 2 6" xfId="25824" xr:uid="{B7B5F2F8-D122-4AC5-A9C7-ECC57E4F5814}"/>
    <cellStyle name="20% - Accent5 3 2 2 2 7" xfId="10875" xr:uid="{E86A554A-9A3B-4EC6-9139-F4CD0BEE592F}"/>
    <cellStyle name="20% - Accent5 3 2 2 3" xfId="1644" xr:uid="{3F94D3DE-C79B-45EA-9049-BD53A600B497}"/>
    <cellStyle name="20% - Accent5 3 2 2 3 2" xfId="2865" xr:uid="{1533D993-3CBB-4C8A-8061-250729A328F7}"/>
    <cellStyle name="20% - Accent5 3 2 2 3 2 2" xfId="10884" xr:uid="{6ADD506D-25D2-464A-809B-56F65FC0C74B}"/>
    <cellStyle name="20% - Accent5 3 2 2 3 2 3" xfId="10885" xr:uid="{5D4B505C-238A-492C-B37E-27038E1D6EE3}"/>
    <cellStyle name="20% - Accent5 3 2 2 3 2 4" xfId="10883" xr:uid="{ECE77220-F161-4B10-A003-6E6DB03E8FBB}"/>
    <cellStyle name="20% - Accent5 3 2 2 3 3" xfId="10886" xr:uid="{AFA3AF45-4E8C-4245-9281-90A0BDD8E1A4}"/>
    <cellStyle name="20% - Accent5 3 2 2 3 4" xfId="10887" xr:uid="{B6FB18AD-2470-416D-85FB-94E4BAB17299}"/>
    <cellStyle name="20% - Accent5 3 2 2 3 5" xfId="10888" xr:uid="{1E12BD0C-A45F-4080-8A86-C2A9198FB1BC}"/>
    <cellStyle name="20% - Accent5 3 2 2 3 6" xfId="27285" xr:uid="{7DD3D103-0529-434B-9605-DC5592002C49}"/>
    <cellStyle name="20% - Accent5 3 2 2 3 7" xfId="10882" xr:uid="{EF1EF547-87B2-47CE-B5CD-39E8E82134ED}"/>
    <cellStyle name="20% - Accent5 3 2 2 4" xfId="2332" xr:uid="{8490E5F1-A7C1-48EB-9810-722983614668}"/>
    <cellStyle name="20% - Accent5 3 2 2 4 2" xfId="10890" xr:uid="{6FC72D16-A4D8-4161-B9FC-37694C409BFA}"/>
    <cellStyle name="20% - Accent5 3 2 2 4 3" xfId="10891" xr:uid="{BE867916-C024-4431-BB91-2A54271EF0E7}"/>
    <cellStyle name="20% - Accent5 3 2 2 4 4" xfId="30280" xr:uid="{45C4EB9E-F6A8-4F30-ACA2-774276417758}"/>
    <cellStyle name="20% - Accent5 3 2 2 4 5" xfId="10889" xr:uid="{6D56BF3C-1919-4334-BF8E-42950B28204C}"/>
    <cellStyle name="20% - Accent5 3 2 2 5" xfId="10892" xr:uid="{9E98613C-26DE-437A-A9AC-94D3F2266B0A}"/>
    <cellStyle name="20% - Accent5 3 2 2 6" xfId="10893" xr:uid="{CE2B0A56-139E-456C-8995-9B5AA69BCAD9}"/>
    <cellStyle name="20% - Accent5 3 2 2 7" xfId="10894" xr:uid="{DEEEC454-649C-4090-964F-11C45E12FECE}"/>
    <cellStyle name="20% - Accent5 3 2 2 8" xfId="22153" xr:uid="{4F06D6A9-CD53-4930-ADD9-FD00EEC1BC47}"/>
    <cellStyle name="20% - Accent5 3 2 2 9" xfId="10874" xr:uid="{4FD676BD-F30A-414E-A8A5-147C81FA5F6D}"/>
    <cellStyle name="20% - Accent5 3 2 3" xfId="1271" xr:uid="{F57EC7C6-B594-4E02-A130-81081C792F72}"/>
    <cellStyle name="20% - Accent5 3 2 3 2" xfId="1933" xr:uid="{DF3FB0F7-18FD-4920-99A9-38FDF9108A9C}"/>
    <cellStyle name="20% - Accent5 3 2 3 2 2" xfId="3168" xr:uid="{B6BAEB0B-CC00-461A-BC80-86B43F523179}"/>
    <cellStyle name="20% - Accent5 3 2 3 2 2 2" xfId="10898" xr:uid="{FFD18067-5577-4592-9C38-DDAAB7103BC0}"/>
    <cellStyle name="20% - Accent5 3 2 3 2 2 3" xfId="10899" xr:uid="{D3F3974B-4751-4C61-8CC5-365B72F366FC}"/>
    <cellStyle name="20% - Accent5 3 2 3 2 2 4" xfId="29089" xr:uid="{E60DDABE-6D4D-4B2F-8C6E-60B027706FAE}"/>
    <cellStyle name="20% - Accent5 3 2 3 2 2 5" xfId="10897" xr:uid="{B02D933E-29EA-4411-A4D8-E0B6C88F25B0}"/>
    <cellStyle name="20% - Accent5 3 2 3 2 3" xfId="10900" xr:uid="{55AFC649-7777-459B-8D64-AE00296DD673}"/>
    <cellStyle name="20% - Accent5 3 2 3 2 4" xfId="10901" xr:uid="{E898CADB-CC06-45DB-80A1-3A76F7E06880}"/>
    <cellStyle name="20% - Accent5 3 2 3 2 5" xfId="10902" xr:uid="{46E4D543-EA45-47E0-9032-76B11D80AC4A}"/>
    <cellStyle name="20% - Accent5 3 2 3 2 6" xfId="26111" xr:uid="{BAFE739A-985A-4423-8E92-CB1046A8199A}"/>
    <cellStyle name="20% - Accent5 3 2 3 2 7" xfId="10896" xr:uid="{07B50235-2EFA-4E94-B0CA-E4E925E54774}"/>
    <cellStyle name="20% - Accent5 3 2 3 3" xfId="2540" xr:uid="{D9E538BE-C1E7-4F75-A90C-04B8E61C5122}"/>
    <cellStyle name="20% - Accent5 3 2 3 3 2" xfId="10904" xr:uid="{C50DA1FF-3B28-4455-980B-5C935CBEA72B}"/>
    <cellStyle name="20% - Accent5 3 2 3 3 2 2" xfId="10905" xr:uid="{EA5D0BF0-2562-409D-8AA4-06B10E25C8FF}"/>
    <cellStyle name="20% - Accent5 3 2 3 3 2 3" xfId="10906" xr:uid="{34337B70-4400-4EF8-B10D-DA9C0FF0FD93}"/>
    <cellStyle name="20% - Accent5 3 2 3 3 3" xfId="10907" xr:uid="{3518B3A6-88E2-4206-A6EB-D268AAF79956}"/>
    <cellStyle name="20% - Accent5 3 2 3 3 4" xfId="10908" xr:uid="{E3CC6E1B-158E-453E-900D-0EBDB34E13C2}"/>
    <cellStyle name="20% - Accent5 3 2 3 3 5" xfId="10909" xr:uid="{011C9B00-A99E-4E54-AB1A-F5C52338BA1A}"/>
    <cellStyle name="20% - Accent5 3 2 3 3 6" xfId="27578" xr:uid="{DA5F15BF-48A5-4FA5-AB1C-8617FF60F0E6}"/>
    <cellStyle name="20% - Accent5 3 2 3 3 7" xfId="10903" xr:uid="{45AC173F-9D60-4E90-92A7-32B9C7454C5E}"/>
    <cellStyle name="20% - Accent5 3 2 3 4" xfId="10910" xr:uid="{A1064590-094E-40A3-BED7-12953F0B58E4}"/>
    <cellStyle name="20% - Accent5 3 2 3 4 2" xfId="10911" xr:uid="{C406A2CE-5471-48A4-9BDE-A500699D012B}"/>
    <cellStyle name="20% - Accent5 3 2 3 4 3" xfId="10912" xr:uid="{4311FA2E-4B6E-4613-9835-186C04195C81}"/>
    <cellStyle name="20% - Accent5 3 2 3 4 4" xfId="30576" xr:uid="{5039157D-8B2D-48D6-8D9D-0C86D7506360}"/>
    <cellStyle name="20% - Accent5 3 2 3 5" xfId="10913" xr:uid="{3E0F8765-28D9-44B7-BAD2-6C46E114FB7A}"/>
    <cellStyle name="20% - Accent5 3 2 3 6" xfId="10914" xr:uid="{C2A928F1-DAA5-408C-9976-F068A4BC840E}"/>
    <cellStyle name="20% - Accent5 3 2 3 7" xfId="10915" xr:uid="{9192D134-ACD1-4679-8976-3AE98A237F0D}"/>
    <cellStyle name="20% - Accent5 3 2 3 8" xfId="24667" xr:uid="{5798085B-06BA-4B08-9B78-F173CA175B5E}"/>
    <cellStyle name="20% - Accent5 3 2 3 9" xfId="10895" xr:uid="{CB4F687D-A2EC-42C8-BC0B-B74E988B53C0}"/>
    <cellStyle name="20% - Accent5 3 2 4" xfId="1643" xr:uid="{075E0BAA-01F1-481D-9E2C-43CBB42FAC06}"/>
    <cellStyle name="20% - Accent5 3 2 4 2" xfId="2864" xr:uid="{AB2B6AE9-A00E-4C5E-8FCD-18226F700C21}"/>
    <cellStyle name="20% - Accent5 3 2 4 2 2" xfId="10918" xr:uid="{03F82D35-000A-4B1C-8FDF-765D1515777E}"/>
    <cellStyle name="20% - Accent5 3 2 4 2 2 2" xfId="29386" xr:uid="{4F931B1A-A6A1-40AD-BC06-66B8A7887D4E}"/>
    <cellStyle name="20% - Accent5 3 2 4 2 3" xfId="10919" xr:uid="{2E93D5DD-6552-430A-B431-887C0F26A529}"/>
    <cellStyle name="20% - Accent5 3 2 4 2 4" xfId="26402" xr:uid="{E7DCB10C-94AE-4D09-B589-6A8B7B4359CB}"/>
    <cellStyle name="20% - Accent5 3 2 4 2 5" xfId="10917" xr:uid="{E8E6DA1A-D12C-447F-9858-7847D35DEB5B}"/>
    <cellStyle name="20% - Accent5 3 2 4 3" xfId="10920" xr:uid="{07D1F46D-1F31-4849-A3FA-D328F6E234C4}"/>
    <cellStyle name="20% - Accent5 3 2 4 3 2" xfId="27875" xr:uid="{C4531749-2462-4AA6-906E-9428491AE67B}"/>
    <cellStyle name="20% - Accent5 3 2 4 4" xfId="10921" xr:uid="{5A7F0F63-72B1-4B52-B1DF-AAF977FA3AE3}"/>
    <cellStyle name="20% - Accent5 3 2 4 4 2" xfId="30874" xr:uid="{C4ABB885-8616-404A-9AE2-6C6B297861B9}"/>
    <cellStyle name="20% - Accent5 3 2 4 5" xfId="10922" xr:uid="{96FE2A32-FCB6-4874-872F-E5EC4D2A30C0}"/>
    <cellStyle name="20% - Accent5 3 2 4 6" xfId="24946" xr:uid="{0B06C853-C393-469E-AEC8-6ACEE455832D}"/>
    <cellStyle name="20% - Accent5 3 2 4 7" xfId="10916" xr:uid="{8819F6EB-3A00-4B40-B390-C48A27F6F35D}"/>
    <cellStyle name="20% - Accent5 3 2 5" xfId="2215" xr:uid="{0FC4DA5C-4997-4125-A825-18DCE0E96112}"/>
    <cellStyle name="20% - Accent5 3 2 5 2" xfId="10924" xr:uid="{120F9D32-CAAE-44F6-AE15-F71CE532C6F3}"/>
    <cellStyle name="20% - Accent5 3 2 5 2 2" xfId="10925" xr:uid="{A0912B40-D25C-40CA-819F-4972C7F98080}"/>
    <cellStyle name="20% - Accent5 3 2 5 2 2 2" xfId="29695" xr:uid="{26C72D1C-8E2A-41B6-A381-7573EA17EDB1}"/>
    <cellStyle name="20% - Accent5 3 2 5 2 3" xfId="10926" xr:uid="{0800F9DA-6B3A-4592-8DB6-982810569D89}"/>
    <cellStyle name="20% - Accent5 3 2 5 2 4" xfId="26711" xr:uid="{1BC4954C-10B2-4349-8782-E1ED3C41C758}"/>
    <cellStyle name="20% - Accent5 3 2 5 3" xfId="10927" xr:uid="{32955FA8-4F40-4DE3-8D78-F701FD34FF4D}"/>
    <cellStyle name="20% - Accent5 3 2 5 3 2" xfId="28184" xr:uid="{E023036D-E7B1-4586-AA91-D1BD66EAE970}"/>
    <cellStyle name="20% - Accent5 3 2 5 4" xfId="10928" xr:uid="{0613E42F-10D4-40E1-843C-EA5A44F3D26D}"/>
    <cellStyle name="20% - Accent5 3 2 5 4 2" xfId="31184" xr:uid="{0D0F8934-FE5D-4D8E-834A-2FBE4DE58E81}"/>
    <cellStyle name="20% - Accent5 3 2 5 5" xfId="10929" xr:uid="{AC77A942-905E-478F-838C-7E6BBF587BAA}"/>
    <cellStyle name="20% - Accent5 3 2 5 6" xfId="25243" xr:uid="{0FF42412-848D-480A-904A-028C1736AA9D}"/>
    <cellStyle name="20% - Accent5 3 2 5 7" xfId="10923" xr:uid="{8C6E7D8A-00F5-4B62-B823-5E24BAE434D5}"/>
    <cellStyle name="20% - Accent5 3 2 6" xfId="10930" xr:uid="{77F80E75-3683-4B86-AE75-A09A7A931D17}"/>
    <cellStyle name="20% - Accent5 3 2 6 2" xfId="10931" xr:uid="{92F9F145-1FE2-4DB5-B4E3-18D4BC1B20E6}"/>
    <cellStyle name="20% - Accent5 3 2 6 2 2" xfId="28509" xr:uid="{29315822-6998-43AA-A958-9419066ECE24}"/>
    <cellStyle name="20% - Accent5 3 2 6 3" xfId="10932" xr:uid="{65EFFB41-9E80-4936-BC85-050DE4CA3CE3}"/>
    <cellStyle name="20% - Accent5 3 2 6 4" xfId="25543" xr:uid="{52C2C43B-E90D-450F-8EBF-9E78135E45F1}"/>
    <cellStyle name="20% - Accent5 3 2 7" xfId="10933" xr:uid="{68810C84-DFBF-440E-BB80-FC09479740DF}"/>
    <cellStyle name="20% - Accent5 3 2 7 2" xfId="26994" xr:uid="{8203DB7B-C101-4E67-9D39-E0B71C885907}"/>
    <cellStyle name="20% - Accent5 3 2 8" xfId="10934" xr:uid="{58C1E886-BE0F-4138-9A98-7CC76B6477E4}"/>
    <cellStyle name="20% - Accent5 3 2 8 2" xfId="29988" xr:uid="{2D87C5EC-D991-44D6-9BAB-47456E802BF3}"/>
    <cellStyle name="20% - Accent5 3 2 9" xfId="10935" xr:uid="{EB987E87-5BEC-4EC4-902F-FB4CD0E48F37}"/>
    <cellStyle name="20% - Accent5 3 3" xfId="969" xr:uid="{0FD99BF7-E330-44C1-B57A-808DF477C548}"/>
    <cellStyle name="20% - Accent5 3 3 10" xfId="24040" xr:uid="{91964B17-B6E5-499D-9310-9F2FA884FF9D}"/>
    <cellStyle name="20% - Accent5 3 3 2" xfId="1273" xr:uid="{8A1496C8-6C33-4C5F-82F7-6FD6C7127EDC}"/>
    <cellStyle name="20% - Accent5 3 3 2 2" xfId="1935" xr:uid="{A6CA3A74-353F-4B89-856D-70271DA55E4A}"/>
    <cellStyle name="20% - Accent5 3 3 2 2 2" xfId="3170" xr:uid="{C3EB30F1-EEE9-4322-A348-DD1317352C3A}"/>
    <cellStyle name="20% - Accent5 3 3 2 2 2 2" xfId="10939" xr:uid="{097CF4CD-4A28-4EC9-8E89-B2F18EA22326}"/>
    <cellStyle name="20% - Accent5 3 3 2 2 3" xfId="10940" xr:uid="{E4AFE895-13D1-4FE4-8358-A94DBCEBD674}"/>
    <cellStyle name="20% - Accent5 3 3 2 2 4" xfId="10938" xr:uid="{98374CE0-33F5-4F4C-A097-F7688226C54C}"/>
    <cellStyle name="20% - Accent5 3 3 2 3" xfId="2542" xr:uid="{8709762F-AB04-43F8-ABDA-817112CC9EA0}"/>
    <cellStyle name="20% - Accent5 3 3 2 3 2" xfId="10941" xr:uid="{D67D5613-C9A9-4683-B81B-DA62FA4A8FF1}"/>
    <cellStyle name="20% - Accent5 3 3 2 4" xfId="10942" xr:uid="{4BB94286-F4DD-4C53-B580-AE33B99DBF36}"/>
    <cellStyle name="20% - Accent5 3 3 2 5" xfId="10943" xr:uid="{0D03C21B-6A86-4459-8529-8D798C262289}"/>
    <cellStyle name="20% - Accent5 3 3 2 6" xfId="22409" xr:uid="{5E8C638F-6529-425D-9A8E-3319F930E215}"/>
    <cellStyle name="20% - Accent5 3 3 2 7" xfId="10937" xr:uid="{C2C091B6-2A37-42C1-BDAF-A23236BC43CA}"/>
    <cellStyle name="20% - Accent5 3 3 2 8" xfId="31375" xr:uid="{AE35A48A-ED33-46B4-A5F7-335E9622E139}"/>
    <cellStyle name="20% - Accent5 3 3 3" xfId="1645" xr:uid="{CFD2E6B4-3853-489E-BB5D-2188A8CF56DB}"/>
    <cellStyle name="20% - Accent5 3 3 3 2" xfId="2866" xr:uid="{32DD653A-1859-4D76-84FD-5758BEB1ED1D}"/>
    <cellStyle name="20% - Accent5 3 3 3 2 2" xfId="10946" xr:uid="{43A41CEB-3A1A-473F-BC54-BBAF0B1EC87F}"/>
    <cellStyle name="20% - Accent5 3 3 3 2 3" xfId="10947" xr:uid="{1200DC84-D710-4927-8679-4BFF384F8F24}"/>
    <cellStyle name="20% - Accent5 3 3 3 2 4" xfId="10945" xr:uid="{C7E3ACB7-4A34-4F80-B8A9-0B92295677BD}"/>
    <cellStyle name="20% - Accent5 3 3 3 3" xfId="10948" xr:uid="{9181D631-A2E4-4C0E-8430-E8A32E5E1080}"/>
    <cellStyle name="20% - Accent5 3 3 3 4" xfId="10949" xr:uid="{57C31322-82EA-441A-AAC7-2C5DDBC737E4}"/>
    <cellStyle name="20% - Accent5 3 3 3 5" xfId="10950" xr:uid="{3227A308-0FAF-4361-9FBE-4987DC2F4BEC}"/>
    <cellStyle name="20% - Accent5 3 3 3 6" xfId="31467" xr:uid="{46574633-574A-4815-8AFD-6C89B9CE4964}"/>
    <cellStyle name="20% - Accent5 3 3 3 7" xfId="10944" xr:uid="{EBDAD644-F098-40B4-8680-A44D75BD4948}"/>
    <cellStyle name="20% - Accent5 3 3 4" xfId="2287" xr:uid="{C43C34A3-12B3-4FB2-B645-0AC5615FF6D1}"/>
    <cellStyle name="20% - Accent5 3 3 4 2" xfId="10952" xr:uid="{A1B8BC0C-0B5A-4E87-ADF7-BE9CF03969D8}"/>
    <cellStyle name="20% - Accent5 3 3 4 3" xfId="10953" xr:uid="{2D885516-E572-41C4-85B5-83866ABE9B30}"/>
    <cellStyle name="20% - Accent5 3 3 4 4" xfId="10951" xr:uid="{C9C82B3C-73B3-4CDE-BFD7-61957451F405}"/>
    <cellStyle name="20% - Accent5 3 3 5" xfId="10954" xr:uid="{F8EB550A-C770-4A17-BA06-62E2239BAB17}"/>
    <cellStyle name="20% - Accent5 3 3 6" xfId="10955" xr:uid="{C5E2B1CD-6481-4B02-A5C0-53412724BFBC}"/>
    <cellStyle name="20% - Accent5 3 3 7" xfId="10956" xr:uid="{240BE3D5-7B36-4E1A-81AD-59A16A722183}"/>
    <cellStyle name="20% - Accent5 3 3 8" xfId="21425" xr:uid="{FFD2957A-A276-4B95-BE38-8B32D14CA3EE}"/>
    <cellStyle name="20% - Accent5 3 3 9" xfId="10936" xr:uid="{31887551-F415-4DAA-8422-2C7ACEB41BE7}"/>
    <cellStyle name="20% - Accent5 3 4" xfId="1089" xr:uid="{43AB3047-B213-4102-8D37-58DD175609C6}"/>
    <cellStyle name="20% - Accent5 3 4 10" xfId="24277" xr:uid="{621360DA-45C5-4F1C-8D66-74A884CAD44A}"/>
    <cellStyle name="20% - Accent5 3 4 2" xfId="1270" xr:uid="{8EDC1C77-8912-4CD2-8531-3AB6F869B453}"/>
    <cellStyle name="20% - Accent5 3 4 2 2" xfId="1932" xr:uid="{C46EA45D-CF83-4D59-BB5D-1D65692A835B}"/>
    <cellStyle name="20% - Accent5 3 4 2 2 2" xfId="3167" xr:uid="{AF5C1375-022D-49A2-B3B6-4F110502C526}"/>
    <cellStyle name="20% - Accent5 3 4 2 2 2 2" xfId="10960" xr:uid="{D52815EE-3BCC-4EAA-9B38-C3CC37532C9E}"/>
    <cellStyle name="20% - Accent5 3 4 2 2 3" xfId="10961" xr:uid="{25569337-F93B-4E30-95A2-8504ED61C042}"/>
    <cellStyle name="20% - Accent5 3 4 2 2 4" xfId="28732" xr:uid="{3C58589F-90CA-49D8-9559-7293C5531657}"/>
    <cellStyle name="20% - Accent5 3 4 2 2 5" xfId="10959" xr:uid="{192F5403-8DC2-4408-A28B-2135FA8DF720}"/>
    <cellStyle name="20% - Accent5 3 4 2 3" xfId="2543" xr:uid="{B6F8BE75-9429-4FE8-B9CD-2953C859109D}"/>
    <cellStyle name="20% - Accent5 3 4 2 3 2" xfId="10962" xr:uid="{A151D6AC-9DE1-42AB-968A-4EECE5BEFD3E}"/>
    <cellStyle name="20% - Accent5 3 4 2 4" xfId="10963" xr:uid="{9B14FA88-3265-413D-A064-1C3E72A6BB6B}"/>
    <cellStyle name="20% - Accent5 3 4 2 5" xfId="10964" xr:uid="{20182A22-C464-4B47-9E27-29D4A6C9D333}"/>
    <cellStyle name="20% - Accent5 3 4 2 6" xfId="25755" xr:uid="{CABBAEA1-6E7F-494E-AD29-4C51BD68C7C0}"/>
    <cellStyle name="20% - Accent5 3 4 2 7" xfId="10958" xr:uid="{4A4568A6-86D7-44E6-9889-F63A8CB3AD87}"/>
    <cellStyle name="20% - Accent5 3 4 3" xfId="1642" xr:uid="{664DDFAB-7EC6-4DE2-9A43-03EC34D37A19}"/>
    <cellStyle name="20% - Accent5 3 4 3 2" xfId="2863" xr:uid="{303F16E6-FC76-42A2-A6E1-616E5264794E}"/>
    <cellStyle name="20% - Accent5 3 4 3 2 2" xfId="10967" xr:uid="{609A8128-FCF4-4767-BE97-644957876EC4}"/>
    <cellStyle name="20% - Accent5 3 4 3 2 3" xfId="10968" xr:uid="{317C8917-6E6B-43F0-A4A6-E9AF7786FA00}"/>
    <cellStyle name="20% - Accent5 3 4 3 2 4" xfId="10966" xr:uid="{1C7CD027-3945-4B6B-ACCA-16C01B8A0B83}"/>
    <cellStyle name="20% - Accent5 3 4 3 3" xfId="10969" xr:uid="{6CEABE91-F53E-4314-8D28-F7BB028A8F80}"/>
    <cellStyle name="20% - Accent5 3 4 3 4" xfId="10970" xr:uid="{3ACA20CF-141E-48B6-BB76-8F2111F2B380}"/>
    <cellStyle name="20% - Accent5 3 4 3 5" xfId="10971" xr:uid="{5140CE4F-5483-418A-90BE-D27F11CABB09}"/>
    <cellStyle name="20% - Accent5 3 4 3 6" xfId="27218" xr:uid="{5B9404F6-FC9B-48D5-AEA0-E2A9ED343519}"/>
    <cellStyle name="20% - Accent5 3 4 3 7" xfId="10965" xr:uid="{C76801AC-70AB-434E-A854-2CFB73139C30}"/>
    <cellStyle name="20% - Accent5 3 4 4" xfId="2398" xr:uid="{CC9DF96D-0805-4EC5-9C08-B4C11CE67ACC}"/>
    <cellStyle name="20% - Accent5 3 4 4 2" xfId="10973" xr:uid="{8A377949-3E0F-439D-BDB5-D7FFA25FD8F1}"/>
    <cellStyle name="20% - Accent5 3 4 4 3" xfId="10974" xr:uid="{66746429-2C0E-418C-AEEA-B81D92D0BDD4}"/>
    <cellStyle name="20% - Accent5 3 4 4 4" xfId="30212" xr:uid="{EDD088BC-AC4D-4364-8471-063A417AED98}"/>
    <cellStyle name="20% - Accent5 3 4 4 5" xfId="10972" xr:uid="{25D4E1BC-89FC-45EE-A664-86AC894EAF56}"/>
    <cellStyle name="20% - Accent5 3 4 5" xfId="10975" xr:uid="{F325AEBB-54C2-4D64-BC6C-85E4D17F41F8}"/>
    <cellStyle name="20% - Accent5 3 4 6" xfId="10976" xr:uid="{55C4FEAB-D161-43C3-B65A-AA01665728DA}"/>
    <cellStyle name="20% - Accent5 3 4 7" xfId="10977" xr:uid="{3B931408-6B41-4652-A361-AD37FED73C7C}"/>
    <cellStyle name="20% - Accent5 3 4 8" xfId="21910" xr:uid="{87426047-96D6-4453-9435-61E83331D8EB}"/>
    <cellStyle name="20% - Accent5 3 4 9" xfId="10957" xr:uid="{A23F2142-1CD8-4664-A89C-534977B9026D}"/>
    <cellStyle name="20% - Accent5 3 5" xfId="1175" xr:uid="{9BCA8B70-E68E-4B76-BB92-60E076B761B1}"/>
    <cellStyle name="20% - Accent5 3 5 2" xfId="1837" xr:uid="{5D174BDE-586D-4716-98BA-0EF72DA7C485}"/>
    <cellStyle name="20% - Accent5 3 5 2 2" xfId="3072" xr:uid="{737296B2-2A35-4E13-B368-047C49E34C56}"/>
    <cellStyle name="20% - Accent5 3 5 2 2 2" xfId="10981" xr:uid="{6BDAF793-0E9B-42B9-B66D-7C7E442DA077}"/>
    <cellStyle name="20% - Accent5 3 5 2 2 3" xfId="10982" xr:uid="{B6223579-235F-4449-AC80-CE2077BF48C7}"/>
    <cellStyle name="20% - Accent5 3 5 2 2 4" xfId="29021" xr:uid="{F901E257-CA20-4B8D-88CE-172ED5A353C5}"/>
    <cellStyle name="20% - Accent5 3 5 2 2 5" xfId="10980" xr:uid="{58DC525E-005B-4CF8-9427-363F80670A4E}"/>
    <cellStyle name="20% - Accent5 3 5 2 3" xfId="10983" xr:uid="{240DCA66-7D11-42D0-A0DF-198B5AF7D7FA}"/>
    <cellStyle name="20% - Accent5 3 5 2 4" xfId="10984" xr:uid="{6D3CAB8B-26C4-43DF-87A0-5B356575E1E2}"/>
    <cellStyle name="20% - Accent5 3 5 2 5" xfId="10985" xr:uid="{6A247893-DC42-485E-BABD-1A8F92E8243F}"/>
    <cellStyle name="20% - Accent5 3 5 2 6" xfId="26042" xr:uid="{6691496F-1743-4053-B3DD-1E7246FD8D84}"/>
    <cellStyle name="20% - Accent5 3 5 2 7" xfId="10979" xr:uid="{95C1C67A-12B6-4010-B981-BE7B2E985CAE}"/>
    <cellStyle name="20% - Accent5 3 5 3" xfId="2539" xr:uid="{E4211F58-CED6-4BDF-B741-5D31A9800380}"/>
    <cellStyle name="20% - Accent5 3 5 3 2" xfId="10987" xr:uid="{1448ABE3-C11E-4E7B-BAC9-40FCAB2089A0}"/>
    <cellStyle name="20% - Accent5 3 5 3 2 2" xfId="10988" xr:uid="{8140A0D3-5A37-46EE-BADE-F724F18926FB}"/>
    <cellStyle name="20% - Accent5 3 5 3 2 3" xfId="10989" xr:uid="{41C079DB-233F-43A6-A480-AE711B35EDC3}"/>
    <cellStyle name="20% - Accent5 3 5 3 3" xfId="10990" xr:uid="{1C4324D3-B820-49E8-8E5B-157DF7EE1C3B}"/>
    <cellStyle name="20% - Accent5 3 5 3 4" xfId="10991" xr:uid="{EB1E0E85-08C3-4DF2-AB66-D065B878A938}"/>
    <cellStyle name="20% - Accent5 3 5 3 5" xfId="10992" xr:uid="{B15B5328-5D83-4A0F-8A30-037FD11EEC57}"/>
    <cellStyle name="20% - Accent5 3 5 3 6" xfId="27510" xr:uid="{19A0D6A1-510A-4FCC-8C99-C88A61A46983}"/>
    <cellStyle name="20% - Accent5 3 5 3 7" xfId="10986" xr:uid="{A8E0CA03-CACD-41E1-B3DB-541B56EA5339}"/>
    <cellStyle name="20% - Accent5 3 5 4" xfId="10993" xr:uid="{B9745539-6719-47DA-97A1-AF90E9B1AD92}"/>
    <cellStyle name="20% - Accent5 3 5 4 2" xfId="10994" xr:uid="{2D38CB75-1343-4698-94E7-0DD0017CC143}"/>
    <cellStyle name="20% - Accent5 3 5 4 3" xfId="10995" xr:uid="{69CA160E-62A1-47C0-A6B9-E68D8473C431}"/>
    <cellStyle name="20% - Accent5 3 5 4 4" xfId="30507" xr:uid="{9F2974E4-AA49-44D6-8046-973DFB99C289}"/>
    <cellStyle name="20% - Accent5 3 5 5" xfId="10996" xr:uid="{2DD9C1FE-BC50-49D7-A43D-0E26DE575FA5}"/>
    <cellStyle name="20% - Accent5 3 5 6" xfId="10997" xr:uid="{7E7129A1-7FD0-4EB0-8111-002E324DC312}"/>
    <cellStyle name="20% - Accent5 3 5 7" xfId="10998" xr:uid="{0BC5D6CD-29AE-4273-A767-85ACE5C46108}"/>
    <cellStyle name="20% - Accent5 3 5 8" xfId="24598" xr:uid="{11DD178A-CB52-417F-BA1A-82F5181D9D4F}"/>
    <cellStyle name="20% - Accent5 3 5 9" xfId="10978" xr:uid="{6CA37DBD-3A0D-49CB-9156-3CF9BBDC3148}"/>
    <cellStyle name="20% - Accent5 3 6" xfId="1547" xr:uid="{D5AA5D91-D2BF-4D2A-B272-B5CC277A8932}"/>
    <cellStyle name="20% - Accent5 3 6 2" xfId="2768" xr:uid="{09DB83A9-5319-48C6-BA8F-CDBCE27305F6}"/>
    <cellStyle name="20% - Accent5 3 6 2 2" xfId="11001" xr:uid="{61913EF2-B3CC-4183-97C3-9B2B5337323C}"/>
    <cellStyle name="20% - Accent5 3 6 2 2 2" xfId="29317" xr:uid="{0F5F6593-19FA-4E72-A67B-367503598CF5}"/>
    <cellStyle name="20% - Accent5 3 6 2 3" xfId="11002" xr:uid="{1AF6A5C5-35BC-4924-BA0D-83B57CE982AE}"/>
    <cellStyle name="20% - Accent5 3 6 2 4" xfId="26333" xr:uid="{38976D90-8505-4EDD-9B00-D9BFF7DABB62}"/>
    <cellStyle name="20% - Accent5 3 6 2 5" xfId="11000" xr:uid="{EBD41298-80B9-4D3B-8EC2-706ECE53538C}"/>
    <cellStyle name="20% - Accent5 3 6 3" xfId="11003" xr:uid="{D63A7E75-8E2D-4DBA-A4B7-5EBCE9710F30}"/>
    <cellStyle name="20% - Accent5 3 6 3 2" xfId="27806" xr:uid="{55B89D70-80EA-4A15-9C69-E46712ED443F}"/>
    <cellStyle name="20% - Accent5 3 6 4" xfId="11004" xr:uid="{5C93788D-D67E-4F7E-B70F-2238E538747F}"/>
    <cellStyle name="20% - Accent5 3 6 4 2" xfId="30804" xr:uid="{6847712A-570B-4F81-B6C9-488611877C9F}"/>
    <cellStyle name="20% - Accent5 3 6 5" xfId="11005" xr:uid="{1936FDB9-3470-421C-AD57-57F3A806BB32}"/>
    <cellStyle name="20% - Accent5 3 6 6" xfId="11006" xr:uid="{5FBE6915-D54C-4B2D-A1E0-9981119DED27}"/>
    <cellStyle name="20% - Accent5 3 6 7" xfId="24877" xr:uid="{DC9398B4-BB73-4DB1-A283-5238489E7B52}"/>
    <cellStyle name="20% - Accent5 3 6 8" xfId="10999" xr:uid="{7762E126-ADB6-4452-8EA7-94C94D383D3E}"/>
    <cellStyle name="20% - Accent5 3 7" xfId="2167" xr:uid="{24B3E0C2-882B-491A-B633-636604E88D65}"/>
    <cellStyle name="20% - Accent5 3 7 2" xfId="11008" xr:uid="{49AC31FC-8044-42E7-A1EF-BF59FE1ACB2B}"/>
    <cellStyle name="20% - Accent5 3 7 2 2" xfId="11009" xr:uid="{B916659B-A8DE-4820-92FB-0A0C60482DB4}"/>
    <cellStyle name="20% - Accent5 3 7 2 2 2" xfId="29627" xr:uid="{E0A72224-E032-4D2F-BC59-545A86642053}"/>
    <cellStyle name="20% - Accent5 3 7 2 3" xfId="11010" xr:uid="{22AD0A14-1C86-4CD8-B0F6-F0ACFE61605C}"/>
    <cellStyle name="20% - Accent5 3 7 2 4" xfId="26643" xr:uid="{06A98294-02A9-4B53-A8AB-3422752644B1}"/>
    <cellStyle name="20% - Accent5 3 7 3" xfId="11011" xr:uid="{233FDF26-E033-44E0-B308-19452D456576}"/>
    <cellStyle name="20% - Accent5 3 7 3 2" xfId="28116" xr:uid="{A57B0736-B490-41E1-8FCF-A3E91F1AC030}"/>
    <cellStyle name="20% - Accent5 3 7 4" xfId="11012" xr:uid="{7886F0BE-A9ED-429E-8D90-09E955C74FDC}"/>
    <cellStyle name="20% - Accent5 3 7 4 2" xfId="31115" xr:uid="{5CA1FF84-20E9-46C3-974A-D4DF73067CC9}"/>
    <cellStyle name="20% - Accent5 3 7 5" xfId="11013" xr:uid="{616047F1-97AF-4EED-9294-99D6D0DEC149}"/>
    <cellStyle name="20% - Accent5 3 7 6" xfId="25174" xr:uid="{026F0ED9-4365-4C03-840A-07FDC32DDF3C}"/>
    <cellStyle name="20% - Accent5 3 7 7" xfId="11007" xr:uid="{2E194FBB-C9AF-4755-82E6-56C547797847}"/>
    <cellStyle name="20% - Accent5 3 8" xfId="11014" xr:uid="{55EEF8B3-5A59-41A6-BD23-8B718FF3E67D}"/>
    <cellStyle name="20% - Accent5 3 8 2" xfId="11015" xr:uid="{228CAF4E-6D35-4B59-910F-3A64142A2A41}"/>
    <cellStyle name="20% - Accent5 3 8 2 2" xfId="28441" xr:uid="{054D1CA9-F440-4062-AD17-84C585314465}"/>
    <cellStyle name="20% - Accent5 3 8 3" xfId="11016" xr:uid="{C3B5A532-31C7-4D5E-80AC-D561D45DCF38}"/>
    <cellStyle name="20% - Accent5 3 8 4" xfId="25474" xr:uid="{4B7038BD-4AD1-4E21-B62F-8D61A646E767}"/>
    <cellStyle name="20% - Accent5 3 9" xfId="11017" xr:uid="{DF541908-FBAC-4084-BA40-AC50312F7D5C}"/>
    <cellStyle name="20% - Accent5 3 9 2" xfId="26925" xr:uid="{0AB0323C-749A-4A23-9DD7-645125A04740}"/>
    <cellStyle name="20% - Accent5 30" xfId="11018" xr:uid="{B2A05E3C-F2EC-4788-B1B5-60313022E48C}"/>
    <cellStyle name="20% - Accent5 31" xfId="11019" xr:uid="{E1780DD8-812E-4647-981C-128C87942D49}"/>
    <cellStyle name="20% - Accent5 32" xfId="11020" xr:uid="{B6537947-A366-4299-ACAA-C3B0223CFF15}"/>
    <cellStyle name="20% - Accent5 33" xfId="11021" xr:uid="{C1E6A03A-0126-42DE-BD0F-B47F041240D2}"/>
    <cellStyle name="20% - Accent5 34" xfId="11022" xr:uid="{5E2325BF-EA1F-415E-97C3-9D14BE66D9E0}"/>
    <cellStyle name="20% - Accent5 35" xfId="11023" xr:uid="{C9ECA92B-E83D-4C75-8B0F-2D096662449E}"/>
    <cellStyle name="20% - Accent5 36" xfId="6614" xr:uid="{D5A1DA1F-4925-4C5D-B96A-9ADBC8F64D55}"/>
    <cellStyle name="20% - Accent5 37" xfId="4868" xr:uid="{F8A17B56-4126-42BD-8149-2002D1DB98A3}"/>
    <cellStyle name="20% - Accent5 38" xfId="22835" xr:uid="{47C71581-E71B-4F57-B0CC-D7ABFDD888A7}"/>
    <cellStyle name="20% - Accent5 39" xfId="22875" xr:uid="{03215D0E-009F-4F1C-98CC-98769FAE4A1A}"/>
    <cellStyle name="20% - Accent5 4" xfId="609" xr:uid="{48D10AA9-6450-47D3-AB6C-F06E913F75D0}"/>
    <cellStyle name="20% - Accent5 4 10" xfId="11025" xr:uid="{5B6ED49A-07D1-40B6-967D-3992C82F72A4}"/>
    <cellStyle name="20% - Accent5 4 11" xfId="11026" xr:uid="{DC33700E-4B72-403D-B77D-83AD92A9BB21}"/>
    <cellStyle name="20% - Accent5 4 12" xfId="11024" xr:uid="{495A301B-D9C2-4196-94F4-D94D50A3244A}"/>
    <cellStyle name="20% - Accent5 4 13" xfId="6703" xr:uid="{60544FF3-5668-4E31-8EE2-F6DB955FABE0}"/>
    <cellStyle name="20% - Accent5 4 14" xfId="5093" xr:uid="{CA361A6F-6992-4109-8AB6-C5E5ABF4991B}"/>
    <cellStyle name="20% - Accent5 4 15" xfId="22976" xr:uid="{6B01E558-C280-46DC-B107-264E94D62A5E}"/>
    <cellStyle name="20% - Accent5 4 2" xfId="706" xr:uid="{A9C55991-F72A-4E5E-881A-1DEFB895C94B}"/>
    <cellStyle name="20% - Accent5 4 2 10" xfId="21196" xr:uid="{016613BF-16C0-409B-B0EE-F2D36F82F309}"/>
    <cellStyle name="20% - Accent5 4 2 11" xfId="11027" xr:uid="{31EDFFDF-ADF9-4748-9B0E-B94ED5D2A463}"/>
    <cellStyle name="20% - Accent5 4 2 12" xfId="5358" xr:uid="{6AC96712-C72D-419D-A835-F071766B8D97}"/>
    <cellStyle name="20% - Accent5 4 2 13" xfId="23022" xr:uid="{A94E1429-57FA-431D-8A7F-7EAE39AEF975}"/>
    <cellStyle name="20% - Accent5 4 2 2" xfId="1275" xr:uid="{E01BD510-0B41-4371-8ED2-CEAFC8A79E45}"/>
    <cellStyle name="20% - Accent5 4 2 2 10" xfId="25810" xr:uid="{B9E1967C-A849-4A3C-8AC8-4C577C2D46B7}"/>
    <cellStyle name="20% - Accent5 4 2 2 2" xfId="1937" xr:uid="{C782F692-A0BB-4C5B-9AF8-9B36C134262E}"/>
    <cellStyle name="20% - Accent5 4 2 2 2 2" xfId="3172" xr:uid="{9ABF2242-C0C6-473D-AF70-672F2A92F8ED}"/>
    <cellStyle name="20% - Accent5 4 2 2 2 2 2" xfId="11031" xr:uid="{EC964A15-F265-4982-B0AD-AF28E51AC263}"/>
    <cellStyle name="20% - Accent5 4 2 2 2 2 3" xfId="11032" xr:uid="{CABCAA96-6A8E-4361-9E05-31957BE32371}"/>
    <cellStyle name="20% - Accent5 4 2 2 2 2 4" xfId="11030" xr:uid="{D89AF7D7-824C-433F-85B7-E833DC4C1B89}"/>
    <cellStyle name="20% - Accent5 4 2 2 2 3" xfId="11033" xr:uid="{8819C3F3-C7F8-49A1-8152-26C9B5EBBC83}"/>
    <cellStyle name="20% - Accent5 4 2 2 2 4" xfId="11034" xr:uid="{2EA8BAFE-2DEF-4100-BBFF-11E6870E2BDC}"/>
    <cellStyle name="20% - Accent5 4 2 2 2 5" xfId="11035" xr:uid="{6987EC86-3B30-4A78-9F85-BA7E82A51588}"/>
    <cellStyle name="20% - Accent5 4 2 2 2 6" xfId="28787" xr:uid="{DF061E08-2654-4F47-A000-A3805E9E9AD1}"/>
    <cellStyle name="20% - Accent5 4 2 2 2 7" xfId="11029" xr:uid="{6D0F5D81-2B35-4228-8AF4-A8964E1C4CBE}"/>
    <cellStyle name="20% - Accent5 4 2 2 3" xfId="2545" xr:uid="{B84701E9-7962-4232-BA00-3D4F6FEDE15A}"/>
    <cellStyle name="20% - Accent5 4 2 2 3 2" xfId="11037" xr:uid="{9B28222A-67B8-4553-BB21-12E918003C3E}"/>
    <cellStyle name="20% - Accent5 4 2 2 3 2 2" xfId="11038" xr:uid="{E7F4212A-B027-493B-BBB4-76879A529283}"/>
    <cellStyle name="20% - Accent5 4 2 2 3 2 3" xfId="11039" xr:uid="{0BBF4BA0-0DD2-4ABA-9514-8CCE0943D93D}"/>
    <cellStyle name="20% - Accent5 4 2 2 3 3" xfId="11040" xr:uid="{E8D7C203-2369-458A-B155-D62DF6A421A3}"/>
    <cellStyle name="20% - Accent5 4 2 2 3 4" xfId="11041" xr:uid="{7AF55048-F7E0-4F21-9509-4D7D83B67542}"/>
    <cellStyle name="20% - Accent5 4 2 2 3 5" xfId="11042" xr:uid="{01E18649-22DB-45ED-ACAA-D53BDF304076}"/>
    <cellStyle name="20% - Accent5 4 2 2 3 6" xfId="11036" xr:uid="{18CC1F99-A93B-4AF0-9A0A-8F793E710451}"/>
    <cellStyle name="20% - Accent5 4 2 2 4" xfId="11043" xr:uid="{AE7267D7-4489-4712-86AA-CACB55D731A5}"/>
    <cellStyle name="20% - Accent5 4 2 2 4 2" xfId="11044" xr:uid="{DF737BF5-DF22-4587-ADA2-6D7E2504522F}"/>
    <cellStyle name="20% - Accent5 4 2 2 4 3" xfId="11045" xr:uid="{52F77ACA-6B28-44F8-AD08-B8D80997CF25}"/>
    <cellStyle name="20% - Accent5 4 2 2 5" xfId="11046" xr:uid="{AB89551B-40ED-4B5B-90DF-546F3DC808B1}"/>
    <cellStyle name="20% - Accent5 4 2 2 6" xfId="11047" xr:uid="{D4CDC86B-A692-4C8C-AF46-9238EBB8126A}"/>
    <cellStyle name="20% - Accent5 4 2 2 7" xfId="11048" xr:uid="{3B51B80A-8E07-4FA4-8E1A-A97360C1CC3A}"/>
    <cellStyle name="20% - Accent5 4 2 2 8" xfId="22168" xr:uid="{2C2801E4-2FA5-4266-857A-177406EFDD87}"/>
    <cellStyle name="20% - Accent5 4 2 2 9" xfId="11028" xr:uid="{564C5F88-B499-487A-ACF6-7B78814D72BD}"/>
    <cellStyle name="20% - Accent5 4 2 3" xfId="1647" xr:uid="{AF252241-DF72-4E48-AF5E-08C7279F028C}"/>
    <cellStyle name="20% - Accent5 4 2 3 2" xfId="2868" xr:uid="{22D66834-8ECF-4149-BD78-FB061680BB33}"/>
    <cellStyle name="20% - Accent5 4 2 3 2 2" xfId="11051" xr:uid="{A66B0FF8-6F35-4286-AD80-07253E587170}"/>
    <cellStyle name="20% - Accent5 4 2 3 2 2 2" xfId="11052" xr:uid="{39FB3902-F268-4DD5-B919-B0ECD4DE3023}"/>
    <cellStyle name="20% - Accent5 4 2 3 2 2 3" xfId="11053" xr:uid="{D3BA3D7F-8834-4B83-9141-949C8703837E}"/>
    <cellStyle name="20% - Accent5 4 2 3 2 3" xfId="11054" xr:uid="{E7B535E7-2B43-4A89-9DDE-57ABEEC433B4}"/>
    <cellStyle name="20% - Accent5 4 2 3 2 4" xfId="11055" xr:uid="{868C6A36-F4BE-41AB-AFD7-84DB3118C3D6}"/>
    <cellStyle name="20% - Accent5 4 2 3 2 5" xfId="11056" xr:uid="{83A65AEA-3B3A-4D7E-9A2C-4A7853310016}"/>
    <cellStyle name="20% - Accent5 4 2 3 2 6" xfId="11050" xr:uid="{0EC28438-D843-405E-806C-D01206EC46A3}"/>
    <cellStyle name="20% - Accent5 4 2 3 3" xfId="11057" xr:uid="{0C4E4E38-418A-48CC-AC13-B4723943C643}"/>
    <cellStyle name="20% - Accent5 4 2 3 3 2" xfId="11058" xr:uid="{A2B7AF4E-22F3-47C9-9D34-345D91D567FB}"/>
    <cellStyle name="20% - Accent5 4 2 3 3 2 2" xfId="11059" xr:uid="{846E41BD-13FA-4DC1-B502-B4DB286347F4}"/>
    <cellStyle name="20% - Accent5 4 2 3 3 2 3" xfId="11060" xr:uid="{DD9BDFE3-EE2D-4EAA-B22C-EF0B1F556A43}"/>
    <cellStyle name="20% - Accent5 4 2 3 3 3" xfId="11061" xr:uid="{EA3B7FA5-2264-4BDD-A28B-0410EFF3C00B}"/>
    <cellStyle name="20% - Accent5 4 2 3 3 4" xfId="11062" xr:uid="{D7BEF98B-8EC8-4D4C-AC37-FD950638C5B7}"/>
    <cellStyle name="20% - Accent5 4 2 3 3 5" xfId="11063" xr:uid="{DE3E8D9C-B9B8-4828-98B0-32F99EE5DCA5}"/>
    <cellStyle name="20% - Accent5 4 2 3 4" xfId="11064" xr:uid="{16764FEA-036F-44C7-93D4-08C2712C8F3E}"/>
    <cellStyle name="20% - Accent5 4 2 3 4 2" xfId="11065" xr:uid="{325DBAF4-9F98-4C8D-A49E-4CB4ABC53242}"/>
    <cellStyle name="20% - Accent5 4 2 3 4 3" xfId="11066" xr:uid="{EE83630A-7854-4785-BEBF-9FEADCAAC78E}"/>
    <cellStyle name="20% - Accent5 4 2 3 5" xfId="11067" xr:uid="{92B92D9E-41E7-4AAC-832D-CA1E000DD4C1}"/>
    <cellStyle name="20% - Accent5 4 2 3 6" xfId="11068" xr:uid="{3D8C8FBC-5D40-4038-B352-A2D9F4D33A8C}"/>
    <cellStyle name="20% - Accent5 4 2 3 7" xfId="11069" xr:uid="{355BDBAA-9CAE-4D06-B10B-63B46537F4D7}"/>
    <cellStyle name="20% - Accent5 4 2 3 8" xfId="27273" xr:uid="{7E8FD348-5692-4D76-B253-BCE2FEE755C2}"/>
    <cellStyle name="20% - Accent5 4 2 3 9" xfId="11049" xr:uid="{B66279B3-2B30-48B1-ABB9-5F92AB814FD7}"/>
    <cellStyle name="20% - Accent5 4 2 4" xfId="2314" xr:uid="{023CB52F-BF37-42F9-898B-3010121D0659}"/>
    <cellStyle name="20% - Accent5 4 2 4 2" xfId="11071" xr:uid="{1D91930B-481C-43DF-98E8-81AA064F2932}"/>
    <cellStyle name="20% - Accent5 4 2 4 2 2" xfId="11072" xr:uid="{4198AFDA-F3BF-4BB5-86B2-BA393A6FB269}"/>
    <cellStyle name="20% - Accent5 4 2 4 2 3" xfId="11073" xr:uid="{AA06D28E-4330-465B-98C9-ACC6B310237D}"/>
    <cellStyle name="20% - Accent5 4 2 4 3" xfId="11074" xr:uid="{D9FA4FBE-1765-4730-BBE2-D4A8CF881A03}"/>
    <cellStyle name="20% - Accent5 4 2 4 4" xfId="11075" xr:uid="{63F1DA04-0D25-4E9D-BEC1-357E84553D95}"/>
    <cellStyle name="20% - Accent5 4 2 4 5" xfId="11076" xr:uid="{7FE594BF-7812-43F2-955D-7B58B7FEA566}"/>
    <cellStyle name="20% - Accent5 4 2 4 6" xfId="30267" xr:uid="{09F9A95C-E438-4C04-80E7-E61A9CE683A5}"/>
    <cellStyle name="20% - Accent5 4 2 4 7" xfId="11070" xr:uid="{903F91EC-78DE-41D0-A60F-202A8DD085A7}"/>
    <cellStyle name="20% - Accent5 4 2 5" xfId="11077" xr:uid="{D6575BC0-939C-4108-8D2C-76709CF6AFF5}"/>
    <cellStyle name="20% - Accent5 4 2 5 2" xfId="11078" xr:uid="{8817C04E-3EB0-4C82-8F8D-CFBB7B80AAF7}"/>
    <cellStyle name="20% - Accent5 4 2 5 2 2" xfId="11079" xr:uid="{F8D37957-DA6D-4B6E-8AF4-2894F1629ADC}"/>
    <cellStyle name="20% - Accent5 4 2 5 2 3" xfId="11080" xr:uid="{298DF054-BC8E-4D1D-A5AF-DC346EAD750E}"/>
    <cellStyle name="20% - Accent5 4 2 5 3" xfId="11081" xr:uid="{3029D4C2-B5AF-40ED-9C3E-DA032FE4EDB5}"/>
    <cellStyle name="20% - Accent5 4 2 5 4" xfId="11082" xr:uid="{14656D1D-1C24-41D6-9679-5333CE67F273}"/>
    <cellStyle name="20% - Accent5 4 2 5 5" xfId="11083" xr:uid="{976B12D1-BCD4-49DC-9810-38251AA93481}"/>
    <cellStyle name="20% - Accent5 4 2 6" xfId="11084" xr:uid="{D8EBB602-06FE-49DD-91F3-BFC4120D3492}"/>
    <cellStyle name="20% - Accent5 4 2 6 2" xfId="11085" xr:uid="{96EBB180-9700-4F0A-9C19-F85EE48C34E9}"/>
    <cellStyle name="20% - Accent5 4 2 6 3" xfId="11086" xr:uid="{9BE42A1B-1B1A-48C8-A828-CF20FEFFB89D}"/>
    <cellStyle name="20% - Accent5 4 2 7" xfId="11087" xr:uid="{EE107E3C-4CAC-40C3-B40C-5611CA6204DA}"/>
    <cellStyle name="20% - Accent5 4 2 8" xfId="11088" xr:uid="{68B57649-618E-4CA5-9D5B-6C065996BE60}"/>
    <cellStyle name="20% - Accent5 4 2 9" xfId="11089" xr:uid="{60A4E907-B333-4EA3-9244-E55D21446ED1}"/>
    <cellStyle name="20% - Accent5 4 3" xfId="1274" xr:uid="{1313ED30-4FED-405F-9E36-AB8CEB256CAF}"/>
    <cellStyle name="20% - Accent5 4 3 10" xfId="24653" xr:uid="{1DD1BE51-9684-40AF-BD9A-FD3A9E3EEC59}"/>
    <cellStyle name="20% - Accent5 4 3 2" xfId="1936" xr:uid="{EABF297B-A374-4E28-83ED-486B33882AFB}"/>
    <cellStyle name="20% - Accent5 4 3 2 2" xfId="3171" xr:uid="{CAF20D02-D55F-491E-B059-C69AE9879F41}"/>
    <cellStyle name="20% - Accent5 4 3 2 2 2" xfId="11093" xr:uid="{650FEEBF-6D01-46D4-B775-A21A89D76674}"/>
    <cellStyle name="20% - Accent5 4 3 2 2 3" xfId="11094" xr:uid="{519CA81B-7601-4D84-8419-A051EA824C90}"/>
    <cellStyle name="20% - Accent5 4 3 2 2 4" xfId="29076" xr:uid="{E1DB33E0-6EAE-4F27-A97C-460BB2E6C3CA}"/>
    <cellStyle name="20% - Accent5 4 3 2 2 5" xfId="11092" xr:uid="{7655BB98-0100-4F67-B6C3-0F67558D4260}"/>
    <cellStyle name="20% - Accent5 4 3 2 3" xfId="11095" xr:uid="{3B4A7761-1283-4340-B3FB-059309A40C58}"/>
    <cellStyle name="20% - Accent5 4 3 2 4" xfId="11096" xr:uid="{2B3A439F-773C-48D0-8FD8-68470AE1DDA7}"/>
    <cellStyle name="20% - Accent5 4 3 2 5" xfId="11097" xr:uid="{48FF8A8B-8E62-4E30-A628-0F629A5622AC}"/>
    <cellStyle name="20% - Accent5 4 3 2 6" xfId="22426" xr:uid="{DC359219-1E6B-453B-92B5-44B054CD5D5F}"/>
    <cellStyle name="20% - Accent5 4 3 2 7" xfId="11091" xr:uid="{0048473F-5A76-4E63-967D-F57442BFEC42}"/>
    <cellStyle name="20% - Accent5 4 3 2 8" xfId="26097" xr:uid="{7870E2B1-D623-4904-B406-693B6529A170}"/>
    <cellStyle name="20% - Accent5 4 3 3" xfId="2544" xr:uid="{B00C8C82-BE8E-4793-B291-51D33D9922B8}"/>
    <cellStyle name="20% - Accent5 4 3 3 2" xfId="11099" xr:uid="{0CB5180E-CD3D-44EA-A1D2-93A0953FDBA8}"/>
    <cellStyle name="20% - Accent5 4 3 3 2 2" xfId="11100" xr:uid="{FED97776-69D1-47B9-81E9-3B0AAC011E01}"/>
    <cellStyle name="20% - Accent5 4 3 3 2 3" xfId="11101" xr:uid="{470BE8E0-63E1-4D9F-AB9E-18438E6D024A}"/>
    <cellStyle name="20% - Accent5 4 3 3 3" xfId="11102" xr:uid="{53BECB1F-F30E-4BE5-8704-DCB12B246DFC}"/>
    <cellStyle name="20% - Accent5 4 3 3 4" xfId="11103" xr:uid="{357410E6-15A6-4FD1-B4EC-AFDA1C382729}"/>
    <cellStyle name="20% - Accent5 4 3 3 5" xfId="11104" xr:uid="{D1E71F1E-D8BE-42EA-89B7-B608F7DD8125}"/>
    <cellStyle name="20% - Accent5 4 3 3 6" xfId="27565" xr:uid="{2D6DB90F-DC3B-4411-8A45-16783C113022}"/>
    <cellStyle name="20% - Accent5 4 3 3 7" xfId="11098" xr:uid="{064B9CC3-EE01-4D5E-94F6-3ADBD309C20F}"/>
    <cellStyle name="20% - Accent5 4 3 4" xfId="11105" xr:uid="{16E33F02-4F46-4C85-986D-D61A66ECF73F}"/>
    <cellStyle name="20% - Accent5 4 3 4 2" xfId="11106" xr:uid="{DD2EDFFB-22C5-4076-8408-D42540DB174F}"/>
    <cellStyle name="20% - Accent5 4 3 4 3" xfId="11107" xr:uid="{8608B7C3-22B7-4415-8D0D-3240E3534563}"/>
    <cellStyle name="20% - Accent5 4 3 4 4" xfId="30562" xr:uid="{4B6DDF62-487D-4447-BFCE-323342CFA22E}"/>
    <cellStyle name="20% - Accent5 4 3 5" xfId="11108" xr:uid="{E3F283F3-C242-43F2-A5E3-2203AE7FCFBB}"/>
    <cellStyle name="20% - Accent5 4 3 6" xfId="11109" xr:uid="{F2B1E695-718C-49DA-B5EF-3068224E2C0B}"/>
    <cellStyle name="20% - Accent5 4 3 7" xfId="11110" xr:uid="{E4008F1F-E4BF-4D28-AE02-31A111E69C67}"/>
    <cellStyle name="20% - Accent5 4 3 8" xfId="21442" xr:uid="{629CEB4B-5CA8-4612-90B2-01C5598C2489}"/>
    <cellStyle name="20% - Accent5 4 3 9" xfId="11090" xr:uid="{12F08364-5A00-4986-96BE-76B453ECEECA}"/>
    <cellStyle name="20% - Accent5 4 4" xfId="1646" xr:uid="{1CCF2089-EADD-4974-9C11-FB18725EE449}"/>
    <cellStyle name="20% - Accent5 4 4 10" xfId="24932" xr:uid="{259FEF97-E8A6-4EF2-8D48-1FA5CA051DC1}"/>
    <cellStyle name="20% - Accent5 4 4 2" xfId="2867" xr:uid="{12551775-9CB8-44A4-A8C9-F749FF8BDFED}"/>
    <cellStyle name="20% - Accent5 4 4 2 2" xfId="11113" xr:uid="{FA4A32DF-A454-4945-9712-C1E34C4A5BF1}"/>
    <cellStyle name="20% - Accent5 4 4 2 2 2" xfId="11114" xr:uid="{CC4D50BE-46C4-49C1-9029-B47D9E38D8AF}"/>
    <cellStyle name="20% - Accent5 4 4 2 2 3" xfId="11115" xr:uid="{4630715A-606D-4336-8798-8E9E080E01DF}"/>
    <cellStyle name="20% - Accent5 4 4 2 2 4" xfId="29373" xr:uid="{C13EE086-8178-4574-A08F-AC7BA61D3208}"/>
    <cellStyle name="20% - Accent5 4 4 2 3" xfId="11116" xr:uid="{FE7F9A28-BC23-49D6-A1FD-94BA5277C3CE}"/>
    <cellStyle name="20% - Accent5 4 4 2 4" xfId="11117" xr:uid="{32B09B48-6D36-4B27-9C74-DB974F4F90E3}"/>
    <cellStyle name="20% - Accent5 4 4 2 5" xfId="11118" xr:uid="{1EE02266-BA89-46A4-8F18-28A0D79C452A}"/>
    <cellStyle name="20% - Accent5 4 4 2 6" xfId="26389" xr:uid="{A16453F9-A265-48BC-AA3D-7498E349B232}"/>
    <cellStyle name="20% - Accent5 4 4 2 7" xfId="11112" xr:uid="{2DF337F0-71A7-4AF8-BE3C-79F2C2E8E4F5}"/>
    <cellStyle name="20% - Accent5 4 4 3" xfId="11119" xr:uid="{E496ED09-E054-4D9B-8A87-570F035EAAC3}"/>
    <cellStyle name="20% - Accent5 4 4 3 2" xfId="11120" xr:uid="{5E9F1FA8-AD04-4F34-AE1E-AE94A58A3C19}"/>
    <cellStyle name="20% - Accent5 4 4 3 2 2" xfId="11121" xr:uid="{4D6F2176-8DEF-4324-BBD0-810969F5B3B6}"/>
    <cellStyle name="20% - Accent5 4 4 3 2 3" xfId="11122" xr:uid="{61F65826-4C81-4EC6-8C9E-7BE21F1F2345}"/>
    <cellStyle name="20% - Accent5 4 4 3 3" xfId="11123" xr:uid="{3EC6B7CE-6248-48CB-A529-A40DD593DD7F}"/>
    <cellStyle name="20% - Accent5 4 4 3 4" xfId="11124" xr:uid="{4AEC0669-3F1B-436B-8888-6052122F0C62}"/>
    <cellStyle name="20% - Accent5 4 4 3 5" xfId="11125" xr:uid="{DE33FC2E-3D3D-44CF-97BB-3FAB0110DCEF}"/>
    <cellStyle name="20% - Accent5 4 4 3 6" xfId="27862" xr:uid="{3855DBB5-F4B5-4E48-BFCE-8ECED5FDE776}"/>
    <cellStyle name="20% - Accent5 4 4 4" xfId="11126" xr:uid="{BED702E8-0DAB-45D6-ACDD-54416D795A96}"/>
    <cellStyle name="20% - Accent5 4 4 4 2" xfId="11127" xr:uid="{45AF64F1-E02D-423A-927D-D81FA718C085}"/>
    <cellStyle name="20% - Accent5 4 4 4 3" xfId="11128" xr:uid="{BB2CF7FC-BBE5-4B67-8354-75B3EB9EBD1F}"/>
    <cellStyle name="20% - Accent5 4 4 4 4" xfId="30860" xr:uid="{3102C063-BD6A-46D5-BCCC-FA7FDD46823C}"/>
    <cellStyle name="20% - Accent5 4 4 5" xfId="11129" xr:uid="{FC363E3D-0982-448F-B36B-24A019339CB8}"/>
    <cellStyle name="20% - Accent5 4 4 6" xfId="11130" xr:uid="{A9DC5FDB-A2D5-44E0-9C11-7467BA1E3E06}"/>
    <cellStyle name="20% - Accent5 4 4 7" xfId="11131" xr:uid="{1F7EA437-21CB-4820-882D-140C318CD6F0}"/>
    <cellStyle name="20% - Accent5 4 4 8" xfId="21926" xr:uid="{676349E6-5D3F-4043-9C93-84FF35DE2B28}"/>
    <cellStyle name="20% - Accent5 4 4 9" xfId="11111" xr:uid="{6C6247C4-A065-4F86-B0EC-8D5D1504F924}"/>
    <cellStyle name="20% - Accent5 4 5" xfId="2196" xr:uid="{910511D9-5FB0-420E-A966-E54ADB01C10E}"/>
    <cellStyle name="20% - Accent5 4 5 2" xfId="11133" xr:uid="{1287D3E5-EE5B-46AE-AF41-18B244435486}"/>
    <cellStyle name="20% - Accent5 4 5 2 2" xfId="11134" xr:uid="{73BA379A-23DB-45DD-A0A5-58CBC0B02C95}"/>
    <cellStyle name="20% - Accent5 4 5 2 2 2" xfId="11135" xr:uid="{959B33C7-6C07-4B94-8A08-467BEB64405C}"/>
    <cellStyle name="20% - Accent5 4 5 2 2 3" xfId="11136" xr:uid="{4D9EA40E-4174-4FE2-8B80-4E0FBD06A342}"/>
    <cellStyle name="20% - Accent5 4 5 2 2 4" xfId="29682" xr:uid="{56614E02-BF33-4D7B-838B-7F0CBCAFE105}"/>
    <cellStyle name="20% - Accent5 4 5 2 3" xfId="11137" xr:uid="{2BD1B34A-E794-4573-A79D-A436B70534B3}"/>
    <cellStyle name="20% - Accent5 4 5 2 4" xfId="11138" xr:uid="{6E8BC9D9-4312-4817-BC92-A0CFF0439E8A}"/>
    <cellStyle name="20% - Accent5 4 5 2 5" xfId="11139" xr:uid="{06799C81-D8DE-4AF8-9B15-CBC5FB3B621D}"/>
    <cellStyle name="20% - Accent5 4 5 2 6" xfId="26698" xr:uid="{505E9A2A-F18F-4F4D-8953-CD640E0237A3}"/>
    <cellStyle name="20% - Accent5 4 5 3" xfId="11140" xr:uid="{69DD3241-95E5-41F1-ADEC-F5F1815F1FDF}"/>
    <cellStyle name="20% - Accent5 4 5 3 2" xfId="11141" xr:uid="{3BF713E1-2627-485D-A091-DB8C9BA6F997}"/>
    <cellStyle name="20% - Accent5 4 5 3 2 2" xfId="11142" xr:uid="{5B45C3E2-460A-445A-9B24-E65DB48D64CF}"/>
    <cellStyle name="20% - Accent5 4 5 3 2 3" xfId="11143" xr:uid="{0360464F-4241-4757-8450-8E27AFA3ABEA}"/>
    <cellStyle name="20% - Accent5 4 5 3 3" xfId="11144" xr:uid="{49AB8D18-F6D8-4C88-A711-FD8CDE23D1F2}"/>
    <cellStyle name="20% - Accent5 4 5 3 4" xfId="11145" xr:uid="{BFE64535-5753-4765-AE2E-D482041D3D77}"/>
    <cellStyle name="20% - Accent5 4 5 3 5" xfId="11146" xr:uid="{5A970C51-DA7A-417A-8E9D-1085E01738B1}"/>
    <cellStyle name="20% - Accent5 4 5 3 6" xfId="28171" xr:uid="{D702EAE3-1008-4A57-88DC-E3B7C856AE96}"/>
    <cellStyle name="20% - Accent5 4 5 4" xfId="11147" xr:uid="{9C070BEE-CA88-44A4-8DCD-8C4C70F8EF40}"/>
    <cellStyle name="20% - Accent5 4 5 4 2" xfId="11148" xr:uid="{06420E96-1634-421B-8C5E-4159C6BE0FBF}"/>
    <cellStyle name="20% - Accent5 4 5 4 3" xfId="11149" xr:uid="{0B1B4461-38E5-453A-B2FB-9753E9FFD3A7}"/>
    <cellStyle name="20% - Accent5 4 5 4 4" xfId="31170" xr:uid="{3F8B2434-30FB-45CF-AA8A-D8E3C5E89648}"/>
    <cellStyle name="20% - Accent5 4 5 5" xfId="11150" xr:uid="{746B4230-96CA-4282-A987-7A0FB374BC67}"/>
    <cellStyle name="20% - Accent5 4 5 6" xfId="11151" xr:uid="{EFB30BF0-C9C2-431A-927D-D8D6F175749A}"/>
    <cellStyle name="20% - Accent5 4 5 7" xfId="11152" xr:uid="{0C0F5408-FFF1-4257-AF41-C3C1D3B81BE5}"/>
    <cellStyle name="20% - Accent5 4 5 8" xfId="25229" xr:uid="{8270CBCF-3508-4290-BDF5-25DD937143C6}"/>
    <cellStyle name="20% - Accent5 4 5 9" xfId="11132" xr:uid="{1E2F2271-FC99-41B4-B723-6ED17847F822}"/>
    <cellStyle name="20% - Accent5 4 6" xfId="11153" xr:uid="{A7B3FDB7-A951-4424-A451-735008F3B730}"/>
    <cellStyle name="20% - Accent5 4 6 2" xfId="11154" xr:uid="{DDF9A538-3144-4551-BF48-79E04D124FAD}"/>
    <cellStyle name="20% - Accent5 4 6 2 2" xfId="11155" xr:uid="{5A1FD18F-AD1F-4CCC-8ACB-605A8AB5F633}"/>
    <cellStyle name="20% - Accent5 4 6 2 3" xfId="11156" xr:uid="{501758C2-A313-4DA7-BC8A-20C0C8E1F51D}"/>
    <cellStyle name="20% - Accent5 4 6 2 4" xfId="28496" xr:uid="{EAEC19FD-7BF4-4094-A57F-37694D768F61}"/>
    <cellStyle name="20% - Accent5 4 6 3" xfId="11157" xr:uid="{4FCFDA1D-FA61-48D1-9F7C-58994C42FA9C}"/>
    <cellStyle name="20% - Accent5 4 6 4" xfId="11158" xr:uid="{6BB7E61F-2799-4A11-82FE-106D073D1A20}"/>
    <cellStyle name="20% - Accent5 4 6 5" xfId="11159" xr:uid="{90903C32-9D9E-4863-B565-A5C77AD80DE5}"/>
    <cellStyle name="20% - Accent5 4 6 6" xfId="25529" xr:uid="{C74EFD8F-37A6-4879-BB12-5A34EF55414E}"/>
    <cellStyle name="20% - Accent5 4 7" xfId="11160" xr:uid="{C5964B82-6ECE-4890-B803-7480AD2E3E42}"/>
    <cellStyle name="20% - Accent5 4 7 2" xfId="11161" xr:uid="{FF393C52-7CA0-4E18-B2B0-4A9B2F14B639}"/>
    <cellStyle name="20% - Accent5 4 7 2 2" xfId="11162" xr:uid="{4CE0C0EF-71BA-4035-B662-87F6D469A588}"/>
    <cellStyle name="20% - Accent5 4 7 2 3" xfId="11163" xr:uid="{084EA0DB-B073-468D-B1C2-AECFB3C7DA26}"/>
    <cellStyle name="20% - Accent5 4 7 3" xfId="11164" xr:uid="{9BD7BD5C-F5D7-4CD0-B93F-5F5D334E98F8}"/>
    <cellStyle name="20% - Accent5 4 7 4" xfId="11165" xr:uid="{FC685A5B-0014-4855-A254-82973E6BD458}"/>
    <cellStyle name="20% - Accent5 4 7 5" xfId="11166" xr:uid="{AABFE3F3-919D-4FA8-9B51-B8C4B108F65F}"/>
    <cellStyle name="20% - Accent5 4 7 6" xfId="26980" xr:uid="{0E1A22FD-5B96-4E37-9DE6-FF8675A30D6A}"/>
    <cellStyle name="20% - Accent5 4 8" xfId="11167" xr:uid="{1E288BD3-2918-4F89-9ED3-61E96C0263B9}"/>
    <cellStyle name="20% - Accent5 4 8 2" xfId="11168" xr:uid="{68B2A98E-6BA1-4AA5-B5D9-9F2CC9036C0F}"/>
    <cellStyle name="20% - Accent5 4 8 3" xfId="11169" xr:uid="{78EE3F5E-BD58-435E-82EC-67BB612882BF}"/>
    <cellStyle name="20% - Accent5 4 8 4" xfId="29974" xr:uid="{69D2283E-0FB9-413B-91E0-895BE6B7B9F8}"/>
    <cellStyle name="20% - Accent5 4 9" xfId="11170" xr:uid="{9BB878CE-393A-4E68-8A3E-D015320049C2}"/>
    <cellStyle name="20% - Accent5 40" xfId="4416" xr:uid="{9F172804-E83A-41CE-9911-B6914B30605D}"/>
    <cellStyle name="20% - Accent5 5" xfId="892" xr:uid="{A4122EE8-EC0F-4DA1-A24E-6EF37B0C72DE}"/>
    <cellStyle name="20% - Accent5 5 10" xfId="11172" xr:uid="{F0119C5B-A185-47E7-B2D2-CA9983F3EFAA}"/>
    <cellStyle name="20% - Accent5 5 11" xfId="11173" xr:uid="{86DFBEA3-0496-4200-A18A-23D451573AA8}"/>
    <cellStyle name="20% - Accent5 5 12" xfId="20974" xr:uid="{A7675EE0-1175-4EED-BEF4-12E4F1670EB4}"/>
    <cellStyle name="20% - Accent5 5 13" xfId="11171" xr:uid="{8EDC5351-4666-4DFD-A9F6-66254214352E}"/>
    <cellStyle name="20% - Accent5 5 14" xfId="5110" xr:uid="{3D90EB76-89F9-4124-AAC0-B1E9CA30F669}"/>
    <cellStyle name="20% - Accent5 5 15" xfId="22990" xr:uid="{D8FBD562-11BD-4377-A6D3-4A11D2D8E7D3}"/>
    <cellStyle name="20% - Accent5 5 2" xfId="709" xr:uid="{3AA594AA-A0EF-428A-BC75-C20A9FDE8D17}"/>
    <cellStyle name="20% - Accent5 5 2 10" xfId="21214" xr:uid="{9C714AFA-0D03-4CF3-9023-210BDA0B8582}"/>
    <cellStyle name="20% - Accent5 5 2 11" xfId="11174" xr:uid="{947ADCC3-19DF-41EC-962C-1CACDD688A4E}"/>
    <cellStyle name="20% - Accent5 5 2 12" xfId="5375" xr:uid="{4F159380-E4B7-43B8-BF1C-1E2A8335DC60}"/>
    <cellStyle name="20% - Accent5 5 2 13" xfId="23038" xr:uid="{892B53C6-F2DD-4171-BF1A-FB5B12882CA5}"/>
    <cellStyle name="20% - Accent5 5 2 2" xfId="1277" xr:uid="{2F66A7F7-9D0A-4381-B795-722346F8D60E}"/>
    <cellStyle name="20% - Accent5 5 2 2 10" xfId="25945" xr:uid="{02E87686-ED84-4768-A876-127ED116DD6B}"/>
    <cellStyle name="20% - Accent5 5 2 2 2" xfId="1939" xr:uid="{A1C144A2-CBDA-49CA-8DF2-5BFD1AC27638}"/>
    <cellStyle name="20% - Accent5 5 2 2 2 2" xfId="3174" xr:uid="{00DF4A19-D5EF-457A-A2D3-7253B21B5469}"/>
    <cellStyle name="20% - Accent5 5 2 2 2 2 2" xfId="11178" xr:uid="{A54434D8-7892-4AD4-9DB3-B04CFA304525}"/>
    <cellStyle name="20% - Accent5 5 2 2 2 2 3" xfId="11179" xr:uid="{3364EAD3-606F-4520-B52C-FF6658BE587B}"/>
    <cellStyle name="20% - Accent5 5 2 2 2 2 4" xfId="11177" xr:uid="{6A959622-340B-4FE8-BAD5-476C4D1DB555}"/>
    <cellStyle name="20% - Accent5 5 2 2 2 3" xfId="11180" xr:uid="{F36DF5AF-BD64-4611-8327-BE67B3E29A07}"/>
    <cellStyle name="20% - Accent5 5 2 2 2 4" xfId="11181" xr:uid="{815FA85A-064A-4995-9C36-254A796002E4}"/>
    <cellStyle name="20% - Accent5 5 2 2 2 5" xfId="11182" xr:uid="{F5B92FED-0C82-40CD-9FD3-081E0730C240}"/>
    <cellStyle name="20% - Accent5 5 2 2 2 6" xfId="28922" xr:uid="{A6C56A48-DBD3-432F-966B-B4A1FCD17A6D}"/>
    <cellStyle name="20% - Accent5 5 2 2 2 7" xfId="11176" xr:uid="{5E2C8998-DE88-4C50-9932-D3CE17735CD0}"/>
    <cellStyle name="20% - Accent5 5 2 2 3" xfId="2547" xr:uid="{589EB9A4-4ECD-44CF-B13C-107D7123A385}"/>
    <cellStyle name="20% - Accent5 5 2 2 3 2" xfId="11184" xr:uid="{09353AEF-07D4-4C57-8753-FC3C8D056216}"/>
    <cellStyle name="20% - Accent5 5 2 2 3 2 2" xfId="11185" xr:uid="{CF4B3571-8BAD-4619-9380-85DB4068D6A4}"/>
    <cellStyle name="20% - Accent5 5 2 2 3 2 3" xfId="11186" xr:uid="{9DA2D03C-8F38-4021-B590-6AEE2A449CE6}"/>
    <cellStyle name="20% - Accent5 5 2 2 3 3" xfId="11187" xr:uid="{7D03EC62-ECB0-4E7A-9798-58F6E7B8B69B}"/>
    <cellStyle name="20% - Accent5 5 2 2 3 4" xfId="11188" xr:uid="{834EE74A-BD6C-45EF-BFBB-82D4DF586760}"/>
    <cellStyle name="20% - Accent5 5 2 2 3 5" xfId="11189" xr:uid="{8806C584-BE57-4AE1-ACEA-EB726DFE1EB9}"/>
    <cellStyle name="20% - Accent5 5 2 2 3 6" xfId="11183" xr:uid="{154261E8-D4E0-4A83-9547-367849177A3C}"/>
    <cellStyle name="20% - Accent5 5 2 2 4" xfId="11190" xr:uid="{67DCBEF3-DDBA-40AD-A09B-A38F84C5AD8E}"/>
    <cellStyle name="20% - Accent5 5 2 2 4 2" xfId="11191" xr:uid="{2B8D4B5D-038F-4045-9EC1-1906EFF17ED5}"/>
    <cellStyle name="20% - Accent5 5 2 2 4 3" xfId="11192" xr:uid="{A2AF8B09-DA01-4FBA-9BB2-FBFE5FCFADEA}"/>
    <cellStyle name="20% - Accent5 5 2 2 5" xfId="11193" xr:uid="{C9FF8A21-718C-4F73-898D-5E530BCFCE52}"/>
    <cellStyle name="20% - Accent5 5 2 2 6" xfId="11194" xr:uid="{AE1D17ED-B7FA-4162-8CEE-0AA963C3B236}"/>
    <cellStyle name="20% - Accent5 5 2 2 7" xfId="11195" xr:uid="{A1645E70-D86E-4BB6-BC83-E7EA34997DB0}"/>
    <cellStyle name="20% - Accent5 5 2 2 8" xfId="22186" xr:uid="{79D15317-20AD-4D7E-9F1D-0CA6D9976775}"/>
    <cellStyle name="20% - Accent5 5 2 2 9" xfId="11175" xr:uid="{A635BE5D-0389-4F39-A92A-E4EEB4BEBD21}"/>
    <cellStyle name="20% - Accent5 5 2 3" xfId="1649" xr:uid="{CE055D67-97C7-4593-A80D-82CA2C5454AD}"/>
    <cellStyle name="20% - Accent5 5 2 3 2" xfId="2870" xr:uid="{D25BFA28-F8A9-4223-A96C-E3D72E8931FF}"/>
    <cellStyle name="20% - Accent5 5 2 3 2 2" xfId="11198" xr:uid="{55669F67-B8F3-4B5E-931E-7D4A201A9916}"/>
    <cellStyle name="20% - Accent5 5 2 3 2 2 2" xfId="11199" xr:uid="{5AE83F3E-6084-45C2-B502-8D35FC0B2D20}"/>
    <cellStyle name="20% - Accent5 5 2 3 2 2 3" xfId="11200" xr:uid="{4CBEC2BD-85E5-4765-A4B3-FFBA2E640140}"/>
    <cellStyle name="20% - Accent5 5 2 3 2 3" xfId="11201" xr:uid="{740AEECF-5F8D-47FA-AA63-B18A170E2980}"/>
    <cellStyle name="20% - Accent5 5 2 3 2 4" xfId="11202" xr:uid="{9AC27192-C875-4E4B-9F9A-88F0D543D000}"/>
    <cellStyle name="20% - Accent5 5 2 3 2 5" xfId="11203" xr:uid="{455F2A6E-1FB0-4DE7-925C-66F6402CB7A8}"/>
    <cellStyle name="20% - Accent5 5 2 3 2 6" xfId="11197" xr:uid="{59A28A97-7D09-4E09-B5F0-334416FBD888}"/>
    <cellStyle name="20% - Accent5 5 2 3 3" xfId="11204" xr:uid="{DF38BC7C-19BE-4491-BBC4-E70967EFC8BC}"/>
    <cellStyle name="20% - Accent5 5 2 3 3 2" xfId="11205" xr:uid="{D2344F2C-DD93-43AA-861D-7BBB253E1525}"/>
    <cellStyle name="20% - Accent5 5 2 3 3 2 2" xfId="11206" xr:uid="{58F77359-7F5B-4271-9CC7-9C6AD542FB5C}"/>
    <cellStyle name="20% - Accent5 5 2 3 3 2 3" xfId="11207" xr:uid="{1F2EAEDD-3E5E-4DCE-9080-F3B22ACC49BC}"/>
    <cellStyle name="20% - Accent5 5 2 3 3 3" xfId="11208" xr:uid="{BF1E7686-7E56-4977-9FE2-0BF650FCB989}"/>
    <cellStyle name="20% - Accent5 5 2 3 3 4" xfId="11209" xr:uid="{7B60B255-E758-4F5F-A314-335BE8A96DF4}"/>
    <cellStyle name="20% - Accent5 5 2 3 3 5" xfId="11210" xr:uid="{A161462A-D0DE-4C52-A610-7240DC1106C5}"/>
    <cellStyle name="20% - Accent5 5 2 3 4" xfId="11211" xr:uid="{14018D24-D83F-4C5C-B682-D0001C9B7542}"/>
    <cellStyle name="20% - Accent5 5 2 3 4 2" xfId="11212" xr:uid="{F9DC6BCA-1E61-484B-8302-89FB5245CC53}"/>
    <cellStyle name="20% - Accent5 5 2 3 4 3" xfId="11213" xr:uid="{19B33A5C-EC46-4D40-8AE0-7168B2A3BDB0}"/>
    <cellStyle name="20% - Accent5 5 2 3 5" xfId="11214" xr:uid="{282D8549-3EE3-4AA4-A210-56D1F6D8C512}"/>
    <cellStyle name="20% - Accent5 5 2 3 6" xfId="11215" xr:uid="{3FD893F3-44F8-4E30-B86C-9C201F9055F7}"/>
    <cellStyle name="20% - Accent5 5 2 3 7" xfId="11216" xr:uid="{53F1B5E1-58B8-4F3D-B156-F92F858D2BE7}"/>
    <cellStyle name="20% - Accent5 5 2 3 8" xfId="27411" xr:uid="{5A7AA741-34F3-4FA5-94A5-F03BD0CC026B}"/>
    <cellStyle name="20% - Accent5 5 2 3 9" xfId="11196" xr:uid="{456E1F35-E01E-426D-ABD8-37CD48AE35DC}"/>
    <cellStyle name="20% - Accent5 5 2 4" xfId="2404" xr:uid="{F6471B33-D941-4BEC-82BA-FDD16863056A}"/>
    <cellStyle name="20% - Accent5 5 2 4 2" xfId="11218" xr:uid="{64A72471-3956-40F9-A6E7-DEFB76A4AB27}"/>
    <cellStyle name="20% - Accent5 5 2 4 2 2" xfId="11219" xr:uid="{C01694A7-7970-4876-BE22-64EB72EDD6F2}"/>
    <cellStyle name="20% - Accent5 5 2 4 2 3" xfId="11220" xr:uid="{371B2962-3BD4-4372-AB06-373D88DC2216}"/>
    <cellStyle name="20% - Accent5 5 2 4 3" xfId="11221" xr:uid="{54A771AE-BD47-4D10-BD82-F2660B364FD8}"/>
    <cellStyle name="20% - Accent5 5 2 4 4" xfId="11222" xr:uid="{AA9E7FFA-249E-4B50-8CDD-EF76C2833F5A}"/>
    <cellStyle name="20% - Accent5 5 2 4 5" xfId="11223" xr:uid="{33BB3643-10CB-4A55-A83E-77F5AE396691}"/>
    <cellStyle name="20% - Accent5 5 2 4 6" xfId="30406" xr:uid="{83837664-E535-43AE-A0EE-48D9602BF296}"/>
    <cellStyle name="20% - Accent5 5 2 4 7" xfId="11217" xr:uid="{5F084F4B-4326-4F82-984A-1E3F83E3118D}"/>
    <cellStyle name="20% - Accent5 5 2 5" xfId="11224" xr:uid="{98144309-14E8-4BE5-872F-40499CDF880A}"/>
    <cellStyle name="20% - Accent5 5 2 5 2" xfId="11225" xr:uid="{629F9021-D243-49EA-801E-ED86B84F18A4}"/>
    <cellStyle name="20% - Accent5 5 2 5 2 2" xfId="11226" xr:uid="{C31FEEB3-2FCB-4D00-916D-D851F22DB6A6}"/>
    <cellStyle name="20% - Accent5 5 2 5 2 3" xfId="11227" xr:uid="{C1BF9749-F6C7-4D62-AF65-118696047C27}"/>
    <cellStyle name="20% - Accent5 5 2 5 3" xfId="11228" xr:uid="{0715850E-7D73-41CB-8CB7-E80D07A42262}"/>
    <cellStyle name="20% - Accent5 5 2 5 4" xfId="11229" xr:uid="{18777B6A-5460-435C-8C50-40148DC8E3D8}"/>
    <cellStyle name="20% - Accent5 5 2 5 5" xfId="11230" xr:uid="{5959B070-E1C2-4921-B677-47EE04464A0A}"/>
    <cellStyle name="20% - Accent5 5 2 6" xfId="11231" xr:uid="{382B7B22-8913-4C67-9005-40FF3320E1C6}"/>
    <cellStyle name="20% - Accent5 5 2 6 2" xfId="11232" xr:uid="{6A94F7FE-227A-4EF1-B063-0362903F4EC4}"/>
    <cellStyle name="20% - Accent5 5 2 6 3" xfId="11233" xr:uid="{9FB3811C-7E02-4AD1-B6E7-93DF325233B5}"/>
    <cellStyle name="20% - Accent5 5 2 7" xfId="11234" xr:uid="{F49A0484-EB99-4B12-81B2-890F95C08E96}"/>
    <cellStyle name="20% - Accent5 5 2 8" xfId="11235" xr:uid="{53058255-3516-44A1-9041-9EAFE5E5CF76}"/>
    <cellStyle name="20% - Accent5 5 2 9" xfId="11236" xr:uid="{31B761FE-C92C-4215-B92B-285C514E8FB7}"/>
    <cellStyle name="20% - Accent5 5 3" xfId="1276" xr:uid="{93051C78-DB7F-47C4-A409-778778AC053A}"/>
    <cellStyle name="20% - Accent5 5 3 10" xfId="24790" xr:uid="{AF96973F-6CBC-4719-A4E7-79C274AA97E9}"/>
    <cellStyle name="20% - Accent5 5 3 2" xfId="1938" xr:uid="{E82B9A62-B300-445A-B153-47D156A0D9EA}"/>
    <cellStyle name="20% - Accent5 5 3 2 2" xfId="3173" xr:uid="{7FD3A848-FBE7-4325-882C-86CA62F99840}"/>
    <cellStyle name="20% - Accent5 5 3 2 2 2" xfId="11240" xr:uid="{69CD3E32-9FC9-44C8-B32E-C51A1C012A37}"/>
    <cellStyle name="20% - Accent5 5 3 2 2 3" xfId="11241" xr:uid="{596F1756-35A0-4089-BB56-02FBD76B13A9}"/>
    <cellStyle name="20% - Accent5 5 3 2 2 4" xfId="29215" xr:uid="{0920F385-65AD-4AE5-9158-B3C5A4E82501}"/>
    <cellStyle name="20% - Accent5 5 3 2 2 5" xfId="11239" xr:uid="{C637F922-E926-4E04-8A55-AFD4DC5BF197}"/>
    <cellStyle name="20% - Accent5 5 3 2 3" xfId="11242" xr:uid="{96265C39-7E9D-4E60-A091-AEC08F5B9F43}"/>
    <cellStyle name="20% - Accent5 5 3 2 4" xfId="11243" xr:uid="{F02B2BFF-A8B2-4F7C-9C15-942F47947422}"/>
    <cellStyle name="20% - Accent5 5 3 2 5" xfId="11244" xr:uid="{DD89A93A-6EA4-4C11-95D1-37B8A8DAC03C}"/>
    <cellStyle name="20% - Accent5 5 3 2 6" xfId="22445" xr:uid="{26D99D61-018E-438A-9D30-78197CEB41A0}"/>
    <cellStyle name="20% - Accent5 5 3 2 7" xfId="11238" xr:uid="{368D10C2-6864-4145-8E6B-1118C149EF76}"/>
    <cellStyle name="20% - Accent5 5 3 2 8" xfId="26233" xr:uid="{E25F496E-B451-4DAE-8805-BB1CFE9599E5}"/>
    <cellStyle name="20% - Accent5 5 3 3" xfId="2546" xr:uid="{A01C4245-FC42-4CB6-B6B2-83A29C292BFB}"/>
    <cellStyle name="20% - Accent5 5 3 3 2" xfId="11246" xr:uid="{4281C8F3-286E-41D2-91B6-F54A6EC29BAF}"/>
    <cellStyle name="20% - Accent5 5 3 3 2 2" xfId="11247" xr:uid="{DEFB6D08-E8CE-46AB-B495-9EF3287C4DC6}"/>
    <cellStyle name="20% - Accent5 5 3 3 2 3" xfId="11248" xr:uid="{F389AD88-91FA-4C88-8FCE-4481D9C8D54B}"/>
    <cellStyle name="20% - Accent5 5 3 3 3" xfId="11249" xr:uid="{845D853D-67A9-4525-9E74-87CBBB06CF48}"/>
    <cellStyle name="20% - Accent5 5 3 3 4" xfId="11250" xr:uid="{B3AE740A-7B7D-4949-AC89-87562027742A}"/>
    <cellStyle name="20% - Accent5 5 3 3 5" xfId="11251" xr:uid="{C2904C09-5CF3-4FE8-ABA0-48000E1C3D2E}"/>
    <cellStyle name="20% - Accent5 5 3 3 6" xfId="27704" xr:uid="{BBA4843C-8B2C-4BEB-95BA-54EE81185A9C}"/>
    <cellStyle name="20% - Accent5 5 3 3 7" xfId="11245" xr:uid="{472EB4BC-BBE5-4B5A-AB8D-DBC71140A8A3}"/>
    <cellStyle name="20% - Accent5 5 3 4" xfId="11252" xr:uid="{7155E78A-F057-46E3-9747-085C3330C69E}"/>
    <cellStyle name="20% - Accent5 5 3 4 2" xfId="11253" xr:uid="{D2D0D379-B6F8-4426-B626-8DFD63B57A0E}"/>
    <cellStyle name="20% - Accent5 5 3 4 3" xfId="11254" xr:uid="{15C410AB-1E5A-4F10-A535-5631FD8D99FE}"/>
    <cellStyle name="20% - Accent5 5 3 4 4" xfId="30702" xr:uid="{DEE07B79-7E75-4312-B8A0-D3258160AB8E}"/>
    <cellStyle name="20% - Accent5 5 3 5" xfId="11255" xr:uid="{32705001-8289-4B2A-81CF-F5EA5EE7900E}"/>
    <cellStyle name="20% - Accent5 5 3 6" xfId="11256" xr:uid="{3FDA4A0B-08E2-4BA6-816F-0B5EFC372E3A}"/>
    <cellStyle name="20% - Accent5 5 3 7" xfId="11257" xr:uid="{D99FC776-7FA1-4C66-A6A3-BF3ED3F8DB73}"/>
    <cellStyle name="20% - Accent5 5 3 8" xfId="21460" xr:uid="{A48D2112-948E-4786-9AAC-D26C5037C7BD}"/>
    <cellStyle name="20% - Accent5 5 3 9" xfId="11237" xr:uid="{8D38BD4D-07D4-4182-8E59-5C677C97BD9D}"/>
    <cellStyle name="20% - Accent5 5 4" xfId="1648" xr:uid="{88EAD5A0-9F3C-49A7-B6C6-86D1195E46F2}"/>
    <cellStyle name="20% - Accent5 5 4 10" xfId="25076" xr:uid="{C7BB2E4E-1838-460E-8725-780D2A1D508E}"/>
    <cellStyle name="20% - Accent5 5 4 2" xfId="2869" xr:uid="{1C091975-73B3-4D45-9D6D-55D9969CF4E5}"/>
    <cellStyle name="20% - Accent5 5 4 2 2" xfId="11260" xr:uid="{6E7CF80C-F8C2-4D0C-80BA-E30970230F07}"/>
    <cellStyle name="20% - Accent5 5 4 2 2 2" xfId="11261" xr:uid="{53FC4872-A094-4147-B1CA-5B80466C03EC}"/>
    <cellStyle name="20% - Accent5 5 4 2 2 3" xfId="11262" xr:uid="{A6DBC9C8-4004-480C-ADB9-6B20199C51E2}"/>
    <cellStyle name="20% - Accent5 5 4 2 2 4" xfId="29517" xr:uid="{2000B21A-0D55-4CC7-BE03-6BEE17577AF3}"/>
    <cellStyle name="20% - Accent5 5 4 2 3" xfId="11263" xr:uid="{D02B1E20-5B4C-42BE-9523-75FD6A3E8B7A}"/>
    <cellStyle name="20% - Accent5 5 4 2 4" xfId="11264" xr:uid="{AF766861-1089-4B46-9D5B-2EF9F08DB361}"/>
    <cellStyle name="20% - Accent5 5 4 2 5" xfId="11265" xr:uid="{DA4E73ED-3976-408A-A43C-0F0E01599274}"/>
    <cellStyle name="20% - Accent5 5 4 2 6" xfId="26533" xr:uid="{9A77EF6A-E0A8-4814-BF53-3F64505B08FC}"/>
    <cellStyle name="20% - Accent5 5 4 2 7" xfId="11259" xr:uid="{DB878D76-249F-45BD-B714-08D6F9883272}"/>
    <cellStyle name="20% - Accent5 5 4 3" xfId="11266" xr:uid="{4257FD33-9F94-4CC5-B1FC-84575FC8797F}"/>
    <cellStyle name="20% - Accent5 5 4 3 2" xfId="11267" xr:uid="{1D77B5CD-C724-4DDD-87A0-6A6EA71EA35B}"/>
    <cellStyle name="20% - Accent5 5 4 3 2 2" xfId="11268" xr:uid="{B5E5D75D-3081-4F35-9CCC-5402F503A994}"/>
    <cellStyle name="20% - Accent5 5 4 3 2 3" xfId="11269" xr:uid="{C303A8BA-95F9-4D6B-A666-E19D89535F7B}"/>
    <cellStyle name="20% - Accent5 5 4 3 3" xfId="11270" xr:uid="{B6DF6E72-9A99-4011-AF32-DCE50D1E2523}"/>
    <cellStyle name="20% - Accent5 5 4 3 4" xfId="11271" xr:uid="{A344A16E-FA51-481D-BAC4-565C32AFEA0C}"/>
    <cellStyle name="20% - Accent5 5 4 3 5" xfId="11272" xr:uid="{68A99D43-CC7C-485F-882E-CE11C59FB669}"/>
    <cellStyle name="20% - Accent5 5 4 3 6" xfId="28006" xr:uid="{AF943FB0-5384-4A2F-A326-A5A8509A40DA}"/>
    <cellStyle name="20% - Accent5 5 4 4" xfId="11273" xr:uid="{95A41D60-866B-43E5-A704-7B1C6C5859E6}"/>
    <cellStyle name="20% - Accent5 5 4 4 2" xfId="11274" xr:uid="{3025FA8C-391E-49A5-8F15-BFB6C05E5B08}"/>
    <cellStyle name="20% - Accent5 5 4 4 3" xfId="11275" xr:uid="{DC938019-85F8-40A9-9AD6-D155DCC2B365}"/>
    <cellStyle name="20% - Accent5 5 4 4 4" xfId="31005" xr:uid="{3C9FEBD8-07A4-46BC-8CB1-EEAA0FEF17C9}"/>
    <cellStyle name="20% - Accent5 5 4 5" xfId="11276" xr:uid="{3A5B7F97-0873-4FA5-8BDB-B280639046D0}"/>
    <cellStyle name="20% - Accent5 5 4 6" xfId="11277" xr:uid="{227F0FFA-3A4B-4649-B155-727C48D2266A}"/>
    <cellStyle name="20% - Accent5 5 4 7" xfId="11278" xr:uid="{53B156AC-370D-4AAD-A45E-2515158C75A6}"/>
    <cellStyle name="20% - Accent5 5 4 8" xfId="21944" xr:uid="{36858951-0DF6-4849-AF1D-5730942C8DC5}"/>
    <cellStyle name="20% - Accent5 5 4 9" xfId="11258" xr:uid="{207339DE-CD96-4CBA-8DCC-7E9F0E28676A}"/>
    <cellStyle name="20% - Accent5 5 5" xfId="2257" xr:uid="{2D1C56FE-5FBD-4ACF-8134-53F25E705851}"/>
    <cellStyle name="20% - Accent5 5 5 2" xfId="11280" xr:uid="{5757A58C-7CFF-47A0-B48E-CBA13EE924E8}"/>
    <cellStyle name="20% - Accent5 5 5 2 2" xfId="11281" xr:uid="{7FE7FC8F-7444-4B13-B859-4E8E5C1D2C6B}"/>
    <cellStyle name="20% - Accent5 5 5 2 2 2" xfId="11282" xr:uid="{63F71A72-F993-42D5-8C2F-6C82ADCE6F2F}"/>
    <cellStyle name="20% - Accent5 5 5 2 2 3" xfId="11283" xr:uid="{D8911FC5-AF8A-47E6-9F8C-862766A2F235}"/>
    <cellStyle name="20% - Accent5 5 5 2 2 4" xfId="29821" xr:uid="{2A3171C5-9FBA-4670-8355-9B0BD0C43415}"/>
    <cellStyle name="20% - Accent5 5 5 2 3" xfId="11284" xr:uid="{493BA3CA-C664-4700-ACC5-5591506173BF}"/>
    <cellStyle name="20% - Accent5 5 5 2 4" xfId="11285" xr:uid="{4B589ADD-6208-40F5-8948-4E84BFD26ADB}"/>
    <cellStyle name="20% - Accent5 5 5 2 5" xfId="11286" xr:uid="{F5099BFB-160A-4A96-B152-F9EC9D77D584}"/>
    <cellStyle name="20% - Accent5 5 5 2 6" xfId="26837" xr:uid="{ED494B57-EBC8-4BA1-85EC-07DE5504AE44}"/>
    <cellStyle name="20% - Accent5 5 5 3" xfId="11287" xr:uid="{6AC0DED7-7DC9-418B-AAB4-4C2B90D2941C}"/>
    <cellStyle name="20% - Accent5 5 5 3 2" xfId="11288" xr:uid="{08AB87C5-B944-4183-8AA1-B34086179737}"/>
    <cellStyle name="20% - Accent5 5 5 3 2 2" xfId="11289" xr:uid="{D6D6CFD4-8081-4CB9-8F3F-BB68DF50938C}"/>
    <cellStyle name="20% - Accent5 5 5 3 2 3" xfId="11290" xr:uid="{CA3E6B99-A88E-404B-9A5C-8840E358B80F}"/>
    <cellStyle name="20% - Accent5 5 5 3 3" xfId="11291" xr:uid="{4463E0B9-0246-4D4D-8AB2-47C57C2EA744}"/>
    <cellStyle name="20% - Accent5 5 5 3 4" xfId="11292" xr:uid="{B81CBABB-2186-4B78-8DBE-602755C53C7D}"/>
    <cellStyle name="20% - Accent5 5 5 3 5" xfId="11293" xr:uid="{F0E4E36F-E396-433F-94A3-6F7041F5F406}"/>
    <cellStyle name="20% - Accent5 5 5 3 6" xfId="28310" xr:uid="{4D0E266E-7570-40FA-812A-D7CED95F6D5F}"/>
    <cellStyle name="20% - Accent5 5 5 4" xfId="11294" xr:uid="{CE70913C-2501-451C-BE10-0D344316B44E}"/>
    <cellStyle name="20% - Accent5 5 5 4 2" xfId="11295" xr:uid="{A49EA0C9-B8C8-422C-9541-E8B55D4733D8}"/>
    <cellStyle name="20% - Accent5 5 5 4 3" xfId="11296" xr:uid="{6EC90054-DF1A-49A3-9EB2-BC0F9C3976C3}"/>
    <cellStyle name="20% - Accent5 5 5 4 4" xfId="31310" xr:uid="{5219B66E-BFD8-4D8D-9315-C8BE0CBBD66A}"/>
    <cellStyle name="20% - Accent5 5 5 5" xfId="11297" xr:uid="{A18FAC43-F950-4C72-BF83-B7E6CB7E0103}"/>
    <cellStyle name="20% - Accent5 5 5 6" xfId="11298" xr:uid="{F06977AD-7F04-41C7-ACBD-10172480D6FC}"/>
    <cellStyle name="20% - Accent5 5 5 7" xfId="11299" xr:uid="{07F7A318-1523-47BC-A5D8-45E8824BEC17}"/>
    <cellStyle name="20% - Accent5 5 5 8" xfId="25369" xr:uid="{E74A2353-703E-4649-9CD0-3ED54BBE6811}"/>
    <cellStyle name="20% - Accent5 5 5 9" xfId="11279" xr:uid="{48905D76-1376-4A1C-A61A-4A2CA535DABC}"/>
    <cellStyle name="20% - Accent5 5 6" xfId="11300" xr:uid="{6B45F3F3-2261-44C3-8F74-B7CC32CB3ED8}"/>
    <cellStyle name="20% - Accent5 5 6 2" xfId="11301" xr:uid="{B0EECA84-97AA-4934-879F-49F7DA0446D7}"/>
    <cellStyle name="20% - Accent5 5 6 2 2" xfId="11302" xr:uid="{66370828-53AA-4B17-82CD-999EC9AC6F60}"/>
    <cellStyle name="20% - Accent5 5 6 2 3" xfId="11303" xr:uid="{5D2BFF24-6729-4446-9AD7-A12A3C4CAA2A}"/>
    <cellStyle name="20% - Accent5 5 6 2 4" xfId="28635" xr:uid="{B6A32A4D-3A4F-4888-9504-61AFC1C7C30F}"/>
    <cellStyle name="20% - Accent5 5 6 3" xfId="11304" xr:uid="{3FC40751-DF14-4F0E-82B4-CDA4B58883B8}"/>
    <cellStyle name="20% - Accent5 5 6 4" xfId="11305" xr:uid="{34CAE791-07EF-4C92-A7E1-553A39D9C2F0}"/>
    <cellStyle name="20% - Accent5 5 6 5" xfId="11306" xr:uid="{AAFED5E4-2368-49B8-9304-8729566DCEA4}"/>
    <cellStyle name="20% - Accent5 5 6 6" xfId="25669" xr:uid="{22E2AD50-B9EA-46C4-9238-1DA10F49226B}"/>
    <cellStyle name="20% - Accent5 5 7" xfId="11307" xr:uid="{EA3C14CE-C291-460C-A24C-3B8DF7B471ED}"/>
    <cellStyle name="20% - Accent5 5 7 2" xfId="11308" xr:uid="{AEC334D7-4C0F-4646-BB3D-1760143C1783}"/>
    <cellStyle name="20% - Accent5 5 7 2 2" xfId="11309" xr:uid="{81714A6A-565C-40E8-AC9E-0DC4C79D22BF}"/>
    <cellStyle name="20% - Accent5 5 7 2 3" xfId="11310" xr:uid="{E08180F9-5A1F-4B13-A3EA-8FB069182E97}"/>
    <cellStyle name="20% - Accent5 5 7 3" xfId="11311" xr:uid="{32F059D1-D0FC-4588-9485-F93C4C4A498D}"/>
    <cellStyle name="20% - Accent5 5 7 4" xfId="11312" xr:uid="{CD7CFBEE-34BA-4623-8E0A-04C22321D280}"/>
    <cellStyle name="20% - Accent5 5 7 5" xfId="11313" xr:uid="{E616F791-7325-4A50-9C51-91D4E8012876}"/>
    <cellStyle name="20% - Accent5 5 7 6" xfId="27120" xr:uid="{5EAA28C6-F189-405E-AE3C-3F1C52CFD313}"/>
    <cellStyle name="20% - Accent5 5 8" xfId="11314" xr:uid="{ECE950EE-1E8F-487D-A780-09575D08C36C}"/>
    <cellStyle name="20% - Accent5 5 8 2" xfId="11315" xr:uid="{52E2CD50-F5B8-4111-BFA7-9958F8E1DE3B}"/>
    <cellStyle name="20% - Accent5 5 8 3" xfId="11316" xr:uid="{6495C96E-1563-4483-86E9-E0DFE134C7C0}"/>
    <cellStyle name="20% - Accent5 5 8 4" xfId="30114" xr:uid="{A0379EA3-7796-4D2D-9817-F97CFE373A17}"/>
    <cellStyle name="20% - Accent5 5 9" xfId="11317" xr:uid="{AE73FD97-0238-418D-9C66-69643503DB8A}"/>
    <cellStyle name="20% - Accent5 6" xfId="852" xr:uid="{2EA4AAE6-32D3-4F1F-9F64-6ED817D96C4A}"/>
    <cellStyle name="20% - Accent5 6 10" xfId="11319" xr:uid="{B6668C9D-40EF-4A17-9CF4-A427612DD143}"/>
    <cellStyle name="20% - Accent5 6 11" xfId="20991" xr:uid="{95789A75-DFAC-4F5C-96B6-5D84F664B9F5}"/>
    <cellStyle name="20% - Accent5 6 12" xfId="11318" xr:uid="{94BD42EF-B694-4A1A-BFBB-A7DC7457E13E}"/>
    <cellStyle name="20% - Accent5 6 13" xfId="5127" xr:uid="{1C2CA02D-44D5-46A5-AF22-B936A107CE9F}"/>
    <cellStyle name="20% - Accent5 6 14" xfId="4579" xr:uid="{341C7FF3-F056-4765-9B14-4B9CD1653E4A}"/>
    <cellStyle name="20% - Accent5 6 2" xfId="1278" xr:uid="{3F6814C7-56EA-4816-81A3-96838D843F3B}"/>
    <cellStyle name="20% - Accent5 6 2 10" xfId="5394" xr:uid="{4233E96C-4835-4174-AA0C-C55266ECAA27}"/>
    <cellStyle name="20% - Accent5 6 2 11" xfId="23065" xr:uid="{E705E568-4EDF-48E0-8E6D-F9F784533617}"/>
    <cellStyle name="20% - Accent5 6 2 2" xfId="1940" xr:uid="{39CE7E19-8717-4B47-8C79-094F03E8AA31}"/>
    <cellStyle name="20% - Accent5 6 2 2 2" xfId="3175" xr:uid="{6756C912-FF60-4F84-AFAC-A4E54EA599CE}"/>
    <cellStyle name="20% - Accent5 6 2 2 2 2" xfId="11323" xr:uid="{34E4D888-A770-4550-ADEA-4ACBA5B0A886}"/>
    <cellStyle name="20% - Accent5 6 2 2 2 3" xfId="11324" xr:uid="{D2D2C70B-28AC-4E6C-A5F5-98414E6628A8}"/>
    <cellStyle name="20% - Accent5 6 2 2 2 4" xfId="11322" xr:uid="{CABF96A1-631D-4A9D-B1C7-F39F10DA0CD3}"/>
    <cellStyle name="20% - Accent5 6 2 2 3" xfId="11325" xr:uid="{22A76845-FAA5-40F6-B1A6-AD64236B5DAC}"/>
    <cellStyle name="20% - Accent5 6 2 2 4" xfId="11326" xr:uid="{8FD0B81D-E59A-4B4B-8AA5-A6908C9A4824}"/>
    <cellStyle name="20% - Accent5 6 2 2 5" xfId="11327" xr:uid="{B0853C86-FA37-4858-8A0B-0EB2C1530F0D}"/>
    <cellStyle name="20% - Accent5 6 2 2 6" xfId="22206" xr:uid="{E4C2D8B0-1139-43E9-9F80-11EC1347AC99}"/>
    <cellStyle name="20% - Accent5 6 2 2 7" xfId="11321" xr:uid="{58B15A8C-8CB8-442C-B697-74FBE94A6A81}"/>
    <cellStyle name="20% - Accent5 6 2 2 8" xfId="28711" xr:uid="{E35D83D1-319F-4BC3-9880-29E606A965D7}"/>
    <cellStyle name="20% - Accent5 6 2 3" xfId="2548" xr:uid="{413134BB-E3E2-4ED5-833D-51810F9E6258}"/>
    <cellStyle name="20% - Accent5 6 2 3 2" xfId="11329" xr:uid="{E78A228C-8CA8-4738-92F9-7D74E8EAE7D8}"/>
    <cellStyle name="20% - Accent5 6 2 3 2 2" xfId="11330" xr:uid="{C0930CE9-A69E-48FE-83DB-242E0A81BC37}"/>
    <cellStyle name="20% - Accent5 6 2 3 2 3" xfId="11331" xr:uid="{9BFB8C70-A505-400C-A7DC-827D2CE32607}"/>
    <cellStyle name="20% - Accent5 6 2 3 3" xfId="11332" xr:uid="{FEF72DD8-B388-471D-B34C-687B8A9414A6}"/>
    <cellStyle name="20% - Accent5 6 2 3 4" xfId="11333" xr:uid="{84DD4882-A719-4F22-A7E9-5E5238B9045C}"/>
    <cellStyle name="20% - Accent5 6 2 3 5" xfId="11334" xr:uid="{FF192016-48E4-423B-99D0-2E1FDA4EFC5D}"/>
    <cellStyle name="20% - Accent5 6 2 3 6" xfId="11328" xr:uid="{96610598-17EC-49B8-BDBF-835A6947026B}"/>
    <cellStyle name="20% - Accent5 6 2 4" xfId="11335" xr:uid="{3E13216E-FAE5-4D07-8BBB-A9F956D23A5B}"/>
    <cellStyle name="20% - Accent5 6 2 4 2" xfId="11336" xr:uid="{3C8BF123-7B63-4FF6-B66B-C761F9AA4349}"/>
    <cellStyle name="20% - Accent5 6 2 4 3" xfId="11337" xr:uid="{C7D656AC-6645-4488-9F41-A281039F263B}"/>
    <cellStyle name="20% - Accent5 6 2 5" xfId="11338" xr:uid="{031A0B0D-2021-42E8-B9F9-342C6F319546}"/>
    <cellStyle name="20% - Accent5 6 2 6" xfId="11339" xr:uid="{31CF785B-D8FF-4987-A60C-3FA8C02BB3A0}"/>
    <cellStyle name="20% - Accent5 6 2 7" xfId="11340" xr:uid="{179C1100-4479-4222-A1C0-6480DBE4B977}"/>
    <cellStyle name="20% - Accent5 6 2 8" xfId="21233" xr:uid="{D1B1EE2B-60A1-422B-8A72-F2BB1A769732}"/>
    <cellStyle name="20% - Accent5 6 2 9" xfId="11320" xr:uid="{3264038B-3B76-426F-B208-1AF804A6055F}"/>
    <cellStyle name="20% - Accent5 6 3" xfId="1650" xr:uid="{1CB5C18A-9F2D-4160-BD67-9A39D50CA22B}"/>
    <cellStyle name="20% - Accent5 6 3 10" xfId="27197" xr:uid="{9F5C7C0F-9E8F-40F6-A99B-99B5C87E6EE6}"/>
    <cellStyle name="20% - Accent5 6 3 2" xfId="2871" xr:uid="{1ED4102C-B153-4FEE-9750-F23DD1917411}"/>
    <cellStyle name="20% - Accent5 6 3 2 2" xfId="11343" xr:uid="{C58FCB8C-4119-4FDC-96EE-313AE39961EF}"/>
    <cellStyle name="20% - Accent5 6 3 2 2 2" xfId="11344" xr:uid="{576A034C-B81B-4B7C-91C1-112917FC2067}"/>
    <cellStyle name="20% - Accent5 6 3 2 2 3" xfId="11345" xr:uid="{6B818E1F-FA5D-4D9B-96C5-8A46045C580D}"/>
    <cellStyle name="20% - Accent5 6 3 2 3" xfId="11346" xr:uid="{70CAE694-34C2-432C-9347-DF57DBA5AEC8}"/>
    <cellStyle name="20% - Accent5 6 3 2 4" xfId="11347" xr:uid="{9982B567-14D1-4547-80D4-2A6C2656ACFB}"/>
    <cellStyle name="20% - Accent5 6 3 2 5" xfId="11348" xr:uid="{38AE221D-471F-4F45-A6D2-ED50220CB2BE}"/>
    <cellStyle name="20% - Accent5 6 3 2 6" xfId="22466" xr:uid="{25DC3ED8-C4B0-4E10-8690-C12B74739842}"/>
    <cellStyle name="20% - Accent5 6 3 2 7" xfId="11342" xr:uid="{BF710174-F27A-4C0B-80A7-6F606ECDC3C9}"/>
    <cellStyle name="20% - Accent5 6 3 3" xfId="11349" xr:uid="{73E70E2E-843D-438A-ACE7-0F866A5E58BA}"/>
    <cellStyle name="20% - Accent5 6 3 3 2" xfId="11350" xr:uid="{266A4CF7-C4DE-4D7E-91CE-217B5584709E}"/>
    <cellStyle name="20% - Accent5 6 3 3 2 2" xfId="11351" xr:uid="{62B8425D-E9FC-47C6-8323-7CC179214859}"/>
    <cellStyle name="20% - Accent5 6 3 3 2 3" xfId="11352" xr:uid="{12FF4E4B-B249-4EEE-93B3-CFE085125642}"/>
    <cellStyle name="20% - Accent5 6 3 3 3" xfId="11353" xr:uid="{F8FD1862-A72F-4F5C-8DC0-BABAF6A46DAA}"/>
    <cellStyle name="20% - Accent5 6 3 3 4" xfId="11354" xr:uid="{38942766-0000-47BE-A5EF-879E9544A3F0}"/>
    <cellStyle name="20% - Accent5 6 3 3 5" xfId="11355" xr:uid="{3E9C46D3-ED36-47DF-AE8D-4E1318262AF8}"/>
    <cellStyle name="20% - Accent5 6 3 4" xfId="11356" xr:uid="{2009F22A-2875-4C56-B988-EC742AC84122}"/>
    <cellStyle name="20% - Accent5 6 3 4 2" xfId="11357" xr:uid="{97969A28-2226-473F-A716-E6FA4B9F7D1A}"/>
    <cellStyle name="20% - Accent5 6 3 4 3" xfId="11358" xr:uid="{39FCFC48-5CD0-4E97-BAE6-D208ABF5EE35}"/>
    <cellStyle name="20% - Accent5 6 3 5" xfId="11359" xr:uid="{16411A1F-5553-4FDB-B6F2-C94C12531F43}"/>
    <cellStyle name="20% - Accent5 6 3 6" xfId="11360" xr:uid="{87C99CFA-4D52-49B1-8CB9-F44D8BE93FE0}"/>
    <cellStyle name="20% - Accent5 6 3 7" xfId="11361" xr:uid="{24378878-0AE0-45ED-B3A6-83FEA8AD5E75}"/>
    <cellStyle name="20% - Accent5 6 3 8" xfId="21480" xr:uid="{790DB5DA-85D8-4256-9CB2-3FEB29138329}"/>
    <cellStyle name="20% - Accent5 6 3 9" xfId="11341" xr:uid="{757A2B10-8C73-47F4-9173-EFE708805397}"/>
    <cellStyle name="20% - Accent5 6 4" xfId="2385" xr:uid="{EB1C9E5E-CF15-436B-B33B-EE8B79FEDF93}"/>
    <cellStyle name="20% - Accent5 6 4 10" xfId="30190" xr:uid="{3BE6C915-61BB-4B73-8B60-514B5A4BBCBA}"/>
    <cellStyle name="20% - Accent5 6 4 2" xfId="11363" xr:uid="{7156BA22-6BA6-465E-8ADE-C6F5EBF16A87}"/>
    <cellStyle name="20% - Accent5 6 4 2 2" xfId="11364" xr:uid="{44BFCDBF-12D9-49EB-954E-D22C9687C4D7}"/>
    <cellStyle name="20% - Accent5 6 4 2 2 2" xfId="11365" xr:uid="{FF6015BA-AF4C-4F5F-AF79-6E9C59B28BED}"/>
    <cellStyle name="20% - Accent5 6 4 2 2 3" xfId="11366" xr:uid="{18EFE668-E0A0-4DF6-A873-3D2F70D9AF45}"/>
    <cellStyle name="20% - Accent5 6 4 2 3" xfId="11367" xr:uid="{405537D8-785A-4E9F-BE83-5EE2E90B9093}"/>
    <cellStyle name="20% - Accent5 6 4 2 4" xfId="11368" xr:uid="{2725ADCF-9D1E-443B-B52A-3719EFE0447A}"/>
    <cellStyle name="20% - Accent5 6 4 2 5" xfId="11369" xr:uid="{0E2E1E5E-98EA-477B-B23B-37E4518BC250}"/>
    <cellStyle name="20% - Accent5 6 4 3" xfId="11370" xr:uid="{EEB2F71E-D006-4E54-B6B9-2F71D035DBBF}"/>
    <cellStyle name="20% - Accent5 6 4 3 2" xfId="11371" xr:uid="{B76BE4BA-43A5-4441-B100-E8C3B5B0F852}"/>
    <cellStyle name="20% - Accent5 6 4 3 2 2" xfId="11372" xr:uid="{98391F4F-989D-44C3-ABAE-6291A0F0E99F}"/>
    <cellStyle name="20% - Accent5 6 4 3 2 3" xfId="11373" xr:uid="{AB95CE95-1861-4C39-B2B9-EC7576741205}"/>
    <cellStyle name="20% - Accent5 6 4 3 3" xfId="11374" xr:uid="{EB2471E5-D14C-4777-9CC5-4DCA2E257486}"/>
    <cellStyle name="20% - Accent5 6 4 3 4" xfId="11375" xr:uid="{3E717B67-FA59-42F7-A246-407ED2CDEF80}"/>
    <cellStyle name="20% - Accent5 6 4 3 5" xfId="11376" xr:uid="{60410119-9785-47D6-9FB6-F1641BCED400}"/>
    <cellStyle name="20% - Accent5 6 4 4" xfId="11377" xr:uid="{AFEC962A-88BC-4981-B07B-9EE6B49AC041}"/>
    <cellStyle name="20% - Accent5 6 4 4 2" xfId="11378" xr:uid="{EC6E0880-7E10-4AF7-B53F-10094C51A530}"/>
    <cellStyle name="20% - Accent5 6 4 4 3" xfId="11379" xr:uid="{DC554004-CEAC-4C9C-9A16-71B1944EBE60}"/>
    <cellStyle name="20% - Accent5 6 4 5" xfId="11380" xr:uid="{5CA9765D-E4E6-4610-A245-3884688876AE}"/>
    <cellStyle name="20% - Accent5 6 4 6" xfId="11381" xr:uid="{33C04B38-3754-4452-B4E9-11330825EEBD}"/>
    <cellStyle name="20% - Accent5 6 4 7" xfId="11382" xr:uid="{44DAB53C-FA17-40C1-A47D-6B7E3A8FD162}"/>
    <cellStyle name="20% - Accent5 6 4 8" xfId="21961" xr:uid="{87971124-91D6-4C70-8D99-886D791396FD}"/>
    <cellStyle name="20% - Accent5 6 4 9" xfId="11362" xr:uid="{6A0AF5BA-AC01-44F2-B592-13240DC2B4A5}"/>
    <cellStyle name="20% - Accent5 6 5" xfId="11383" xr:uid="{11B6EA0F-E41D-4A3E-A107-A5D5A0E769DA}"/>
    <cellStyle name="20% - Accent5 6 5 2" xfId="11384" xr:uid="{ECB8A10F-144B-40F1-A692-7AE140F5AE25}"/>
    <cellStyle name="20% - Accent5 6 5 2 2" xfId="11385" xr:uid="{1E9899E2-D8FB-4854-853B-302E5549B24D}"/>
    <cellStyle name="20% - Accent5 6 5 2 3" xfId="11386" xr:uid="{AE32A3A3-743D-4FF2-ADB3-0DECCAD18B95}"/>
    <cellStyle name="20% - Accent5 6 5 3" xfId="11387" xr:uid="{3D649A36-E34F-48A8-B785-CAACA9B79381}"/>
    <cellStyle name="20% - Accent5 6 5 4" xfId="11388" xr:uid="{EEA30424-6336-41B7-A969-866BD310B9A7}"/>
    <cellStyle name="20% - Accent5 6 5 5" xfId="11389" xr:uid="{EB54101B-191E-48C4-8310-19CAB6EA04F3}"/>
    <cellStyle name="20% - Accent5 6 6" xfId="11390" xr:uid="{7D3E09E1-6ACD-42C5-B7F4-D2EE1DFB71D8}"/>
    <cellStyle name="20% - Accent5 6 6 2" xfId="11391" xr:uid="{19E2B6B2-D9EA-41C7-B5AB-A3FF0D068BAF}"/>
    <cellStyle name="20% - Accent5 6 6 2 2" xfId="11392" xr:uid="{D73156FA-698C-453E-8910-E2958D9637EE}"/>
    <cellStyle name="20% - Accent5 6 6 2 3" xfId="11393" xr:uid="{5B0B6892-FF2B-4831-BD24-B6FBCA1C1325}"/>
    <cellStyle name="20% - Accent5 6 6 3" xfId="11394" xr:uid="{6322C1C8-AD47-40BF-9ACC-10C45491FC0E}"/>
    <cellStyle name="20% - Accent5 6 6 4" xfId="11395" xr:uid="{E6C6451D-37CB-4454-8AB4-E7EE1725DAFF}"/>
    <cellStyle name="20% - Accent5 6 6 5" xfId="11396" xr:uid="{9AD205A3-63A4-413F-933A-E583833CCF55}"/>
    <cellStyle name="20% - Accent5 6 7" xfId="11397" xr:uid="{F800369D-56B3-47A1-8B93-11298E6667E8}"/>
    <cellStyle name="20% - Accent5 6 7 2" xfId="11398" xr:uid="{249DC438-E606-4493-BEF1-B4255EBC71FE}"/>
    <cellStyle name="20% - Accent5 6 7 3" xfId="11399" xr:uid="{D6CCD608-29EB-4986-A084-CE950DB0B6C1}"/>
    <cellStyle name="20% - Accent5 6 8" xfId="11400" xr:uid="{C587A334-74EA-4158-BE46-4467DFCA93F5}"/>
    <cellStyle name="20% - Accent5 6 9" xfId="11401" xr:uid="{4A3B961C-A261-4999-A56E-78682731C740}"/>
    <cellStyle name="20% - Accent5 7" xfId="131" xr:uid="{21971A5A-9476-4F0F-9E62-A5770F8B72FF}"/>
    <cellStyle name="20% - Accent5 7 10" xfId="21010" xr:uid="{46E49E39-CC02-4A58-9348-C3C3A3EB3EBD}"/>
    <cellStyle name="20% - Accent5 7 11" xfId="11402" xr:uid="{E47F3E2A-46D4-4947-8843-DA233A722691}"/>
    <cellStyle name="20% - Accent5 7 12" xfId="5148" xr:uid="{14364D08-5A7E-4985-91D6-D163243231D1}"/>
    <cellStyle name="20% - Accent5 7 13" xfId="23079" xr:uid="{5E0827FE-7AA0-4831-9EFC-35F10FACCC1A}"/>
    <cellStyle name="20% - Accent5 7 2" xfId="3042" xr:uid="{66D1E63D-6D6A-41DA-BB9D-DEC0AEA93946}"/>
    <cellStyle name="20% - Accent5 7 2 10" xfId="26022" xr:uid="{4DBA9CC9-AD62-41EC-A778-7C4A8EB5384F}"/>
    <cellStyle name="20% - Accent5 7 2 2" xfId="6188" xr:uid="{D91E32E7-75E8-40C0-B9AA-374485C268C5}"/>
    <cellStyle name="20% - Accent5 7 2 2 2" xfId="11405" xr:uid="{B64D4A7F-DA44-4010-87A9-798C399289FD}"/>
    <cellStyle name="20% - Accent5 7 2 2 2 2" xfId="11406" xr:uid="{0AA60806-C953-4F1B-BF37-471952F9361B}"/>
    <cellStyle name="20% - Accent5 7 2 2 2 3" xfId="11407" xr:uid="{C0E1227A-4BBE-4B40-8033-71127E429095}"/>
    <cellStyle name="20% - Accent5 7 2 2 3" xfId="11408" xr:uid="{0EE2933B-CA42-46A1-8E80-1BA9BD15191F}"/>
    <cellStyle name="20% - Accent5 7 2 2 4" xfId="11409" xr:uid="{096087F7-F2D6-458F-995A-AE5B99074E3E}"/>
    <cellStyle name="20% - Accent5 7 2 2 5" xfId="11410" xr:uid="{8D9DC32E-58D4-4D9B-8B59-A53F48CC5E5B}"/>
    <cellStyle name="20% - Accent5 7 2 2 6" xfId="22231" xr:uid="{5633ECFB-B2E0-4231-BF9F-ABAB376F77F7}"/>
    <cellStyle name="20% - Accent5 7 2 2 7" xfId="11404" xr:uid="{30F91BFF-5A42-4331-8D09-463257329FF3}"/>
    <cellStyle name="20% - Accent5 7 2 2 8" xfId="29001" xr:uid="{0ABD5901-1B3F-47C5-B46C-CA45FB61F99B}"/>
    <cellStyle name="20% - Accent5 7 2 3" xfId="11411" xr:uid="{EAAEF937-9351-4EF0-8DE4-1013C7CF4275}"/>
    <cellStyle name="20% - Accent5 7 2 3 2" xfId="11412" xr:uid="{AE74E3E3-9D2B-4206-BFF8-04AEACBAD507}"/>
    <cellStyle name="20% - Accent5 7 2 3 2 2" xfId="11413" xr:uid="{E1DC7FEE-3626-4A1E-885C-C76D1108D211}"/>
    <cellStyle name="20% - Accent5 7 2 3 2 3" xfId="11414" xr:uid="{8CCA7A5D-23F2-4F46-B9D5-73444C8B69B5}"/>
    <cellStyle name="20% - Accent5 7 2 3 3" xfId="11415" xr:uid="{5CB1A4E5-2A8C-4F64-8BE1-7A334BCCCEC0}"/>
    <cellStyle name="20% - Accent5 7 2 3 4" xfId="11416" xr:uid="{CFF82A8B-5310-4FCC-9530-4535EB369E3C}"/>
    <cellStyle name="20% - Accent5 7 2 3 5" xfId="11417" xr:uid="{B71A4C2D-259D-4DBF-8465-24424891E4EB}"/>
    <cellStyle name="20% - Accent5 7 2 4" xfId="11418" xr:uid="{3521BCF4-DA52-4F42-9B87-52A895912E52}"/>
    <cellStyle name="20% - Accent5 7 2 4 2" xfId="11419" xr:uid="{1D4E50CE-09F3-4467-8B87-C0CB5817C811}"/>
    <cellStyle name="20% - Accent5 7 2 4 3" xfId="11420" xr:uid="{F040AB56-9183-41C6-ABD2-3ADB0725DFEE}"/>
    <cellStyle name="20% - Accent5 7 2 5" xfId="11421" xr:uid="{4633F39B-116C-4677-9252-C6DFCD09F387}"/>
    <cellStyle name="20% - Accent5 7 2 6" xfId="11422" xr:uid="{CB21E97B-C9C6-4D9E-8B53-8B4F71019140}"/>
    <cellStyle name="20% - Accent5 7 2 7" xfId="11423" xr:uid="{E7593BDD-97DF-4D4E-92EA-997D21EDC84F}"/>
    <cellStyle name="20% - Accent5 7 2 8" xfId="21257" xr:uid="{535C6C1B-6F01-4A2F-B42E-C3BA489CABD4}"/>
    <cellStyle name="20% - Accent5 7 2 9" xfId="11403" xr:uid="{3C4FF040-B66B-4CD4-AC3F-9A418C38A9EA}"/>
    <cellStyle name="20% - Accent5 7 3" xfId="5598" xr:uid="{04346EB2-FDFC-42C7-88F2-08010379C3E6}"/>
    <cellStyle name="20% - Accent5 7 3 10" xfId="27490" xr:uid="{0407E6F9-FDF2-416E-91F8-8CF1171D0D67}"/>
    <cellStyle name="20% - Accent5 7 3 2" xfId="6379" xr:uid="{BE860519-AB06-46B4-ADE6-2013CA36445C}"/>
    <cellStyle name="20% - Accent5 7 3 2 2" xfId="11426" xr:uid="{AED6FE97-97E0-4630-984A-9AD883508A51}"/>
    <cellStyle name="20% - Accent5 7 3 2 2 2" xfId="11427" xr:uid="{CC7CAFD1-DCCB-427A-A979-A55C2B0655C4}"/>
    <cellStyle name="20% - Accent5 7 3 2 2 3" xfId="11428" xr:uid="{9E0997DF-B92D-4566-BBD3-7499D2E3756E}"/>
    <cellStyle name="20% - Accent5 7 3 2 3" xfId="11429" xr:uid="{56FAFA35-1C92-41FD-AA6F-77AFDCA36773}"/>
    <cellStyle name="20% - Accent5 7 3 2 4" xfId="11430" xr:uid="{28E7FF57-A81B-4A43-B646-D652C4A52BF6}"/>
    <cellStyle name="20% - Accent5 7 3 2 5" xfId="11431" xr:uid="{274A91BB-9BDD-485B-BF85-D1FEDA8C6112}"/>
    <cellStyle name="20% - Accent5 7 3 2 6" xfId="22492" xr:uid="{9DFB1188-EE31-47B5-9E1E-E088C12B4BEA}"/>
    <cellStyle name="20% - Accent5 7 3 2 7" xfId="11425" xr:uid="{5023F63E-76BF-4623-A6A4-36489CA02F89}"/>
    <cellStyle name="20% - Accent5 7 3 3" xfId="11432" xr:uid="{251DF64A-480D-46A2-99D0-FAD1E68D103D}"/>
    <cellStyle name="20% - Accent5 7 3 3 2" xfId="11433" xr:uid="{3D5D0583-CAEC-4393-8432-406154ABCA16}"/>
    <cellStyle name="20% - Accent5 7 3 3 2 2" xfId="11434" xr:uid="{5EC11910-4D3B-47A1-BFEC-D258F435776E}"/>
    <cellStyle name="20% - Accent5 7 3 3 2 3" xfId="11435" xr:uid="{01B00F64-B07E-478B-B902-FC4C636503AF}"/>
    <cellStyle name="20% - Accent5 7 3 3 3" xfId="11436" xr:uid="{D501785F-0FD5-4292-B85B-EB86B95FE13F}"/>
    <cellStyle name="20% - Accent5 7 3 3 4" xfId="11437" xr:uid="{AB8212A0-DFDD-4C82-9B8C-8A4647226AF0}"/>
    <cellStyle name="20% - Accent5 7 3 3 5" xfId="11438" xr:uid="{2C3E32A7-83D0-4B75-B856-952AA355BF6F}"/>
    <cellStyle name="20% - Accent5 7 3 4" xfId="11439" xr:uid="{3CE057C7-6AD2-4CF6-A616-41C277F724A0}"/>
    <cellStyle name="20% - Accent5 7 3 4 2" xfId="11440" xr:uid="{F7AE872B-A2F3-4864-BBE2-4A93AE564984}"/>
    <cellStyle name="20% - Accent5 7 3 4 3" xfId="11441" xr:uid="{E0C30376-D450-471A-85BC-73EA8E7C8CC9}"/>
    <cellStyle name="20% - Accent5 7 3 5" xfId="11442" xr:uid="{CE2832F0-DE31-4010-98DA-969D69C5BC59}"/>
    <cellStyle name="20% - Accent5 7 3 6" xfId="11443" xr:uid="{47B058F4-8D74-4432-97DC-45B1397C8AAB}"/>
    <cellStyle name="20% - Accent5 7 3 7" xfId="11444" xr:uid="{BCB60BBA-C47D-412F-8BB3-711CC38AD6F4}"/>
    <cellStyle name="20% - Accent5 7 3 8" xfId="21505" xr:uid="{7833D4BF-6AEB-47DF-9261-853463873A27}"/>
    <cellStyle name="20% - Accent5 7 3 9" xfId="11424" xr:uid="{A3C0B6D5-8002-47CF-B4DD-D2F69D6EE521}"/>
    <cellStyle name="20% - Accent5 7 4" xfId="5980" xr:uid="{0938092B-C4A8-4F95-B901-9DBCAF13EB2D}"/>
    <cellStyle name="20% - Accent5 7 4 2" xfId="11446" xr:uid="{092C45E3-83E6-4DFC-85A3-7E8E73979A50}"/>
    <cellStyle name="20% - Accent5 7 4 2 2" xfId="11447" xr:uid="{16F6CA7E-41A9-4581-98E5-E9301845A5EB}"/>
    <cellStyle name="20% - Accent5 7 4 2 3" xfId="11448" xr:uid="{9CBA7DF2-768D-46F6-8200-BE3C2CD581F6}"/>
    <cellStyle name="20% - Accent5 7 4 3" xfId="11449" xr:uid="{74D92B15-7DAB-472F-8138-59414CDCFD76}"/>
    <cellStyle name="20% - Accent5 7 4 4" xfId="11450" xr:uid="{73F87CD0-138E-4046-81FC-F9FBFC9209CE}"/>
    <cellStyle name="20% - Accent5 7 4 5" xfId="11451" xr:uid="{3443A59C-533B-4F52-B13A-D20853847881}"/>
    <cellStyle name="20% - Accent5 7 4 6" xfId="21981" xr:uid="{D26EB509-9A45-41B9-A734-40E61C4FDB91}"/>
    <cellStyle name="20% - Accent5 7 4 7" xfId="11445" xr:uid="{8EEA0EF9-5985-4175-8AE1-201D4ECE0B0A}"/>
    <cellStyle name="20% - Accent5 7 4 8" xfId="30486" xr:uid="{125DE18F-C39B-4396-84A3-6F3CF3CF2E52}"/>
    <cellStyle name="20% - Accent5 7 5" xfId="11452" xr:uid="{AAE3B67D-4F1B-4F29-88D6-3B575B7C0770}"/>
    <cellStyle name="20% - Accent5 7 5 2" xfId="11453" xr:uid="{231583EC-DCC5-46A7-AA79-2C0887738014}"/>
    <cellStyle name="20% - Accent5 7 5 2 2" xfId="11454" xr:uid="{9826D522-835B-4D34-B42C-F5B5B1F6550C}"/>
    <cellStyle name="20% - Accent5 7 5 2 3" xfId="11455" xr:uid="{45F0E41A-3C28-4F47-B5EF-998AF52EED5A}"/>
    <cellStyle name="20% - Accent5 7 5 3" xfId="11456" xr:uid="{89D492A1-F3C9-4446-B0FB-A1A308A6953A}"/>
    <cellStyle name="20% - Accent5 7 5 4" xfId="11457" xr:uid="{25FA9DD4-4B0E-4CA7-BD60-DA489DC0AF78}"/>
    <cellStyle name="20% - Accent5 7 5 5" xfId="11458" xr:uid="{21E4DC3E-0AEF-4403-8257-1C3D000611E1}"/>
    <cellStyle name="20% - Accent5 7 6" xfId="11459" xr:uid="{CB9ABB31-2ABA-405F-89B0-AC9918167AF4}"/>
    <cellStyle name="20% - Accent5 7 6 2" xfId="11460" xr:uid="{D9F86255-C5DE-4CE2-93E9-213864F4C65F}"/>
    <cellStyle name="20% - Accent5 7 6 3" xfId="11461" xr:uid="{CBFF1DB4-FE8E-4F70-8AED-6B8A2411F6D7}"/>
    <cellStyle name="20% - Accent5 7 7" xfId="11462" xr:uid="{D4557FA7-37A7-415B-A64D-14A9C3B6861F}"/>
    <cellStyle name="20% - Accent5 7 8" xfId="11463" xr:uid="{4586B8DB-5211-437D-8A1F-6B8C3CA9BE20}"/>
    <cellStyle name="20% - Accent5 7 9" xfId="11464" xr:uid="{0E04856B-C99D-45F5-A5D1-EBB91BCC3E07}"/>
    <cellStyle name="20% - Accent5 8" xfId="2124" xr:uid="{5AFCE4F2-E2F8-413D-B0D6-D2292882204A}"/>
    <cellStyle name="20% - Accent5 8 10" xfId="5175" xr:uid="{EBBE0583-4E1C-47AF-9609-89C89DE0CAB6}"/>
    <cellStyle name="20% - Accent5 8 11" xfId="23094" xr:uid="{33D16A50-47A2-4566-B11C-75A557D1C352}"/>
    <cellStyle name="20% - Accent5 8 2" xfId="5424" xr:uid="{172BB400-1382-406E-AA71-98D613D75219}"/>
    <cellStyle name="20% - Accent5 8 2 2" xfId="6205" xr:uid="{6528676F-58C8-407F-99FA-E51181EAF06D}"/>
    <cellStyle name="20% - Accent5 8 2 2 2" xfId="11468" xr:uid="{AA94E3A5-5F55-4C5B-950E-C0164214974A}"/>
    <cellStyle name="20% - Accent5 8 2 2 3" xfId="11469" xr:uid="{5A34D9C8-809D-4C61-BEF5-158CCD002558}"/>
    <cellStyle name="20% - Accent5 8 2 2 4" xfId="22248" xr:uid="{BB3B86E8-1731-49ED-BE8B-A805DB3670DF}"/>
    <cellStyle name="20% - Accent5 8 2 2 5" xfId="11467" xr:uid="{C8EE0627-FCF0-4BA6-BDEF-0161D1F2E248}"/>
    <cellStyle name="20% - Accent5 8 2 2 6" xfId="29295" xr:uid="{531B140A-8620-4F0E-A3D1-8BBD6525417A}"/>
    <cellStyle name="20% - Accent5 8 2 3" xfId="11470" xr:uid="{D608601B-697C-45B4-A5E9-4D679AA9A42D}"/>
    <cellStyle name="20% - Accent5 8 2 4" xfId="11471" xr:uid="{4F709E71-514D-4CDD-9A98-DC517A3F7075}"/>
    <cellStyle name="20% - Accent5 8 2 5" xfId="11472" xr:uid="{D975F669-34E9-4034-9406-9E29BB0F0657}"/>
    <cellStyle name="20% - Accent5 8 2 6" xfId="21277" xr:uid="{23F329C2-5431-42C8-B99D-BAE7590CFA76}"/>
    <cellStyle name="20% - Accent5 8 2 7" xfId="11466" xr:uid="{22EA50A5-D79E-4F61-B545-A10629BB8577}"/>
    <cellStyle name="20% - Accent5 8 2 8" xfId="26312" xr:uid="{D3B59431-AE3A-40C4-963A-4AD7E3B56F1D}"/>
    <cellStyle name="20% - Accent5 8 3" xfId="5615" xr:uid="{FA207661-ABCE-49A2-8D3A-A93832F56BAD}"/>
    <cellStyle name="20% - Accent5 8 3 2" xfId="6396" xr:uid="{F22244F6-B1DC-4860-B151-DA91263BD64A}"/>
    <cellStyle name="20% - Accent5 8 3 2 2" xfId="11475" xr:uid="{D9D83094-F5FC-4704-B679-DF33672789DD}"/>
    <cellStyle name="20% - Accent5 8 3 2 3" xfId="11476" xr:uid="{43339161-843E-44B3-9D61-01A2796B802F}"/>
    <cellStyle name="20% - Accent5 8 3 2 4" xfId="22510" xr:uid="{8F88A908-78BA-425D-AB1D-1AD9A87ED921}"/>
    <cellStyle name="20% - Accent5 8 3 2 5" xfId="11474" xr:uid="{D211EBA0-421A-4830-8556-892C1E107D4E}"/>
    <cellStyle name="20% - Accent5 8 3 3" xfId="11477" xr:uid="{56BF7DE4-DBCC-4D47-8892-BF81CD9947BE}"/>
    <cellStyle name="20% - Accent5 8 3 4" xfId="11478" xr:uid="{0D787EC5-7EBE-4909-A933-0B0DA39E4989}"/>
    <cellStyle name="20% - Accent5 8 3 5" xfId="11479" xr:uid="{21956BBC-23CB-465A-9B1C-00922895214E}"/>
    <cellStyle name="20% - Accent5 8 3 6" xfId="21523" xr:uid="{85151834-6DD4-44A9-9390-C6253E71057C}"/>
    <cellStyle name="20% - Accent5 8 3 7" xfId="11473" xr:uid="{71C6A367-FEDA-438D-87EC-D3E063007384}"/>
    <cellStyle name="20% - Accent5 8 3 8" xfId="27784" xr:uid="{C8D422E8-DDB3-43FB-B322-633A5A857DA2}"/>
    <cellStyle name="20% - Accent5 8 4" xfId="6000" xr:uid="{65AD48EC-47DF-4358-BF49-19745216E537}"/>
    <cellStyle name="20% - Accent5 8 4 2" xfId="11481" xr:uid="{F22179A4-3058-4737-A6DF-109D58D62DD8}"/>
    <cellStyle name="20% - Accent5 8 4 3" xfId="11482" xr:uid="{828BB3CC-4F70-4667-8DF9-B751CC9E53FB}"/>
    <cellStyle name="20% - Accent5 8 4 4" xfId="22005" xr:uid="{5AF9D032-F0D6-4682-BBC7-E530C3AB265B}"/>
    <cellStyle name="20% - Accent5 8 4 5" xfId="11480" xr:uid="{29819969-2E5C-4232-994A-B3422CF5F363}"/>
    <cellStyle name="20% - Accent5 8 4 6" xfId="30782" xr:uid="{5370BC71-6E24-4BAD-8BB0-DEA185C9235E}"/>
    <cellStyle name="20% - Accent5 8 5" xfId="11483" xr:uid="{873C20A8-220A-4BDE-BD27-F14A43C9F3CB}"/>
    <cellStyle name="20% - Accent5 8 6" xfId="11484" xr:uid="{4C7F4EBC-4C8A-4C9A-A968-FEF22118D763}"/>
    <cellStyle name="20% - Accent5 8 7" xfId="11485" xr:uid="{78DCC21E-E2CC-47B9-A76C-3131280A308D}"/>
    <cellStyle name="20% - Accent5 8 8" xfId="21036" xr:uid="{C5D31A2E-6C2D-4817-81D3-AD000254127E}"/>
    <cellStyle name="20% - Accent5 8 9" xfId="11465" xr:uid="{528559DA-8E8C-43D4-97FF-17FCFC2FAC68}"/>
    <cellStyle name="20% - Accent5 9" xfId="855" xr:uid="{F695D4C4-289B-402F-9AD4-BEE0C20BC7B1}"/>
    <cellStyle name="20% - Accent5 9 10" xfId="5196" xr:uid="{F53352BC-287A-46C1-865A-24B9724573CB}"/>
    <cellStyle name="20% - Accent5 9 11" xfId="23110" xr:uid="{E5C9DC95-E771-4042-850E-E3F0D0786D71}"/>
    <cellStyle name="20% - Accent5 9 2" xfId="5443" xr:uid="{1FE9B0C6-B2AE-47E3-9E6E-54EF410F5B3F}"/>
    <cellStyle name="20% - Accent5 9 2 2" xfId="6225" xr:uid="{89F70F2C-968C-4A30-BD48-B6DA0220B1D8}"/>
    <cellStyle name="20% - Accent5 9 2 2 2" xfId="11489" xr:uid="{DE2E6609-C096-4B14-B2E2-096E0E9B573E}"/>
    <cellStyle name="20% - Accent5 9 2 2 3" xfId="11490" xr:uid="{34C5DC81-1187-4D5D-9EBE-C683F61A6C0E}"/>
    <cellStyle name="20% - Accent5 9 2 2 4" xfId="22269" xr:uid="{D0FD3928-7EC9-4ACB-A3AB-080D5C42AE67}"/>
    <cellStyle name="20% - Accent5 9 2 2 5" xfId="11488" xr:uid="{39E2E6EC-F4F5-4953-BAA1-D97B49BDEA14}"/>
    <cellStyle name="20% - Accent5 9 2 2 6" xfId="29606" xr:uid="{D78AB7D9-1DB3-4947-A36A-0C1E279E60AC}"/>
    <cellStyle name="20% - Accent5 9 2 3" xfId="11491" xr:uid="{D1AA1BA3-5783-4079-8077-7EDDA8D0A804}"/>
    <cellStyle name="20% - Accent5 9 2 4" xfId="11492" xr:uid="{411F0495-7774-4512-BA5F-4E1BD9FE1023}"/>
    <cellStyle name="20% - Accent5 9 2 5" xfId="11493" xr:uid="{8870AB1A-30B6-408E-922C-9BDF4070E49F}"/>
    <cellStyle name="20% - Accent5 9 2 6" xfId="21297" xr:uid="{590BFD54-00DF-4CC3-A7A4-772000FAD347}"/>
    <cellStyle name="20% - Accent5 9 2 7" xfId="11487" xr:uid="{E084B631-1B9C-42B3-940E-C9987CDA49BB}"/>
    <cellStyle name="20% - Accent5 9 2 8" xfId="26622" xr:uid="{49C10FB3-B752-4FE0-9F2E-A32F403DCEED}"/>
    <cellStyle name="20% - Accent5 9 3" xfId="5635" xr:uid="{C4972A22-6F34-4A5D-A107-F3BAD4238AB8}"/>
    <cellStyle name="20% - Accent5 9 3 2" xfId="6417" xr:uid="{9656A5A1-B928-4264-97EB-2C8927709720}"/>
    <cellStyle name="20% - Accent5 9 3 2 2" xfId="11496" xr:uid="{8E75EBB7-075E-4381-9C88-21DD8079857D}"/>
    <cellStyle name="20% - Accent5 9 3 2 3" xfId="11497" xr:uid="{9EDBD2A3-255C-49FE-9519-AA4107A6D833}"/>
    <cellStyle name="20% - Accent5 9 3 2 4" xfId="22531" xr:uid="{85B4DD64-5907-4042-BE97-AD26DDF4EF06}"/>
    <cellStyle name="20% - Accent5 9 3 2 5" xfId="11495" xr:uid="{F76F3BC6-5B9D-455E-86AD-1C540609E166}"/>
    <cellStyle name="20% - Accent5 9 3 3" xfId="11498" xr:uid="{5A5457D4-1F96-4BF9-BB42-C56AEFEE569E}"/>
    <cellStyle name="20% - Accent5 9 3 4" xfId="11499" xr:uid="{6A655990-5098-4CDE-AA39-3FD925FCA712}"/>
    <cellStyle name="20% - Accent5 9 3 5" xfId="11500" xr:uid="{C3BEE143-5493-46AA-85A2-0DD094EACD6D}"/>
    <cellStyle name="20% - Accent5 9 3 6" xfId="21544" xr:uid="{6679083E-2CFA-40C8-802D-CD4CEC71335E}"/>
    <cellStyle name="20% - Accent5 9 3 7" xfId="11494" xr:uid="{E8294ED6-CB4A-4BCF-81F9-84A610549C28}"/>
    <cellStyle name="20% - Accent5 9 3 8" xfId="28095" xr:uid="{A5FF4E25-A227-4AEF-8468-793A478EA192}"/>
    <cellStyle name="20% - Accent5 9 4" xfId="6022" xr:uid="{9B97D6C7-8C33-403F-853A-1361620FFA48}"/>
    <cellStyle name="20% - Accent5 9 4 2" xfId="11502" xr:uid="{7AA566A9-1BFB-414B-8137-F1A9D08BE092}"/>
    <cellStyle name="20% - Accent5 9 4 3" xfId="11503" xr:uid="{344F3D21-2559-445C-AC41-EAC7B562F6E8}"/>
    <cellStyle name="20% - Accent5 9 4 4" xfId="22028" xr:uid="{F8ECA6DB-EEB2-4018-B893-7AFA82B2CA63}"/>
    <cellStyle name="20% - Accent5 9 4 5" xfId="11501" xr:uid="{555D5E8F-F3E9-4025-A494-78527DD51BED}"/>
    <cellStyle name="20% - Accent5 9 4 6" xfId="31094" xr:uid="{567A0380-C131-4B21-86C4-07090B838281}"/>
    <cellStyle name="20% - Accent5 9 5" xfId="11504" xr:uid="{E428F287-7560-4DE8-97AF-67241230CFEE}"/>
    <cellStyle name="20% - Accent5 9 6" xfId="11505" xr:uid="{FA6EBB2C-5473-4361-A30D-596C20439B36}"/>
    <cellStyle name="20% - Accent5 9 7" xfId="11506" xr:uid="{C264BFC2-B753-457A-8B50-58FB26976976}"/>
    <cellStyle name="20% - Accent5 9 8" xfId="21056" xr:uid="{7FF4A7E4-90AB-4C54-8F27-399391C391F2}"/>
    <cellStyle name="20% - Accent5 9 9" xfId="11486" xr:uid="{53CD4442-FE1A-4996-825E-A59C6488019E}"/>
    <cellStyle name="20% - Accent6" xfId="36" builtinId="50" customBuiltin="1"/>
    <cellStyle name="20% - Accent6 10" xfId="4799" xr:uid="{66710207-4BA4-4354-9833-511A42E08096}"/>
    <cellStyle name="20% - Accent6 10 10" xfId="5220" xr:uid="{E4522F34-54B2-4545-8F70-B20C4AD7FB8E}"/>
    <cellStyle name="20% - Accent6 10 11" xfId="23129" xr:uid="{389AFA08-5574-421E-9086-C39B6C64D72B}"/>
    <cellStyle name="20% - Accent6 10 2" xfId="6048" xr:uid="{C065C11C-A709-403E-BC7A-0EAB670D20BB}"/>
    <cellStyle name="20% - Accent6 10 2 2" xfId="11510" xr:uid="{A1790F9E-9719-4522-AB22-D8AC87E7A29C}"/>
    <cellStyle name="20% - Accent6 10 2 2 2" xfId="11511" xr:uid="{3EBBBD70-6F13-4B2E-9C5E-F46CE16BBA07}"/>
    <cellStyle name="20% - Accent6 10 2 2 3" xfId="11512" xr:uid="{3CDE4DB1-8250-407D-8B39-7D220D571354}"/>
    <cellStyle name="20% - Accent6 10 2 3" xfId="11513" xr:uid="{8A02969D-023A-456F-BF18-FC9DC28F92B2}"/>
    <cellStyle name="20% - Accent6 10 2 4" xfId="11514" xr:uid="{C8B71507-F5E3-4439-9031-22C37EDDDCF5}"/>
    <cellStyle name="20% - Accent6 10 2 5" xfId="11515" xr:uid="{F7A0C404-3BD6-4ADB-95B0-5C94DB117015}"/>
    <cellStyle name="20% - Accent6 10 2 6" xfId="22053" xr:uid="{561CBF38-25EB-451B-8F3D-290C4B1C001A}"/>
    <cellStyle name="20% - Accent6 10 2 7" xfId="11509" xr:uid="{BEAD722C-8D75-4372-82BC-4E18E800C53E}"/>
    <cellStyle name="20% - Accent6 10 2 8" xfId="28349" xr:uid="{4C8C4063-8141-4A37-86A4-187D896FF192}"/>
    <cellStyle name="20% - Accent6 10 3" xfId="11516" xr:uid="{77CCEDE8-4DCA-4833-BD74-3BD77E0787A5}"/>
    <cellStyle name="20% - Accent6 10 3 2" xfId="11517" xr:uid="{5FEFFEEE-AE2F-455D-B408-91C8D1C5E0FF}"/>
    <cellStyle name="20% - Accent6 10 3 2 2" xfId="11518" xr:uid="{1D701AD2-5A06-4F36-87A0-0F325AD2A596}"/>
    <cellStyle name="20% - Accent6 10 3 2 3" xfId="11519" xr:uid="{44B86CC1-F476-45CF-B8D3-320F25711C38}"/>
    <cellStyle name="20% - Accent6 10 3 3" xfId="11520" xr:uid="{B73DD3B1-451E-4836-B85A-E51370B8A6F7}"/>
    <cellStyle name="20% - Accent6 10 3 4" xfId="11521" xr:uid="{A9EDFF28-BCEB-4038-84AE-6F4C59972BD2}"/>
    <cellStyle name="20% - Accent6 10 3 5" xfId="11522" xr:uid="{93BDBB2F-0272-45D7-A6A6-BBF74E091DE4}"/>
    <cellStyle name="20% - Accent6 10 4" xfId="11523" xr:uid="{AEB1F96F-FD8E-466B-8C41-7A618F01489B}"/>
    <cellStyle name="20% - Accent6 10 4 2" xfId="11524" xr:uid="{73D77044-4612-4C28-B473-C6CCF2E9E91A}"/>
    <cellStyle name="20% - Accent6 10 4 3" xfId="11525" xr:uid="{F81FB12A-5A22-456D-B8C6-B4166DEFCF09}"/>
    <cellStyle name="20% - Accent6 10 5" xfId="11526" xr:uid="{D37272B2-F9AF-4174-8281-DB5C18D2358F}"/>
    <cellStyle name="20% - Accent6 10 6" xfId="11527" xr:uid="{CEEB1BD3-5759-4EE7-A6D6-A0A11CE792BB}"/>
    <cellStyle name="20% - Accent6 10 7" xfId="11528" xr:uid="{A11AB218-E3B8-48A2-8F86-391E48D5F975}"/>
    <cellStyle name="20% - Accent6 10 8" xfId="21078" xr:uid="{A42AB2F2-4842-4C46-9B76-4F1938BB9E29}"/>
    <cellStyle name="20% - Accent6 10 9" xfId="11508" xr:uid="{37E32064-ADE6-47FA-8DA1-62BFA37608DB}"/>
    <cellStyle name="20% - Accent6 11" xfId="4814" xr:uid="{844419DE-7FD1-47F5-BB90-D6A677CD0FBA}"/>
    <cellStyle name="20% - Accent6 11 10" xfId="5467" xr:uid="{F0E176C3-83A7-4336-9768-92F4AB94AB7D}"/>
    <cellStyle name="20% - Accent6 11 11" xfId="23146" xr:uid="{8AB19929-DB7D-4B9B-9C18-69E7AB4633B5}"/>
    <cellStyle name="20% - Accent6 11 2" xfId="6251" xr:uid="{829666EF-7ECC-43A7-BDAE-EB39EEAFA8F3}"/>
    <cellStyle name="20% - Accent6 11 2 2" xfId="11531" xr:uid="{AB513723-2CA9-464E-92FE-7A50752C7882}"/>
    <cellStyle name="20% - Accent6 11 2 2 2" xfId="11532" xr:uid="{D3FC4DA2-BFC0-4ADC-B51E-93D8A9567F5F}"/>
    <cellStyle name="20% - Accent6 11 2 2 3" xfId="11533" xr:uid="{ECA09799-D423-42DA-83EB-E975464CF228}"/>
    <cellStyle name="20% - Accent6 11 2 3" xfId="11534" xr:uid="{B3FA8F5C-B0D4-4DEB-BB98-975F4BF65A99}"/>
    <cellStyle name="20% - Accent6 11 2 4" xfId="11535" xr:uid="{35D0D8FC-C9E3-463A-AF99-CA515F1B7742}"/>
    <cellStyle name="20% - Accent6 11 2 5" xfId="11536" xr:uid="{3148DE31-E04A-45D7-8D98-C2E61400E3FD}"/>
    <cellStyle name="20% - Accent6 11 2 6" xfId="22294" xr:uid="{2914CF8F-7D16-4E0D-883E-A32F0EBDBED2}"/>
    <cellStyle name="20% - Accent6 11 2 7" xfId="11530" xr:uid="{7A42F2C4-C482-49BF-BFD3-860D65C077CE}"/>
    <cellStyle name="20% - Accent6 11 2 8" xfId="28422" xr:uid="{89020817-FA75-4796-AF58-CF0C027C9544}"/>
    <cellStyle name="20% - Accent6 11 3" xfId="11537" xr:uid="{330364C0-8E09-4131-A7CF-702219C716D7}"/>
    <cellStyle name="20% - Accent6 11 3 2" xfId="11538" xr:uid="{AF6D726F-B897-43B2-B9CD-EE42D954BAFD}"/>
    <cellStyle name="20% - Accent6 11 3 2 2" xfId="11539" xr:uid="{00E0F7CD-9C4D-43B4-830D-7F87474DF990}"/>
    <cellStyle name="20% - Accent6 11 3 2 3" xfId="11540" xr:uid="{006B1833-E5B1-464A-888F-016F3CAAE9B4}"/>
    <cellStyle name="20% - Accent6 11 3 3" xfId="11541" xr:uid="{29B3AF83-2D12-497A-A971-E592FF9BFAD0}"/>
    <cellStyle name="20% - Accent6 11 3 4" xfId="11542" xr:uid="{56B54A3E-BCC3-40C6-8BA6-F1BDBB973B07}"/>
    <cellStyle name="20% - Accent6 11 3 5" xfId="11543" xr:uid="{FADFD82E-ED7B-420A-A0D3-312666A1C09D}"/>
    <cellStyle name="20% - Accent6 11 4" xfId="11544" xr:uid="{DCCB2208-0169-450F-9CCE-CC1C06D7C121}"/>
    <cellStyle name="20% - Accent6 11 4 2" xfId="11545" xr:uid="{739879F8-E6C7-4833-B564-F329A53B6B66}"/>
    <cellStyle name="20% - Accent6 11 4 3" xfId="11546" xr:uid="{1AEBE108-C919-4FA5-AE99-0EECB68C6A6E}"/>
    <cellStyle name="20% - Accent6 11 5" xfId="11547" xr:uid="{759FDB86-DE9F-4197-AB7D-09ACDCDBC529}"/>
    <cellStyle name="20% - Accent6 11 6" xfId="11548" xr:uid="{11E8A1C6-310E-42C9-AE6D-F7DE810507A3}"/>
    <cellStyle name="20% - Accent6 11 7" xfId="11549" xr:uid="{9F2936AA-0AC2-4D6D-97B7-A5BE1B7ACBD0}"/>
    <cellStyle name="20% - Accent6 11 8" xfId="21322" xr:uid="{E802DAEF-B0DA-4D4B-83EE-1867061E397F}"/>
    <cellStyle name="20% - Accent6 11 9" xfId="11529" xr:uid="{764EE266-ACF4-4AEE-AD2C-0CDC76478383}"/>
    <cellStyle name="20% - Accent6 12" xfId="4463" xr:uid="{CF0404F9-75DA-41CD-BB13-FD54034A3D7C}"/>
    <cellStyle name="20% - Accent6 12 10" xfId="5663" xr:uid="{980C31C6-0369-4AAB-9A06-4795E0DB9865}"/>
    <cellStyle name="20% - Accent6 12 11" xfId="23227" xr:uid="{9BF25751-5138-439D-8598-648F57910D3F}"/>
    <cellStyle name="20% - Accent6 12 2" xfId="6445" xr:uid="{6C6367D3-33C3-4C5E-A259-78A9D03CC83B}"/>
    <cellStyle name="20% - Accent6 12 2 2" xfId="11552" xr:uid="{2E6190C5-F6A7-415D-8B89-4920BB9218E0}"/>
    <cellStyle name="20% - Accent6 12 2 2 2" xfId="11553" xr:uid="{62C5A327-ADD6-40D6-BD3E-2B0E032F5839}"/>
    <cellStyle name="20% - Accent6 12 2 2 3" xfId="11554" xr:uid="{30C0D265-5822-46DB-A4AB-116792B6D8FB}"/>
    <cellStyle name="20% - Accent6 12 2 3" xfId="11555" xr:uid="{CBF7EE57-6242-4676-BEDF-CC62C35332F1}"/>
    <cellStyle name="20% - Accent6 12 2 4" xfId="11556" xr:uid="{2DA6596C-FA1D-4D3C-983B-ECCB64FD3F41}"/>
    <cellStyle name="20% - Accent6 12 2 5" xfId="11557" xr:uid="{15A8BF0F-10CB-4393-B718-2D759DA2F635}"/>
    <cellStyle name="20% - Accent6 12 2 6" xfId="22558" xr:uid="{B98F7CE9-4F46-40F1-AF73-43E80BDCBE2C}"/>
    <cellStyle name="20% - Accent6 12 2 7" xfId="11551" xr:uid="{A1B0BCE0-B6CF-489B-ACC1-8241452D0C01}"/>
    <cellStyle name="20% - Accent6 12 3" xfId="11558" xr:uid="{3D579727-7765-4787-900F-F7E73DAA51D7}"/>
    <cellStyle name="20% - Accent6 12 3 2" xfId="11559" xr:uid="{027FE47D-6C8A-4366-B639-B0664F70364D}"/>
    <cellStyle name="20% - Accent6 12 3 2 2" xfId="11560" xr:uid="{1C209366-A983-45F5-8AF1-41BEC1F347D8}"/>
    <cellStyle name="20% - Accent6 12 3 2 3" xfId="11561" xr:uid="{C443DE8F-4421-4ADC-8A13-D903BF308A32}"/>
    <cellStyle name="20% - Accent6 12 3 3" xfId="11562" xr:uid="{71102C93-67DF-434F-919A-21FDF81B0E24}"/>
    <cellStyle name="20% - Accent6 12 3 4" xfId="11563" xr:uid="{4F4E79B6-AD4D-4925-B4C1-2012F2F900E1}"/>
    <cellStyle name="20% - Accent6 12 3 5" xfId="11564" xr:uid="{C4BE8BBD-4AF4-40C3-A2BF-565EE4C8477E}"/>
    <cellStyle name="20% - Accent6 12 4" xfId="11565" xr:uid="{DA144F0F-DE73-4D9A-9936-8B15E58D6AB6}"/>
    <cellStyle name="20% - Accent6 12 4 2" xfId="11566" xr:uid="{2DFD700A-ED24-414F-BA8C-3C237AFFE15A}"/>
    <cellStyle name="20% - Accent6 12 4 3" xfId="11567" xr:uid="{9025AB25-E800-459C-942C-FED536474003}"/>
    <cellStyle name="20% - Accent6 12 5" xfId="11568" xr:uid="{9308498A-CE7C-4538-BC73-1585906A58AB}"/>
    <cellStyle name="20% - Accent6 12 6" xfId="11569" xr:uid="{ABFB3A88-48EF-469B-9FEC-F88B91C5886B}"/>
    <cellStyle name="20% - Accent6 12 7" xfId="11570" xr:uid="{A37C3B52-F049-4F5A-993A-EA59A0EC6F74}"/>
    <cellStyle name="20% - Accent6 12 8" xfId="21571" xr:uid="{8AE9B31E-C5E4-4427-B84D-AECF81D2A0BB}"/>
    <cellStyle name="20% - Accent6 12 9" xfId="11550" xr:uid="{787E820D-BBC7-4EEA-82B2-00D277F7CF54}"/>
    <cellStyle name="20% - Accent6 13" xfId="5688" xr:uid="{02D13052-F981-40AC-8CEC-E8054D2314B8}"/>
    <cellStyle name="20% - Accent6 13 10" xfId="23205" xr:uid="{57027B78-F2E8-4946-AC87-5FB728474E49}"/>
    <cellStyle name="20% - Accent6 13 2" xfId="6470" xr:uid="{88E33A6E-BC23-4429-8085-F80CBC4DC489}"/>
    <cellStyle name="20% - Accent6 13 2 2" xfId="11573" xr:uid="{632BE768-23E5-4141-B533-36E4E88919F5}"/>
    <cellStyle name="20% - Accent6 13 2 2 2" xfId="11574" xr:uid="{D708C738-719E-414F-A653-272A427B42D8}"/>
    <cellStyle name="20% - Accent6 13 2 2 3" xfId="11575" xr:uid="{27AC8CA7-FE06-4194-883E-99CBCEF5B5D5}"/>
    <cellStyle name="20% - Accent6 13 2 3" xfId="11576" xr:uid="{62F1A2B5-C235-4CF7-B19A-99D2B8BAE981}"/>
    <cellStyle name="20% - Accent6 13 2 4" xfId="11577" xr:uid="{8EEF28E8-A837-4A06-81D3-E68B8338099C}"/>
    <cellStyle name="20% - Accent6 13 2 5" xfId="11578" xr:uid="{B7721508-5171-4261-AAA0-E417527D5EE2}"/>
    <cellStyle name="20% - Accent6 13 2 6" xfId="22582" xr:uid="{38004A29-F09E-4105-A298-128D7E323FFC}"/>
    <cellStyle name="20% - Accent6 13 2 7" xfId="11572" xr:uid="{447E01FD-015E-4702-90DE-2D9F92BE56F5}"/>
    <cellStyle name="20% - Accent6 13 2 8" xfId="29900" xr:uid="{CF0B3979-AEDE-4C6D-8C33-EC55750D8B87}"/>
    <cellStyle name="20% - Accent6 13 3" xfId="11579" xr:uid="{019C9E74-C542-418E-B333-A5F4E82ADB1A}"/>
    <cellStyle name="20% - Accent6 13 3 2" xfId="11580" xr:uid="{18442E79-1124-443C-9F9C-EE1F025C5835}"/>
    <cellStyle name="20% - Accent6 13 3 2 2" xfId="11581" xr:uid="{980F1070-5402-4237-8FF3-832A67FFC056}"/>
    <cellStyle name="20% - Accent6 13 3 2 3" xfId="11582" xr:uid="{4B82299D-F232-4E40-9105-73E5D7AAB4E9}"/>
    <cellStyle name="20% - Accent6 13 3 3" xfId="11583" xr:uid="{7B99A716-0E35-4EEA-BE57-0D5FFCC99216}"/>
    <cellStyle name="20% - Accent6 13 3 4" xfId="11584" xr:uid="{6A8EC357-ABA6-4225-AD89-50EDB4627428}"/>
    <cellStyle name="20% - Accent6 13 3 5" xfId="11585" xr:uid="{A8632253-9784-49B1-B9F2-EAD683B40A81}"/>
    <cellStyle name="20% - Accent6 13 4" xfId="11586" xr:uid="{48536A49-2399-46DE-8C48-451973656ED3}"/>
    <cellStyle name="20% - Accent6 13 4 2" xfId="11587" xr:uid="{E8C61D4C-30DE-4823-94CD-45A1AABF630A}"/>
    <cellStyle name="20% - Accent6 13 4 3" xfId="11588" xr:uid="{92993E27-172F-42DE-8749-CDA038B334CD}"/>
    <cellStyle name="20% - Accent6 13 5" xfId="11589" xr:uid="{641EB98E-146A-41B3-BCE6-C2F6BF19E3CC}"/>
    <cellStyle name="20% - Accent6 13 6" xfId="11590" xr:uid="{746D3C94-E4EB-40E1-B9CF-575911FF2A4E}"/>
    <cellStyle name="20% - Accent6 13 7" xfId="11591" xr:uid="{C27418FA-0CA4-4373-BAB1-FE3D431DCA8E}"/>
    <cellStyle name="20% - Accent6 13 8" xfId="21594" xr:uid="{2F39E688-4E66-4253-9545-428CADD2B4CD}"/>
    <cellStyle name="20% - Accent6 13 9" xfId="11571" xr:uid="{F56D5053-2D42-486D-9518-AD5A83317CC7}"/>
    <cellStyle name="20% - Accent6 14" xfId="5713" xr:uid="{D2CF60AA-AFFD-43A1-A8E0-7DC46A850B7F}"/>
    <cellStyle name="20% - Accent6 14 2" xfId="6495" xr:uid="{B8CA9CDE-AE87-4968-9995-78C70ED07606}"/>
    <cellStyle name="20% - Accent6 14 2 2" xfId="11594" xr:uid="{2AF616C7-CBA3-4D46-849E-842590123741}"/>
    <cellStyle name="20% - Accent6 14 2 2 2" xfId="11595" xr:uid="{FEF122C5-83FE-450D-94BE-7DD0A4774187}"/>
    <cellStyle name="20% - Accent6 14 2 2 3" xfId="11596" xr:uid="{93480FD1-A2DC-4584-BB8F-8F32CCB890A3}"/>
    <cellStyle name="20% - Accent6 14 2 3" xfId="11597" xr:uid="{9FEEFDFF-15C1-4C84-AF4A-AB3832839388}"/>
    <cellStyle name="20% - Accent6 14 2 4" xfId="11598" xr:uid="{F10E09FF-5D83-44F9-8D71-BA36606ADBEB}"/>
    <cellStyle name="20% - Accent6 14 2 5" xfId="11599" xr:uid="{0F1E14A4-E919-467C-A919-04651566A418}"/>
    <cellStyle name="20% - Accent6 14 2 6" xfId="22606" xr:uid="{D4B573EC-310D-43E7-BF3A-C9501D0515B7}"/>
    <cellStyle name="20% - Accent6 14 2 7" xfId="11593" xr:uid="{3AF247E6-E5DB-4175-8CF1-12DA51863482}"/>
    <cellStyle name="20% - Accent6 14 3" xfId="11600" xr:uid="{E34DB279-3B4E-4CDE-A277-9C624BF90933}"/>
    <cellStyle name="20% - Accent6 14 3 2" xfId="11601" xr:uid="{31EC7C16-0EE3-4422-9700-0DF65534D03A}"/>
    <cellStyle name="20% - Accent6 14 3 2 2" xfId="11602" xr:uid="{98062A35-00B4-486A-8AF1-271B81A964C7}"/>
    <cellStyle name="20% - Accent6 14 3 2 3" xfId="11603" xr:uid="{811B5250-FC40-42FE-BA8A-D23ECF56BCE8}"/>
    <cellStyle name="20% - Accent6 14 3 3" xfId="11604" xr:uid="{CE514EB7-B80B-417C-B865-2FF7759A7440}"/>
    <cellStyle name="20% - Accent6 14 3 4" xfId="11605" xr:uid="{5A263B56-23FF-453A-8605-59153C9F2E54}"/>
    <cellStyle name="20% - Accent6 14 3 5" xfId="11606" xr:uid="{D2212CBC-240E-447A-AF69-70ADABF47B17}"/>
    <cellStyle name="20% - Accent6 14 4" xfId="11607" xr:uid="{4CA262F0-7278-4042-8F49-56B15AF5D1D7}"/>
    <cellStyle name="20% - Accent6 14 4 2" xfId="11608" xr:uid="{4628A23B-9772-42B1-9D72-B925F6CAE1AA}"/>
    <cellStyle name="20% - Accent6 14 4 3" xfId="11609" xr:uid="{5E95493C-684F-4D2D-BF17-80C8A32C676D}"/>
    <cellStyle name="20% - Accent6 14 5" xfId="11610" xr:uid="{D6B016A4-7DE6-45B3-8A0A-6A5BE3C78EDA}"/>
    <cellStyle name="20% - Accent6 14 6" xfId="11611" xr:uid="{FD5B0A6C-CBB6-4DB9-8384-D3EE836BDD74}"/>
    <cellStyle name="20% - Accent6 14 7" xfId="11612" xr:uid="{C081BB6E-878A-4169-8003-67CF87DDA76E}"/>
    <cellStyle name="20% - Accent6 14 8" xfId="21617" xr:uid="{C1CEF999-441C-4E6D-8F2A-E03B95B5C8A4}"/>
    <cellStyle name="20% - Accent6 14 9" xfId="11592" xr:uid="{9AABE7A8-E17A-45B1-A242-76E378A226F4}"/>
    <cellStyle name="20% - Accent6 15" xfId="5736" xr:uid="{B76C5E68-E278-4403-8BC7-FA3A65283610}"/>
    <cellStyle name="20% - Accent6 15 2" xfId="6518" xr:uid="{B5793BC1-001A-4DA8-9927-C7D69257CC98}"/>
    <cellStyle name="20% - Accent6 15 2 2" xfId="11615" xr:uid="{38CB6857-731A-4980-B21A-9CA03F756CF4}"/>
    <cellStyle name="20% - Accent6 15 2 2 2" xfId="11616" xr:uid="{7729C45A-9ABB-44B4-A896-C437F10047AC}"/>
    <cellStyle name="20% - Accent6 15 2 2 3" xfId="11617" xr:uid="{CA0B5F26-0055-446C-86B9-E28A303042D1}"/>
    <cellStyle name="20% - Accent6 15 2 3" xfId="11618" xr:uid="{D943DFB8-BE8B-45A1-921C-133E3B3107F8}"/>
    <cellStyle name="20% - Accent6 15 2 4" xfId="11619" xr:uid="{45C90BE7-CBF7-415E-B8D1-1C96D9E0A75B}"/>
    <cellStyle name="20% - Accent6 15 2 5" xfId="11620" xr:uid="{5E4859E0-8A2D-4669-87A5-D474FD4A1D66}"/>
    <cellStyle name="20% - Accent6 15 2 6" xfId="22628" xr:uid="{544A77CE-FBDC-486B-A160-746D7511CEC5}"/>
    <cellStyle name="20% - Accent6 15 2 7" xfId="11614" xr:uid="{F714BAC0-CB7A-41C8-AC35-8110DA4D202F}"/>
    <cellStyle name="20% - Accent6 15 3" xfId="11621" xr:uid="{0D38D8CF-8998-4B03-8948-4CEB39D88426}"/>
    <cellStyle name="20% - Accent6 15 3 2" xfId="11622" xr:uid="{813BC4AC-7F82-4E37-86C3-CD9214E52B91}"/>
    <cellStyle name="20% - Accent6 15 3 2 2" xfId="11623" xr:uid="{7C6198E3-DA2B-4022-A32D-042A1E7CC7D1}"/>
    <cellStyle name="20% - Accent6 15 3 2 3" xfId="11624" xr:uid="{0CB48BE4-8886-48B4-84D3-6AFCF622AC36}"/>
    <cellStyle name="20% - Accent6 15 3 3" xfId="11625" xr:uid="{80FC063E-916C-428E-95AB-1208E56AC2E0}"/>
    <cellStyle name="20% - Accent6 15 3 4" xfId="11626" xr:uid="{E6D7F6D7-CCD9-4A3C-A589-F68B656BC3B9}"/>
    <cellStyle name="20% - Accent6 15 3 5" xfId="11627" xr:uid="{4951A1B2-4FF4-496A-B05A-3BA3BAF5A688}"/>
    <cellStyle name="20% - Accent6 15 4" xfId="11628" xr:uid="{A4EFB33F-8057-491A-91FE-16926F18EC20}"/>
    <cellStyle name="20% - Accent6 15 4 2" xfId="11629" xr:uid="{015D3F42-D60F-41C4-9F10-84C3E7B712B3}"/>
    <cellStyle name="20% - Accent6 15 4 3" xfId="11630" xr:uid="{6795C41F-E764-4396-A96C-76151FCB2B63}"/>
    <cellStyle name="20% - Accent6 15 5" xfId="11631" xr:uid="{AD2543CF-1CEE-4311-ADBB-E86513E86626}"/>
    <cellStyle name="20% - Accent6 15 6" xfId="11632" xr:uid="{159F05C5-93DF-4B88-B458-01B590FEEA39}"/>
    <cellStyle name="20% - Accent6 15 7" xfId="11633" xr:uid="{53F0B5C9-CD77-4972-A84F-63EAB11CF754}"/>
    <cellStyle name="20% - Accent6 15 8" xfId="21639" xr:uid="{4B0DB61D-236A-4870-A3B7-51164E53C496}"/>
    <cellStyle name="20% - Accent6 15 9" xfId="11613" xr:uid="{4286D78C-29B4-4C7E-A108-BF71DA5ABCD8}"/>
    <cellStyle name="20% - Accent6 16" xfId="5760" xr:uid="{FD63B0D3-459C-40DE-BC6F-95350CA0C588}"/>
    <cellStyle name="20% - Accent6 16 2" xfId="6542" xr:uid="{D59AA635-56A9-4062-B410-852D1964BD5B}"/>
    <cellStyle name="20% - Accent6 16 2 2" xfId="11636" xr:uid="{EEE178C0-9894-483A-9ADC-6F7E5057EEEA}"/>
    <cellStyle name="20% - Accent6 16 2 2 2" xfId="11637" xr:uid="{2FB5D9AF-F0E2-4BD0-A2CC-35DB685663A4}"/>
    <cellStyle name="20% - Accent6 16 2 2 3" xfId="11638" xr:uid="{79149BF0-CB6C-4583-9B69-9263799D7559}"/>
    <cellStyle name="20% - Accent6 16 2 3" xfId="11639" xr:uid="{BF94DECB-2A51-4A4C-9E51-9FA0DBCDA319}"/>
    <cellStyle name="20% - Accent6 16 2 4" xfId="11640" xr:uid="{E6C51C04-CF6A-47B5-8649-486CB393A26B}"/>
    <cellStyle name="20% - Accent6 16 2 5" xfId="11641" xr:uid="{B304649F-4ED4-48B5-9003-0339BF4BB97A}"/>
    <cellStyle name="20% - Accent6 16 2 6" xfId="22651" xr:uid="{8A40A5E9-45DD-4762-8684-0CD78D30376D}"/>
    <cellStyle name="20% - Accent6 16 2 7" xfId="11635" xr:uid="{8DC04E70-64A0-4116-8417-A8970E9E1109}"/>
    <cellStyle name="20% - Accent6 16 3" xfId="11642" xr:uid="{BEB80372-EF02-4C40-A352-887BB8874A3C}"/>
    <cellStyle name="20% - Accent6 16 3 2" xfId="11643" xr:uid="{4C988824-2D8B-4C88-AD0C-B8F191C27F53}"/>
    <cellStyle name="20% - Accent6 16 3 2 2" xfId="11644" xr:uid="{C04723B4-7FCD-47E7-BF42-9910A759A2BF}"/>
    <cellStyle name="20% - Accent6 16 3 2 3" xfId="11645" xr:uid="{4930096B-AFBC-4E23-ACB2-7DD9DF0024F9}"/>
    <cellStyle name="20% - Accent6 16 3 3" xfId="11646" xr:uid="{2EE80104-AF8B-4A56-A18F-5199FA905898}"/>
    <cellStyle name="20% - Accent6 16 3 4" xfId="11647" xr:uid="{7895D031-9FE3-4C26-95C5-AB0F272D27CC}"/>
    <cellStyle name="20% - Accent6 16 3 5" xfId="11648" xr:uid="{EB494209-811B-4C00-ABC3-DEC9F13EC8AE}"/>
    <cellStyle name="20% - Accent6 16 4" xfId="11649" xr:uid="{4027981A-05F2-4802-B0FA-D484FCF08370}"/>
    <cellStyle name="20% - Accent6 16 4 2" xfId="11650" xr:uid="{20097057-2991-45B5-8D70-953DF62E3CCE}"/>
    <cellStyle name="20% - Accent6 16 4 3" xfId="11651" xr:uid="{BFB7487F-BA58-40AC-8E08-8036BFE8FC0B}"/>
    <cellStyle name="20% - Accent6 16 5" xfId="11652" xr:uid="{3552B0E5-B1DA-4A60-AEA0-A37440DD5935}"/>
    <cellStyle name="20% - Accent6 16 6" xfId="11653" xr:uid="{FB2F2A66-3951-4690-8500-A60E7BAEC204}"/>
    <cellStyle name="20% - Accent6 16 7" xfId="11654" xr:uid="{3466A334-2501-4F05-BE95-5B9EEA85C0DC}"/>
    <cellStyle name="20% - Accent6 16 8" xfId="21662" xr:uid="{BD9DFBFB-ECD4-4A57-87DC-C0FCDBABEAD7}"/>
    <cellStyle name="20% - Accent6 16 9" xfId="11634" xr:uid="{C0FDC264-7C81-4AD5-A772-C9468618657D}"/>
    <cellStyle name="20% - Accent6 17" xfId="5784" xr:uid="{E69763F7-8308-4228-95AE-E67278EB1439}"/>
    <cellStyle name="20% - Accent6 17 2" xfId="6566" xr:uid="{C401D418-FECA-4365-8CDA-9812D36DE6AC}"/>
    <cellStyle name="20% - Accent6 17 2 2" xfId="11657" xr:uid="{F603076F-8194-4ED0-B5F8-513EBAFFF1D6}"/>
    <cellStyle name="20% - Accent6 17 2 3" xfId="11658" xr:uid="{D8213A6E-9135-4161-981D-26E0F2819BDB}"/>
    <cellStyle name="20% - Accent6 17 2 4" xfId="22674" xr:uid="{C88C1D9D-C82C-4475-A3CD-AA13B4902F7C}"/>
    <cellStyle name="20% - Accent6 17 2 5" xfId="11656" xr:uid="{40671786-E381-4373-B192-A1DA89D21E42}"/>
    <cellStyle name="20% - Accent6 17 3" xfId="11659" xr:uid="{C33E330F-52D4-4B60-B293-47050FA93785}"/>
    <cellStyle name="20% - Accent6 17 4" xfId="11660" xr:uid="{FDDFA4D6-4094-4F51-AA85-DC68ECC7BA7E}"/>
    <cellStyle name="20% - Accent6 17 5" xfId="11661" xr:uid="{AA98E1A1-7BD4-46A4-AB14-A17314158048}"/>
    <cellStyle name="20% - Accent6 17 6" xfId="21685" xr:uid="{26ACBCAC-F420-4E03-8002-907E59EE77A1}"/>
    <cellStyle name="20% - Accent6 17 7" xfId="11655" xr:uid="{916AD318-788A-499B-BE96-2D102A46FBB4}"/>
    <cellStyle name="20% - Accent6 18" xfId="5809" xr:uid="{A37F044C-53CB-4ABB-B624-BD2E1D8298EB}"/>
    <cellStyle name="20% - Accent6 18 2" xfId="11663" xr:uid="{9A77C179-6624-4FA1-B663-857EBFD6D408}"/>
    <cellStyle name="20% - Accent6 18 2 2" xfId="11664" xr:uid="{ECAA774F-7712-4CCB-A90C-BA758F6CAC56}"/>
    <cellStyle name="20% - Accent6 18 2 3" xfId="11665" xr:uid="{6CF3F0BD-CC8C-4D6F-B546-3E5076700652}"/>
    <cellStyle name="20% - Accent6 18 3" xfId="11666" xr:uid="{2C43D5BA-923F-44A6-B9E8-E3D560AEFAA9}"/>
    <cellStyle name="20% - Accent6 18 4" xfId="11667" xr:uid="{8D4D472E-9A83-42C2-8752-0EA0B4D4ECF4}"/>
    <cellStyle name="20% - Accent6 18 5" xfId="11668" xr:uid="{5F11FA8B-6743-4493-8B2C-7A17E05F4758}"/>
    <cellStyle name="20% - Accent6 18 6" xfId="21709" xr:uid="{0250FB41-A568-4442-94F5-AA75894EFBE9}"/>
    <cellStyle name="20% - Accent6 18 7" xfId="11662" xr:uid="{8A51858C-C48E-4E21-A3E5-D795D2BE2BD0}"/>
    <cellStyle name="20% - Accent6 19" xfId="5833" xr:uid="{7F68F6EF-22D4-452F-8377-7207FBE89761}"/>
    <cellStyle name="20% - Accent6 19 2" xfId="11670" xr:uid="{D06396FF-3931-4BB2-ADEC-55D05DFEA5C6}"/>
    <cellStyle name="20% - Accent6 19 3" xfId="11671" xr:uid="{E0481396-DDD1-4A24-9EA2-ECB9F4809198}"/>
    <cellStyle name="20% - Accent6 19 4" xfId="11672" xr:uid="{12B07607-1653-4908-BDF1-B17E484357C6}"/>
    <cellStyle name="20% - Accent6 19 5" xfId="21732" xr:uid="{0EDEBCAA-A2E9-4CEF-994B-5A79F8F1EAB5}"/>
    <cellStyle name="20% - Accent6 19 6" xfId="11669" xr:uid="{2A2B565E-285E-4EC6-A1AE-5E36B8741A34}"/>
    <cellStyle name="20% - Accent6 2" xfId="366" xr:uid="{6629C32B-7BA5-41D3-8D5C-FDBE9C936D37}"/>
    <cellStyle name="20% - Accent6 2 10" xfId="11674" xr:uid="{B14937C6-1EF3-4827-AE9D-FAA07DBBB4BD}"/>
    <cellStyle name="20% - Accent6 2 11" xfId="11675" xr:uid="{3A162315-5C50-4F04-9FBC-85D078C485F3}"/>
    <cellStyle name="20% - Accent6 2 12" xfId="11676" xr:uid="{F3367F54-796B-441E-A07F-40BABB6B8F7E}"/>
    <cellStyle name="20% - Accent6 2 13" xfId="20616" xr:uid="{F7F07156-DBF0-4CAC-A2F1-D540BF75912A}"/>
    <cellStyle name="20% - Accent6 2 14" xfId="11673" xr:uid="{9315518A-54CC-442B-B9A2-E91C54757F33}"/>
    <cellStyle name="20% - Accent6 2 15" xfId="6634" xr:uid="{1E32FF6F-011C-4D9E-B369-26F9E7C749AB}"/>
    <cellStyle name="20% - Accent6 2 16" xfId="5035" xr:uid="{637B783C-54B7-49B7-9A60-2E823AB8698D}"/>
    <cellStyle name="20% - Accent6 2 17" xfId="22857" xr:uid="{E092D731-79F4-419A-85DE-29FF6E170387}"/>
    <cellStyle name="20% - Accent6 2 18" xfId="4503" xr:uid="{16854390-B401-4DF4-BB9A-8C6159CCFF07}"/>
    <cellStyle name="20% - Accent6 2 2" xfId="866" xr:uid="{266F8982-9BC5-469A-A0C1-E3CAEF09DC02}"/>
    <cellStyle name="20% - Accent6 2 2 10" xfId="20617" xr:uid="{C0D7F602-4EA8-49B6-9390-93B69CF860A6}"/>
    <cellStyle name="20% - Accent6 2 2 11" xfId="11677" xr:uid="{9AB5DD85-5440-4F2C-830D-C08235F0B3DD}"/>
    <cellStyle name="20% - Accent6 2 2 12" xfId="5257" xr:uid="{DECF9D3A-E408-482B-89F9-BE64D67F3B25}"/>
    <cellStyle name="20% - Accent6 2 2 13" xfId="4646" xr:uid="{FA2C84E5-7144-43A2-BC3F-3DAB1D37B89E}"/>
    <cellStyle name="20% - Accent6 2 2 2" xfId="708" xr:uid="{0D269761-C3E0-479A-AB28-B79F9294FF9E}"/>
    <cellStyle name="20% - Accent6 2 2 2 10" xfId="6073" xr:uid="{E68BD686-6D47-4450-8F85-7BF0CD2CE651}"/>
    <cellStyle name="20% - Accent6 2 2 2 11" xfId="4737" xr:uid="{FEEE8CA1-225D-452A-A769-CDC49CA954B6}"/>
    <cellStyle name="20% - Accent6 2 2 2 2" xfId="851" xr:uid="{59BC8AF6-B4B9-4D31-95F7-FF6215F4C46E}"/>
    <cellStyle name="20% - Accent6 2 2 2 2 2" xfId="1282" xr:uid="{F6B6DC61-7107-4909-99E1-D1E8789245E4}"/>
    <cellStyle name="20% - Accent6 2 2 2 2 2 2" xfId="1944" xr:uid="{1624707B-346C-42DA-9C25-004A268691B8}"/>
    <cellStyle name="20% - Accent6 2 2 2 2 2 2 2" xfId="3179" xr:uid="{13E1769B-FCB0-42C0-8A21-AF2944CDB8DF}"/>
    <cellStyle name="20% - Accent6 2 2 2 2 2 2 3" xfId="11681" xr:uid="{948B498A-0E19-41A0-9E52-8F6CC91C0021}"/>
    <cellStyle name="20% - Accent6 2 2 2 2 2 3" xfId="2552" xr:uid="{A35ACD8C-A8D3-420C-B20C-7E0AD63B22F1}"/>
    <cellStyle name="20% - Accent6 2 2 2 2 2 3 2" xfId="11682" xr:uid="{5D0CB377-275B-415F-AD26-FEBC51F7F239}"/>
    <cellStyle name="20% - Accent6 2 2 2 2 2 4" xfId="11680" xr:uid="{D0120626-39EE-46E3-98E4-641059F415B9}"/>
    <cellStyle name="20% - Accent6 2 2 2 2 3" xfId="1654" xr:uid="{E3ADD9D9-C4BC-474A-868A-F90BB7B934E7}"/>
    <cellStyle name="20% - Accent6 2 2 2 2 3 2" xfId="2875" xr:uid="{4DDC93D7-7966-4EA7-B14B-FBC7EE79C886}"/>
    <cellStyle name="20% - Accent6 2 2 2 2 3 3" xfId="11683" xr:uid="{0590732B-C9BD-450A-A960-A99AC436186B}"/>
    <cellStyle name="20% - Accent6 2 2 2 2 4" xfId="2334" xr:uid="{27996273-F2E0-45C7-AC8B-3538D6C9BEE8}"/>
    <cellStyle name="20% - Accent6 2 2 2 2 4 2" xfId="11684" xr:uid="{2A4F0DF3-940B-4048-8835-C9E05BECBE75}"/>
    <cellStyle name="20% - Accent6 2 2 2 2 5" xfId="11685" xr:uid="{F1933EA3-D395-4D18-AA49-C1258A6E0691}"/>
    <cellStyle name="20% - Accent6 2 2 2 2 6" xfId="31423" xr:uid="{8A3C6B29-C1DC-47A9-A10D-C33BBC331319}"/>
    <cellStyle name="20% - Accent6 2 2 2 2 7" xfId="11679" xr:uid="{80BA7195-5532-43B7-AA3F-CDCF65CBC3B2}"/>
    <cellStyle name="20% - Accent6 2 2 2 3" xfId="1281" xr:uid="{8090E093-4AD0-43F7-928C-00384CEB722D}"/>
    <cellStyle name="20% - Accent6 2 2 2 3 2" xfId="1943" xr:uid="{F86C5ECD-ED77-4C87-B323-D7FD14B1B29C}"/>
    <cellStyle name="20% - Accent6 2 2 2 3 2 2" xfId="3178" xr:uid="{9FE03924-3154-42F0-BB84-A8ED165E9CAC}"/>
    <cellStyle name="20% - Accent6 2 2 2 3 2 2 2" xfId="11688" xr:uid="{F93DD7A7-850C-4506-9410-7A386365A521}"/>
    <cellStyle name="20% - Accent6 2 2 2 3 2 3" xfId="11689" xr:uid="{97357A3B-35EC-4263-A7A2-7BC1B93192CE}"/>
    <cellStyle name="20% - Accent6 2 2 2 3 2 4" xfId="11687" xr:uid="{170727AC-BDB4-4F62-AA6E-35323AE5DB48}"/>
    <cellStyle name="20% - Accent6 2 2 2 3 3" xfId="2551" xr:uid="{05E930E5-C5BD-47DA-A21F-26BA59132A23}"/>
    <cellStyle name="20% - Accent6 2 2 2 3 3 2" xfId="11690" xr:uid="{C21150BE-72A7-4C3E-803A-8C8B188B7188}"/>
    <cellStyle name="20% - Accent6 2 2 2 3 4" xfId="11691" xr:uid="{3C1A6795-D62A-4A00-94A9-B89EA2C851CF}"/>
    <cellStyle name="20% - Accent6 2 2 2 3 5" xfId="11692" xr:uid="{4B5846AB-9CB0-4D2B-A6C9-A028F883F86E}"/>
    <cellStyle name="20% - Accent6 2 2 2 3 6" xfId="11686" xr:uid="{EB23AEA3-4650-48E1-B5D0-8C3C0A2C57F3}"/>
    <cellStyle name="20% - Accent6 2 2 2 4" xfId="1653" xr:uid="{BAFE2AE3-6E09-42E5-AAAE-B347691D9F33}"/>
    <cellStyle name="20% - Accent6 2 2 2 4 2" xfId="2874" xr:uid="{10483CB4-5546-4C2A-B3C1-790199CF576E}"/>
    <cellStyle name="20% - Accent6 2 2 2 4 2 2" xfId="11694" xr:uid="{1AF2EC4E-18D6-403D-970D-2AE97275A767}"/>
    <cellStyle name="20% - Accent6 2 2 2 4 3" xfId="11695" xr:uid="{B121B54A-8EAA-48FE-9087-EF742D2E2B11}"/>
    <cellStyle name="20% - Accent6 2 2 2 4 4" xfId="11693" xr:uid="{9AB1CDC2-DF7C-4DD0-A79A-31C7F8286EB1}"/>
    <cellStyle name="20% - Accent6 2 2 2 5" xfId="2217" xr:uid="{96E7FF64-2677-49EB-B9A4-78DD42DF8C54}"/>
    <cellStyle name="20% - Accent6 2 2 2 5 2" xfId="11696" xr:uid="{DE79495B-9225-4868-9686-97F288AD29C9}"/>
    <cellStyle name="20% - Accent6 2 2 2 6" xfId="11697" xr:uid="{E0D6D07E-DE2A-4D36-8299-C756A5621D53}"/>
    <cellStyle name="20% - Accent6 2 2 2 7" xfId="11698" xr:uid="{4C117A8F-9F2E-4BAF-8758-9B4D2B893DA3}"/>
    <cellStyle name="20% - Accent6 2 2 2 8" xfId="20717" xr:uid="{46CF581B-E682-4C14-8698-6CF9CA0E3F20}"/>
    <cellStyle name="20% - Accent6 2 2 2 9" xfId="11678" xr:uid="{D3C85ADF-53B0-4E62-8FB7-9F1CD681C572}"/>
    <cellStyle name="20% - Accent6 2 2 3" xfId="772" xr:uid="{373E53D0-1988-4FE3-9A0E-C49BD0BA0B6E}"/>
    <cellStyle name="20% - Accent6 2 2 3 2" xfId="1283" xr:uid="{808DEE3D-B3B0-44F1-B92F-6F0DC644BE1D}"/>
    <cellStyle name="20% - Accent6 2 2 3 2 2" xfId="1945" xr:uid="{A29B0585-EA89-4AAD-9FB0-84E902097C62}"/>
    <cellStyle name="20% - Accent6 2 2 3 2 2 2" xfId="3180" xr:uid="{975945F5-BA74-45F8-A2FD-15CA97FF971A}"/>
    <cellStyle name="20% - Accent6 2 2 3 2 2 2 2" xfId="11702" xr:uid="{4A57C50E-FC72-4E00-8B28-83CE5D1E7D8B}"/>
    <cellStyle name="20% - Accent6 2 2 3 2 2 3" xfId="11703" xr:uid="{14A6D673-3FF9-440D-BEDA-17EF17690ED4}"/>
    <cellStyle name="20% - Accent6 2 2 3 2 2 4" xfId="11701" xr:uid="{748F639D-CEAC-465C-B894-B1E307E63135}"/>
    <cellStyle name="20% - Accent6 2 2 3 2 3" xfId="2553" xr:uid="{87DC34A7-D70B-463E-BD32-C0695DF0D397}"/>
    <cellStyle name="20% - Accent6 2 2 3 2 3 2" xfId="11704" xr:uid="{5BE7AF9D-9690-497E-B2DF-7C11D13A38D9}"/>
    <cellStyle name="20% - Accent6 2 2 3 2 4" xfId="11705" xr:uid="{BDA2E8C1-A1E7-4088-9DCB-C0A3BE27A1B8}"/>
    <cellStyle name="20% - Accent6 2 2 3 2 5" xfId="11706" xr:uid="{857CE81B-7B89-418A-B662-A876E17F8ACD}"/>
    <cellStyle name="20% - Accent6 2 2 3 2 6" xfId="11700" xr:uid="{DB45E687-0090-4548-BDDA-61730DF5DEB8}"/>
    <cellStyle name="20% - Accent6 2 2 3 3" xfId="1655" xr:uid="{23078585-407E-4C35-A3B8-B641FA1D0D30}"/>
    <cellStyle name="20% - Accent6 2 2 3 3 2" xfId="2876" xr:uid="{0CF5A988-60B1-48A2-8825-7CA83C0547EE}"/>
    <cellStyle name="20% - Accent6 2 2 3 3 2 2" xfId="11709" xr:uid="{F29B9B1A-2DF6-4A81-9D59-0D5F5D2162B5}"/>
    <cellStyle name="20% - Accent6 2 2 3 3 2 3" xfId="11710" xr:uid="{C9F4EDFB-39DC-41DF-911E-FC47A73ECF45}"/>
    <cellStyle name="20% - Accent6 2 2 3 3 2 4" xfId="11708" xr:uid="{E6C0AB3B-4F1A-4451-90AC-55E52D2D894E}"/>
    <cellStyle name="20% - Accent6 2 2 3 3 3" xfId="11711" xr:uid="{44887EBD-6C75-44DA-900E-0A01AEE0D8D8}"/>
    <cellStyle name="20% - Accent6 2 2 3 3 4" xfId="11712" xr:uid="{E65798B7-9C8D-4746-812E-A7EF1B87D0F4}"/>
    <cellStyle name="20% - Accent6 2 2 3 3 5" xfId="11713" xr:uid="{0E5DEFA4-9169-4A87-BB1D-10A2910E7C92}"/>
    <cellStyle name="20% - Accent6 2 2 3 3 6" xfId="11707" xr:uid="{D8DD8BB8-5E9A-43F5-A757-7368E135AFD8}"/>
    <cellStyle name="20% - Accent6 2 2 3 4" xfId="2298" xr:uid="{5E0EA40E-D49C-4575-B629-C0B64A82300D}"/>
    <cellStyle name="20% - Accent6 2 2 3 4 2" xfId="11715" xr:uid="{7C31B909-F78E-411F-AFB3-B7103341C3B6}"/>
    <cellStyle name="20% - Accent6 2 2 3 4 3" xfId="11716" xr:uid="{9E38C300-DF99-4237-88C2-77343CD06095}"/>
    <cellStyle name="20% - Accent6 2 2 3 4 4" xfId="11714" xr:uid="{F2B05CBA-63F7-4C88-B6B7-6F2E6D347586}"/>
    <cellStyle name="20% - Accent6 2 2 3 5" xfId="11717" xr:uid="{7B4AA80A-B603-4EA9-8FBB-18F87C00E543}"/>
    <cellStyle name="20% - Accent6 2 2 3 6" xfId="11718" xr:uid="{54B95ECF-C21A-477B-826D-BA85297BBAD4}"/>
    <cellStyle name="20% - Accent6 2 2 3 7" xfId="11719" xr:uid="{CB68F7D2-C380-4E60-BFF4-7C19512D5154}"/>
    <cellStyle name="20% - Accent6 2 2 3 8" xfId="23433" xr:uid="{FBC1C92D-1CE4-49F7-A782-160D0B6ABEBF}"/>
    <cellStyle name="20% - Accent6 2 2 3 9" xfId="11699" xr:uid="{4B9EFB5B-F7FE-43D4-9251-FD239D9FF765}"/>
    <cellStyle name="20% - Accent6 2 2 4" xfId="693" xr:uid="{D67FF724-99A1-463A-B493-5425C9E36411}"/>
    <cellStyle name="20% - Accent6 2 2 4 2" xfId="1280" xr:uid="{AA0AB980-7921-4873-8ABA-2192C762F824}"/>
    <cellStyle name="20% - Accent6 2 2 4 2 2" xfId="1942" xr:uid="{C09B288F-5DFA-4752-8C6F-CE6CC85FD2F9}"/>
    <cellStyle name="20% - Accent6 2 2 4 2 2 2" xfId="3177" xr:uid="{91B1B2DE-CA68-4DCB-9537-6320DE8EAC32}"/>
    <cellStyle name="20% - Accent6 2 2 4 2 2 3" xfId="11722" xr:uid="{BCC3E3E2-664E-423A-8686-AC88687A62D5}"/>
    <cellStyle name="20% - Accent6 2 2 4 2 3" xfId="2554" xr:uid="{C14E9586-B064-4766-9A52-E6C43C032B6F}"/>
    <cellStyle name="20% - Accent6 2 2 4 2 3 2" xfId="11723" xr:uid="{ED9CE8B6-B451-4260-B430-1BC528A1D887}"/>
    <cellStyle name="20% - Accent6 2 2 4 2 4" xfId="11721" xr:uid="{CC9E3791-4DCA-4830-A427-AF4CC1835085}"/>
    <cellStyle name="20% - Accent6 2 2 4 3" xfId="1652" xr:uid="{469BB153-198D-4208-AC98-1128C3D210AB}"/>
    <cellStyle name="20% - Accent6 2 2 4 3 2" xfId="2873" xr:uid="{7DA0FCEA-F064-4CA0-A858-F71A76C2A896}"/>
    <cellStyle name="20% - Accent6 2 2 4 3 3" xfId="11724" xr:uid="{A027F38F-8BF1-4D31-A016-F9E70B5E8A52}"/>
    <cellStyle name="20% - Accent6 2 2 4 4" xfId="2389" xr:uid="{4FA41071-F727-4B86-96DD-D5005366FEAA}"/>
    <cellStyle name="20% - Accent6 2 2 4 4 2" xfId="11725" xr:uid="{FBA3A82C-DF1E-4DE7-ADF5-47B3A2851123}"/>
    <cellStyle name="20% - Accent6 2 2 4 5" xfId="11726" xr:uid="{9F7C03AA-1D8E-4B2F-89CF-FDE244221C1B}"/>
    <cellStyle name="20% - Accent6 2 2 4 6" xfId="11720" xr:uid="{95ABA94F-2B2D-4B29-8A6C-8875049C00D1}"/>
    <cellStyle name="20% - Accent6 2 2 5" xfId="1186" xr:uid="{35669339-B111-41AA-94A0-220BE3037C41}"/>
    <cellStyle name="20% - Accent6 2 2 5 2" xfId="1848" xr:uid="{D2F257A2-47BB-4D6B-B2C8-8EC5EE4D16C9}"/>
    <cellStyle name="20% - Accent6 2 2 5 2 2" xfId="3083" xr:uid="{2CF41C8E-DA6D-42A2-91B9-E261FBB9590E}"/>
    <cellStyle name="20% - Accent6 2 2 5 2 2 2" xfId="11729" xr:uid="{D12B052D-BBF0-4AEA-9C9C-30160CF7726F}"/>
    <cellStyle name="20% - Accent6 2 2 5 2 3" xfId="11730" xr:uid="{650539B6-992F-4F79-A516-713CCD6739D8}"/>
    <cellStyle name="20% - Accent6 2 2 5 2 4" xfId="11728" xr:uid="{12171812-D9BF-4F30-AE08-06663C7331A3}"/>
    <cellStyle name="20% - Accent6 2 2 5 3" xfId="2550" xr:uid="{67097013-0DE0-41BF-9E25-EFD6A4B604ED}"/>
    <cellStyle name="20% - Accent6 2 2 5 3 2" xfId="11731" xr:uid="{26CDC914-BF4C-4C6B-847E-ED7D46A141D0}"/>
    <cellStyle name="20% - Accent6 2 2 5 4" xfId="11732" xr:uid="{5B947200-C894-4297-8E43-26C2CDC188F5}"/>
    <cellStyle name="20% - Accent6 2 2 5 5" xfId="11733" xr:uid="{A2B68280-1A12-46E8-8D73-53C09A3D1E63}"/>
    <cellStyle name="20% - Accent6 2 2 5 6" xfId="11727" xr:uid="{365F920F-D2EA-41FE-BAE5-DA8B371F70E5}"/>
    <cellStyle name="20% - Accent6 2 2 6" xfId="1558" xr:uid="{A179A103-5E2D-475C-A867-9675E5E00DFA}"/>
    <cellStyle name="20% - Accent6 2 2 6 2" xfId="2779" xr:uid="{BB3B5E4D-C011-4A9F-B5AA-954867D52C77}"/>
    <cellStyle name="20% - Accent6 2 2 6 2 2" xfId="11735" xr:uid="{8273C5C3-31C7-4977-92FD-32CD71586C7B}"/>
    <cellStyle name="20% - Accent6 2 2 6 3" xfId="11736" xr:uid="{12EE4304-82F3-4C56-A723-9FE587408BA1}"/>
    <cellStyle name="20% - Accent6 2 2 6 4" xfId="11734" xr:uid="{D876FF6D-3EC0-48A5-B2B5-C693356BC88C}"/>
    <cellStyle name="20% - Accent6 2 2 7" xfId="2179" xr:uid="{BC3946DA-E26F-4F3A-85D5-E8A2F69DC8E8}"/>
    <cellStyle name="20% - Accent6 2 2 7 2" xfId="11737" xr:uid="{5BC6BC2C-0CDA-4001-89E9-571757CD762D}"/>
    <cellStyle name="20% - Accent6 2 2 8" xfId="3468" xr:uid="{E6552871-DB80-4AAC-BF41-F4DF5A436855}"/>
    <cellStyle name="20% - Accent6 2 2 8 2" xfId="11738" xr:uid="{F86A31E2-C3FE-4527-B328-4EEF45E3039D}"/>
    <cellStyle name="20% - Accent6 2 2 9" xfId="921" xr:uid="{2BBA6B2C-8C96-42D3-B87C-5E42BAD391E7}"/>
    <cellStyle name="20% - Accent6 2 2 9 2" xfId="11739" xr:uid="{D92ABDF6-304F-4121-B890-72B355860196}"/>
    <cellStyle name="20% - Accent6 2 3" xfId="645" xr:uid="{DAC4FD13-9B22-41D2-B978-36D67D6F6821}"/>
    <cellStyle name="20% - Accent6 2 3 10" xfId="5491" xr:uid="{077B8135-C304-429D-A0DE-ABDE1FF785FD}"/>
    <cellStyle name="20% - Accent6 2 3 11" xfId="23048" xr:uid="{3182B47C-DC5C-4D87-9ACE-FF75774F865B}"/>
    <cellStyle name="20% - Accent6 2 3 12" xfId="4692" xr:uid="{50DB58CB-187E-4F15-8846-0D24990C7BF4}"/>
    <cellStyle name="20% - Accent6 2 3 2" xfId="718" xr:uid="{2EEDFD35-6F62-4D19-B625-B417506596C5}"/>
    <cellStyle name="20% - Accent6 2 3 2 2" xfId="1285" xr:uid="{B1F89B89-24CF-41DA-A81F-A48F50FE0064}"/>
    <cellStyle name="20% - Accent6 2 3 2 2 2" xfId="1947" xr:uid="{F334AC9E-959F-4A6E-853C-1ABCC4B28D61}"/>
    <cellStyle name="20% - Accent6 2 3 2 2 2 2" xfId="3182" xr:uid="{0EBFF671-AE89-4F69-B35F-0BCB0F75DA14}"/>
    <cellStyle name="20% - Accent6 2 3 2 2 2 3" xfId="11743" xr:uid="{2A9DD376-E54E-4268-8086-62EF0EC86CA9}"/>
    <cellStyle name="20% - Accent6 2 3 2 2 3" xfId="2556" xr:uid="{24ACEF01-E78E-4641-A859-B66671BCE5B2}"/>
    <cellStyle name="20% - Accent6 2 3 2 2 3 2" xfId="11744" xr:uid="{BB9E7EF0-4F18-4519-A91A-2729196229B2}"/>
    <cellStyle name="20% - Accent6 2 3 2 2 4" xfId="11742" xr:uid="{132BBAEC-B99E-424B-AA8C-E46FCE0CBC68}"/>
    <cellStyle name="20% - Accent6 2 3 2 3" xfId="1657" xr:uid="{C121F42C-49FE-4ED4-9BD8-43D2EB6DA8A9}"/>
    <cellStyle name="20% - Accent6 2 3 2 3 2" xfId="2878" xr:uid="{26F9694D-5103-4147-869E-49A76180B58D}"/>
    <cellStyle name="20% - Accent6 2 3 2 3 3" xfId="11745" xr:uid="{07B0EC90-8EB2-4140-9B58-11B4842FC6A1}"/>
    <cellStyle name="20% - Accent6 2 3 2 4" xfId="2333" xr:uid="{BD8D3691-9C73-45F7-9B6D-ABAC464305EC}"/>
    <cellStyle name="20% - Accent6 2 3 2 4 2" xfId="11746" xr:uid="{9C8CB9EC-CE4B-471F-BE84-0A71ADCC5293}"/>
    <cellStyle name="20% - Accent6 2 3 2 5" xfId="11747" xr:uid="{0128C791-C3F6-46F0-8A26-A5A3BDA6F986}"/>
    <cellStyle name="20% - Accent6 2 3 2 6" xfId="22321" xr:uid="{AA498208-47D7-4D17-9675-A15D29FF1C1C}"/>
    <cellStyle name="20% - Accent6 2 3 2 7" xfId="11741" xr:uid="{284948FA-68ED-4A5D-82E2-C7078AEDF9E6}"/>
    <cellStyle name="20% - Accent6 2 3 2 8" xfId="31422" xr:uid="{51EBD808-AB44-4433-AD5E-5A3ADD8EA80E}"/>
    <cellStyle name="20% - Accent6 2 3 3" xfId="1284" xr:uid="{AEE0145F-E673-47A4-918F-61A45D586005}"/>
    <cellStyle name="20% - Accent6 2 3 3 2" xfId="1946" xr:uid="{DEF16171-D5C3-4CC7-A497-627FE6F43D2D}"/>
    <cellStyle name="20% - Accent6 2 3 3 2 2" xfId="3181" xr:uid="{24D5586B-E7F8-4D26-AC4B-4B41A981AA3C}"/>
    <cellStyle name="20% - Accent6 2 3 3 2 2 2" xfId="11750" xr:uid="{E415E448-372D-415A-98A5-B6880A3C81E7}"/>
    <cellStyle name="20% - Accent6 2 3 3 2 3" xfId="11751" xr:uid="{1A10337A-8872-4A00-82B1-954B1A3772DD}"/>
    <cellStyle name="20% - Accent6 2 3 3 2 4" xfId="11749" xr:uid="{5A9E2375-FFCC-49FA-9F42-66CAA9728F68}"/>
    <cellStyle name="20% - Accent6 2 3 3 3" xfId="2555" xr:uid="{4B183A95-13CB-4DA3-BA69-73CC61FF78B8}"/>
    <cellStyle name="20% - Accent6 2 3 3 3 2" xfId="11752" xr:uid="{F19D28F3-C936-4841-AAD4-A8F68EAB8ECF}"/>
    <cellStyle name="20% - Accent6 2 3 3 4" xfId="11753" xr:uid="{D1358235-88AA-4EAD-94E5-20EF2E740A1A}"/>
    <cellStyle name="20% - Accent6 2 3 3 5" xfId="11754" xr:uid="{EAE5E2FA-CD60-4AAF-BA58-4D724CC01F0C}"/>
    <cellStyle name="20% - Accent6 2 3 3 6" xfId="23883" xr:uid="{BA364444-24D7-487E-9745-DD733A90ACC9}"/>
    <cellStyle name="20% - Accent6 2 3 3 7" xfId="11748" xr:uid="{78A2D1E9-8955-42D0-9C12-31B48B164DC1}"/>
    <cellStyle name="20% - Accent6 2 3 4" xfId="1656" xr:uid="{D947E9A4-3325-44A9-97AF-30BA0758FA35}"/>
    <cellStyle name="20% - Accent6 2 3 4 2" xfId="2877" xr:uid="{7F95F365-C60B-4FBE-999D-91962D0CAC98}"/>
    <cellStyle name="20% - Accent6 2 3 4 2 2" xfId="11756" xr:uid="{E5A0F899-806A-4432-A1C0-2106AC7DA1A7}"/>
    <cellStyle name="20% - Accent6 2 3 4 3" xfId="11757" xr:uid="{31F39AC3-21B6-49ED-9555-4DC489CBAE07}"/>
    <cellStyle name="20% - Accent6 2 3 4 4" xfId="11755" xr:uid="{227E8EE8-8F63-4681-A5FD-8CA20EA633D0}"/>
    <cellStyle name="20% - Accent6 2 3 5" xfId="2216" xr:uid="{74091710-B223-45C4-9609-F16E4F24BE0A}"/>
    <cellStyle name="20% - Accent6 2 3 5 2" xfId="11758" xr:uid="{F2DC13D6-D1F2-48FE-B2C1-3155D7C069E3}"/>
    <cellStyle name="20% - Accent6 2 3 6" xfId="11759" xr:uid="{34A90666-DED7-4D9E-9517-25A54FF57A97}"/>
    <cellStyle name="20% - Accent6 2 3 7" xfId="11760" xr:uid="{FFA784EC-5F32-4A36-A165-900EA70BCB83}"/>
    <cellStyle name="20% - Accent6 2 3 8" xfId="20716" xr:uid="{7F2A1556-8233-4453-BB72-CEA0AACD8A51}"/>
    <cellStyle name="20% - Accent6 2 3 9" xfId="11740" xr:uid="{982A8E27-8D42-41EC-BA53-BF0703469C92}"/>
    <cellStyle name="20% - Accent6 2 4" xfId="717" xr:uid="{FA7EE472-0474-497A-9D03-812E7D54289A}"/>
    <cellStyle name="20% - Accent6 2 4 2" xfId="1286" xr:uid="{5821386A-6F80-40CF-9F61-F9F99F42C738}"/>
    <cellStyle name="20% - Accent6 2 4 2 2" xfId="1948" xr:uid="{0807E2D8-DAD3-4CCD-A0B1-A658445DEB1A}"/>
    <cellStyle name="20% - Accent6 2 4 2 2 2" xfId="3183" xr:uid="{66BC7B45-95BC-4EE8-A666-A7C23180025A}"/>
    <cellStyle name="20% - Accent6 2 4 2 2 2 2" xfId="11764" xr:uid="{292CA564-C1B2-4B42-91BC-B4C55697E32D}"/>
    <cellStyle name="20% - Accent6 2 4 2 2 3" xfId="11765" xr:uid="{A3A120C2-6AD5-42B6-8795-E5C9F75B7742}"/>
    <cellStyle name="20% - Accent6 2 4 2 2 4" xfId="11763" xr:uid="{8748B60E-9594-4E98-A76A-33C28B33DC98}"/>
    <cellStyle name="20% - Accent6 2 4 2 3" xfId="2557" xr:uid="{1A35DAB9-E138-4A6B-9DFF-6501CD9642B2}"/>
    <cellStyle name="20% - Accent6 2 4 2 3 2" xfId="11766" xr:uid="{AEE54693-42CE-4CB9-8DE7-B481ED99B7A6}"/>
    <cellStyle name="20% - Accent6 2 4 2 4" xfId="11767" xr:uid="{EDD173D6-FA3D-4DAA-B340-991AE245CDE5}"/>
    <cellStyle name="20% - Accent6 2 4 2 5" xfId="11768" xr:uid="{2B92D717-39FD-4E05-9AF0-146D80632B79}"/>
    <cellStyle name="20% - Accent6 2 4 2 6" xfId="11762" xr:uid="{9AB4F056-2471-4F3B-9FE4-C2F49BAC8DF0}"/>
    <cellStyle name="20% - Accent6 2 4 3" xfId="1658" xr:uid="{EBF2A5EC-655C-45E3-A709-F47F0D02BECC}"/>
    <cellStyle name="20% - Accent6 2 4 3 2" xfId="2879" xr:uid="{4C828668-B927-4C30-973D-EB533A34EB7C}"/>
    <cellStyle name="20% - Accent6 2 4 3 2 2" xfId="11771" xr:uid="{4A73BEB4-8446-4028-A792-979DF5D4EE5E}"/>
    <cellStyle name="20% - Accent6 2 4 3 2 3" xfId="11772" xr:uid="{1F114822-10D8-45D4-B993-51961239AF2E}"/>
    <cellStyle name="20% - Accent6 2 4 3 2 4" xfId="11770" xr:uid="{682F1A38-DB16-4D60-B3EA-ACE383E8925F}"/>
    <cellStyle name="20% - Accent6 2 4 3 3" xfId="11773" xr:uid="{77E6AB49-1EAF-41E6-9E83-D7FC6F1B5393}"/>
    <cellStyle name="20% - Accent6 2 4 3 4" xfId="11774" xr:uid="{1F07BB84-130E-49FA-BFAD-AABFF1CAA2AD}"/>
    <cellStyle name="20% - Accent6 2 4 3 5" xfId="11775" xr:uid="{D7C22E04-6149-447D-AAC6-E25670CA8B11}"/>
    <cellStyle name="20% - Accent6 2 4 3 6" xfId="11769" xr:uid="{042D1F80-A2AA-47AB-9F33-875E294E2658}"/>
    <cellStyle name="20% - Accent6 2 4 4" xfId="2268" xr:uid="{3D6D3863-4E48-4F35-B4A9-B7B5BB4FF98C}"/>
    <cellStyle name="20% - Accent6 2 4 4 2" xfId="11777" xr:uid="{001E3E25-557A-4ADF-9BA4-CEC08400A067}"/>
    <cellStyle name="20% - Accent6 2 4 4 3" xfId="11778" xr:uid="{6BEF8A4A-6AA2-481A-AB06-26A7A77399DD}"/>
    <cellStyle name="20% - Accent6 2 4 4 4" xfId="11776" xr:uid="{2E28ABDA-451D-425A-A7FF-64C3E3F43D7B}"/>
    <cellStyle name="20% - Accent6 2 4 5" xfId="11779" xr:uid="{44BE22A0-631D-41EA-87CF-F4947623BC94}"/>
    <cellStyle name="20% - Accent6 2 4 6" xfId="11780" xr:uid="{94FF9822-7F69-4D6D-BE72-4BEDDA6492AE}"/>
    <cellStyle name="20% - Accent6 2 4 7" xfId="11781" xr:uid="{A0866161-7CD5-4205-96C9-0EF7293C728D}"/>
    <cellStyle name="20% - Accent6 2 4 8" xfId="21821" xr:uid="{DF850096-6203-47D1-A378-4E85D0C1D21F}"/>
    <cellStyle name="20% - Accent6 2 4 9" xfId="11761" xr:uid="{0969E23F-45D1-4BFC-A5DB-E257F23BA1BB}"/>
    <cellStyle name="20% - Accent6 2 5" xfId="907" xr:uid="{9C372B54-0868-448A-AC3A-045AD67C29F1}"/>
    <cellStyle name="20% - Accent6 2 5 2" xfId="1279" xr:uid="{51446538-0E2F-478A-A3A9-DA727A908258}"/>
    <cellStyle name="20% - Accent6 2 5 2 2" xfId="1941" xr:uid="{0E1ABA16-3CA0-4F1C-9461-ADB56C7CF5A7}"/>
    <cellStyle name="20% - Accent6 2 5 2 2 2" xfId="3176" xr:uid="{B1CDDB25-B7E1-473F-85D9-36EA7DF83A37}"/>
    <cellStyle name="20% - Accent6 2 5 2 2 2 2" xfId="11785" xr:uid="{8CF47908-D3AA-4816-8330-F68804DF89FB}"/>
    <cellStyle name="20% - Accent6 2 5 2 2 3" xfId="11786" xr:uid="{C6836164-A42D-42E6-B440-74307B80E5A8}"/>
    <cellStyle name="20% - Accent6 2 5 2 2 4" xfId="11784" xr:uid="{A9AB9060-8902-46BA-9C71-5FFD12CB6858}"/>
    <cellStyle name="20% - Accent6 2 5 2 3" xfId="2558" xr:uid="{B6A8663D-DD5E-444B-B255-4D988F577F3C}"/>
    <cellStyle name="20% - Accent6 2 5 2 3 2" xfId="11787" xr:uid="{17D818DD-030F-4612-9B4F-753F1C37E8AD}"/>
    <cellStyle name="20% - Accent6 2 5 2 4" xfId="11788" xr:uid="{07BAFB27-9936-4CB2-ABE9-EF447E90BF54}"/>
    <cellStyle name="20% - Accent6 2 5 2 5" xfId="11789" xr:uid="{73D5C7D0-A8B6-442F-86A8-A96F69DCC055}"/>
    <cellStyle name="20% - Accent6 2 5 2 6" xfId="11783" xr:uid="{EAB6E451-41CD-4BCB-8F1B-060B6ECF8820}"/>
    <cellStyle name="20% - Accent6 2 5 3" xfId="1651" xr:uid="{217586FE-8BA9-47F2-B580-A9E581671977}"/>
    <cellStyle name="20% - Accent6 2 5 3 2" xfId="2872" xr:uid="{1A3E3257-6015-4BA0-A2D3-D7CEC3BF8778}"/>
    <cellStyle name="20% - Accent6 2 5 3 2 2" xfId="11792" xr:uid="{8E36FDC2-FEA1-48D6-A9EA-BA95EB77519C}"/>
    <cellStyle name="20% - Accent6 2 5 3 2 3" xfId="11793" xr:uid="{45F50359-509D-4FF7-9160-860000D06C54}"/>
    <cellStyle name="20% - Accent6 2 5 3 2 4" xfId="11791" xr:uid="{B616E548-A22C-42F1-B28D-7C7BF8385A72}"/>
    <cellStyle name="20% - Accent6 2 5 3 3" xfId="11794" xr:uid="{D5F72B88-7356-4239-9525-356C821FE82E}"/>
    <cellStyle name="20% - Accent6 2 5 3 4" xfId="11795" xr:uid="{9F18B5B2-61CD-4859-982B-F9EDEF370591}"/>
    <cellStyle name="20% - Accent6 2 5 3 5" xfId="11796" xr:uid="{F7AB88F0-5412-4547-A303-257C72EDD4EF}"/>
    <cellStyle name="20% - Accent6 2 5 3 6" xfId="11790" xr:uid="{5900066C-4ACE-4E67-94F9-575AB1B8E89E}"/>
    <cellStyle name="20% - Accent6 2 5 4" xfId="2384" xr:uid="{79CFB93D-A66E-4022-82AB-ECA6486BB323}"/>
    <cellStyle name="20% - Accent6 2 5 4 2" xfId="11798" xr:uid="{C1F6409F-A050-4C31-A7F5-C668F428A9E8}"/>
    <cellStyle name="20% - Accent6 2 5 4 3" xfId="11799" xr:uid="{CBF3969F-00B5-4BF6-89D9-78A47FB470DF}"/>
    <cellStyle name="20% - Accent6 2 5 4 4" xfId="11797" xr:uid="{231C7B21-0FB3-44F5-BA6A-3FFF4B8F8F2A}"/>
    <cellStyle name="20% - Accent6 2 5 5" xfId="11800" xr:uid="{1E88C784-AD07-4EB3-B984-79508D40F5B8}"/>
    <cellStyle name="20% - Accent6 2 5 6" xfId="11801" xr:uid="{EEE19242-D0C6-41BD-B785-168F175D7B2E}"/>
    <cellStyle name="20% - Accent6 2 5 7" xfId="11802" xr:uid="{37567852-C2A9-4686-90CE-549601B20CDC}"/>
    <cellStyle name="20% - Accent6 2 5 8" xfId="11782" xr:uid="{350B8969-A985-484B-B33D-C54DE79B8A52}"/>
    <cellStyle name="20% - Accent6 2 6" xfId="128" xr:uid="{E63875ED-B91D-4455-92C8-B9432168FC13}"/>
    <cellStyle name="20% - Accent6 2 6 2" xfId="1819" xr:uid="{EFE054E9-F274-472B-8097-3D5097410597}"/>
    <cellStyle name="20% - Accent6 2 6 2 2" xfId="3053" xr:uid="{6405CC2A-28F1-4E1C-BF35-DE0A9F546051}"/>
    <cellStyle name="20% - Accent6 2 6 2 2 2" xfId="11805" xr:uid="{9D0C93A6-362B-4A91-BE73-D9D5850D2D6F}"/>
    <cellStyle name="20% - Accent6 2 6 2 3" xfId="11806" xr:uid="{4485EF97-E1F8-494F-8BDA-8DED6E86423B}"/>
    <cellStyle name="20% - Accent6 2 6 2 4" xfId="11804" xr:uid="{699B5E26-CC69-46B6-8A57-7B8EFA67EB11}"/>
    <cellStyle name="20% - Accent6 2 6 3" xfId="2549" xr:uid="{80BA87EC-3A4E-42D2-BF25-E75C400E99D9}"/>
    <cellStyle name="20% - Accent6 2 6 3 2" xfId="11807" xr:uid="{3FBB3656-B797-4EB5-8DC5-D13F7BAD0C8E}"/>
    <cellStyle name="20% - Accent6 2 6 4" xfId="11808" xr:uid="{595C1444-09D5-4963-8E81-4F206AAFD32E}"/>
    <cellStyle name="20% - Accent6 2 6 5" xfId="11809" xr:uid="{D5089142-8F6C-476C-AE66-1266BB585B87}"/>
    <cellStyle name="20% - Accent6 2 6 6" xfId="11803" xr:uid="{18BA2BA9-33AD-41EB-AF5B-875EF7714303}"/>
    <cellStyle name="20% - Accent6 2 7" xfId="1528" xr:uid="{80CAB118-DDE4-4107-984B-455CC098AC74}"/>
    <cellStyle name="20% - Accent6 2 7 2" xfId="2748" xr:uid="{726DD9D8-F0CE-47AA-B024-ACBCF4BBDAB3}"/>
    <cellStyle name="20% - Accent6 2 7 2 2" xfId="11812" xr:uid="{6A1DC321-31BB-4911-9AB5-93BEDBB7A188}"/>
    <cellStyle name="20% - Accent6 2 7 2 3" xfId="11813" xr:uid="{4C9E165D-82C5-494A-9A3D-82613A3A1648}"/>
    <cellStyle name="20% - Accent6 2 7 2 4" xfId="11811" xr:uid="{4FE6A58B-5F43-459C-BF75-698821B2594F}"/>
    <cellStyle name="20% - Accent6 2 7 3" xfId="11814" xr:uid="{C1628C21-F1A5-4023-9910-CDE8E573217C}"/>
    <cellStyle name="20% - Accent6 2 7 4" xfId="11815" xr:uid="{AD4771E6-2CFA-4C04-A00A-CD4E37CBE457}"/>
    <cellStyle name="20% - Accent6 2 7 5" xfId="11816" xr:uid="{F3E1BF8C-7841-403E-AB8E-7AB0A826358C}"/>
    <cellStyle name="20% - Accent6 2 7 6" xfId="11810" xr:uid="{B37AB6CF-0316-4F22-BDBC-0033B48A0F79}"/>
    <cellStyle name="20% - Accent6 2 8" xfId="2148" xr:uid="{065FFC89-E3BA-4E79-B31E-00D1AD6BC23F}"/>
    <cellStyle name="20% - Accent6 2 8 2" xfId="11818" xr:uid="{7ABE7EC3-6A92-406E-BCFB-46BC0C9012FC}"/>
    <cellStyle name="20% - Accent6 2 8 3" xfId="11819" xr:uid="{BD7703FC-EE59-4FE4-A0B1-EAD5918EAA04}"/>
    <cellStyle name="20% - Accent6 2 8 4" xfId="11817" xr:uid="{82C38E27-2962-4490-B87A-9B22D0C6E13C}"/>
    <cellStyle name="20% - Accent6 2 9" xfId="11820" xr:uid="{22C05B20-FF6C-4E66-9E68-1DA509971A05}"/>
    <cellStyle name="20% - Accent6 20" xfId="5856" xr:uid="{0D9A3BDB-82DE-4509-AD97-F545C89FF543}"/>
    <cellStyle name="20% - Accent6 20 2" xfId="21755" xr:uid="{99C6D1D8-17A2-4309-B6CB-45A9346413D9}"/>
    <cellStyle name="20% - Accent6 20 3" xfId="11821" xr:uid="{CDABE12E-E6BB-4EAF-AC52-1ABA827FE40B}"/>
    <cellStyle name="20% - Accent6 21" xfId="5879" xr:uid="{88CA2E8D-C386-47F2-B92B-D7CE77DE919C}"/>
    <cellStyle name="20% - Accent6 21 2" xfId="21778" xr:uid="{51500D16-986A-4756-A076-870D3204F1C1}"/>
    <cellStyle name="20% - Accent6 21 3" xfId="11822" xr:uid="{72215AAE-EF67-485D-9B8F-859615470210}"/>
    <cellStyle name="20% - Accent6 22" xfId="5905" xr:uid="{64F09F6B-0E29-4AD5-8027-0BF14AAAB32C}"/>
    <cellStyle name="20% - Accent6 22 2" xfId="21803" xr:uid="{AA0AFC7D-48AD-4451-97C4-E0197816492D}"/>
    <cellStyle name="20% - Accent6 22 3" xfId="11823" xr:uid="{3B817064-7FF9-4EFC-A504-9C95CE515119}"/>
    <cellStyle name="20% - Accent6 23" xfId="4907" xr:uid="{DE2EE4A4-66D8-40F3-8783-E9D313CAF2C3}"/>
    <cellStyle name="20% - Accent6 23 2" xfId="11824" xr:uid="{5BF1E440-BF0A-4B3F-8EFE-0A94BA1A96CA}"/>
    <cellStyle name="20% - Accent6 24" xfId="11825" xr:uid="{711401FE-96BA-47E7-B158-6ECF1EF21F6B}"/>
    <cellStyle name="20% - Accent6 25" xfId="11826" xr:uid="{5046699A-B8EE-4E9E-A359-DBB6AE4EDC9B}"/>
    <cellStyle name="20% - Accent6 26" xfId="11827" xr:uid="{3940EF2B-5F80-4117-9E56-EE15A8150698}"/>
    <cellStyle name="20% - Accent6 27" xfId="11828" xr:uid="{987F77A5-536E-4B70-A331-12DBA34302D8}"/>
    <cellStyle name="20% - Accent6 28" xfId="11829" xr:uid="{511893DD-D3F8-47F3-B47E-8E104C945A5B}"/>
    <cellStyle name="20% - Accent6 29" xfId="11830" xr:uid="{F866A688-BD4F-4E49-A431-F17E48478CD6}"/>
    <cellStyle name="20% - Accent6 3" xfId="662" xr:uid="{ECD40305-BB70-41A1-8251-7BE0D488324E}"/>
    <cellStyle name="20% - Accent6 3 10" xfId="11832" xr:uid="{10B96C89-B0C8-405B-9B44-34E32B1B5973}"/>
    <cellStyle name="20% - Accent6 3 10 2" xfId="29918" xr:uid="{A7C7F47B-0FBA-48D6-BC5E-12A7850FB74B}"/>
    <cellStyle name="20% - Accent6 3 11" xfId="11833" xr:uid="{52B1068C-8050-47C0-B761-3CE3A5E58025}"/>
    <cellStyle name="20% - Accent6 3 12" xfId="11834" xr:uid="{28FBF97D-31D9-47F1-965B-9182AA370159}"/>
    <cellStyle name="20% - Accent6 3 13" xfId="11831" xr:uid="{96FA9185-5D42-4984-94CE-6D022BD7A00E}"/>
    <cellStyle name="20% - Accent6 3 14" xfId="20956" xr:uid="{289F79EA-E36B-46D5-996A-84F5DF5B688D}"/>
    <cellStyle name="20% - Accent6 3 15" xfId="6635" xr:uid="{FD40ACA6-9F4A-4947-97D0-2ACB73CB5615}"/>
    <cellStyle name="20% - Accent6 3 16" xfId="5077" xr:uid="{10B8971C-7750-4E95-8530-CF3EE16C5A8E}"/>
    <cellStyle name="20% - Accent6 3 17" xfId="22963" xr:uid="{BAA0AC87-3A5F-4E50-AF63-1904FE4C2D18}"/>
    <cellStyle name="20% - Accent6 3 2" xfId="1024" xr:uid="{F8303CAA-6D16-44B3-9E82-5D9C28EC3F6B}"/>
    <cellStyle name="20% - Accent6 3 2 10" xfId="21182" xr:uid="{488A97F1-1F4B-447B-95A7-A4818129EF57}"/>
    <cellStyle name="20% - Accent6 3 2 11" xfId="11835" xr:uid="{F6FE559E-3334-4C2C-84D0-ECD66F1D8078}"/>
    <cellStyle name="20% - Accent6 3 2 12" xfId="5345" xr:uid="{74A588D9-FFE8-468C-9F74-231AE5E7B34A}"/>
    <cellStyle name="20% - Accent6 3 2 13" xfId="23008" xr:uid="{DD5BB1F0-27B7-4EB1-88D0-A14DB5A846E9}"/>
    <cellStyle name="20% - Accent6 3 2 2" xfId="1023" xr:uid="{F6FCD4CF-1DBD-459A-944F-0E9D6D0926C0}"/>
    <cellStyle name="20% - Accent6 3 2 2 10" xfId="24355" xr:uid="{1CC5E665-1298-4D11-BFF0-8CF79E187622}"/>
    <cellStyle name="20% - Accent6 3 2 2 2" xfId="1289" xr:uid="{8838EB0E-32D0-4765-A718-E38F2C8C3EA9}"/>
    <cellStyle name="20% - Accent6 3 2 2 2 2" xfId="1951" xr:uid="{0A48C530-C6C9-4968-95EE-3C78AC13ABE2}"/>
    <cellStyle name="20% - Accent6 3 2 2 2 2 2" xfId="3186" xr:uid="{419E1F7C-B415-4D29-8778-7CD1E9A52D0C}"/>
    <cellStyle name="20% - Accent6 3 2 2 2 2 2 2" xfId="11839" xr:uid="{91F15FBF-F3A5-446A-A168-3034D29D83C4}"/>
    <cellStyle name="20% - Accent6 3 2 2 2 2 3" xfId="11840" xr:uid="{5D5E793A-9010-4011-A766-8D64FB8EF11F}"/>
    <cellStyle name="20% - Accent6 3 2 2 2 2 4" xfId="28798" xr:uid="{C019203D-5A04-4391-A492-B5A2EB09B9D0}"/>
    <cellStyle name="20% - Accent6 3 2 2 2 2 5" xfId="11838" xr:uid="{EE569585-CB7A-4241-9B4D-D8995CD839BC}"/>
    <cellStyle name="20% - Accent6 3 2 2 2 3" xfId="2561" xr:uid="{23833AEE-A79A-42D0-A95E-DDB7DD123098}"/>
    <cellStyle name="20% - Accent6 3 2 2 2 3 2" xfId="11841" xr:uid="{A23AF014-D997-4D53-95C1-78872400DC93}"/>
    <cellStyle name="20% - Accent6 3 2 2 2 4" xfId="11842" xr:uid="{D450EA95-2C7E-45D1-A70A-BFB35FFA20A2}"/>
    <cellStyle name="20% - Accent6 3 2 2 2 5" xfId="11843" xr:uid="{04DE1EE7-9802-4091-96B3-C1E93630F607}"/>
    <cellStyle name="20% - Accent6 3 2 2 2 6" xfId="25823" xr:uid="{BA185295-9553-4027-90E3-0D77FC01AC20}"/>
    <cellStyle name="20% - Accent6 3 2 2 2 7" xfId="11837" xr:uid="{6ECAA4CD-E8B8-4A22-90E8-168B6ED82D54}"/>
    <cellStyle name="20% - Accent6 3 2 2 3" xfId="1661" xr:uid="{CC1D6FCE-482D-4CEF-9777-7C17703A73CF}"/>
    <cellStyle name="20% - Accent6 3 2 2 3 2" xfId="2882" xr:uid="{A48A05AA-3FA5-47A6-9BDD-4ACD925EAE81}"/>
    <cellStyle name="20% - Accent6 3 2 2 3 2 2" xfId="11846" xr:uid="{3C029826-BE8A-414D-94F9-C3F7333B6E39}"/>
    <cellStyle name="20% - Accent6 3 2 2 3 2 3" xfId="11847" xr:uid="{48F89B58-F14A-4D2E-ABB5-807B9016BEC7}"/>
    <cellStyle name="20% - Accent6 3 2 2 3 2 4" xfId="11845" xr:uid="{74865BC1-4656-49B5-B26C-1FB81CE44D1B}"/>
    <cellStyle name="20% - Accent6 3 2 2 3 3" xfId="11848" xr:uid="{E2BEBCE6-0ADE-4BA3-9532-3AADE9DA7F39}"/>
    <cellStyle name="20% - Accent6 3 2 2 3 4" xfId="11849" xr:uid="{E03B7AB6-C98E-4052-A766-B4C385A40F36}"/>
    <cellStyle name="20% - Accent6 3 2 2 3 5" xfId="11850" xr:uid="{C3253B98-9E23-4658-821F-49C9DF46D29B}"/>
    <cellStyle name="20% - Accent6 3 2 2 3 6" xfId="27284" xr:uid="{32BD8ADB-B4AA-416F-B508-4A48D8134DA9}"/>
    <cellStyle name="20% - Accent6 3 2 2 3 7" xfId="11844" xr:uid="{DB95FEA1-E5CD-46AF-AA0E-A8ECA1C52D4A}"/>
    <cellStyle name="20% - Accent6 3 2 2 4" xfId="2335" xr:uid="{F12CFF89-98DE-4C7E-B04B-310246FE23D6}"/>
    <cellStyle name="20% - Accent6 3 2 2 4 2" xfId="11852" xr:uid="{246D0033-7142-470A-B291-5A500A618BF8}"/>
    <cellStyle name="20% - Accent6 3 2 2 4 3" xfId="11853" xr:uid="{424560B8-36AF-458C-B1D7-32E101781B5F}"/>
    <cellStyle name="20% - Accent6 3 2 2 4 4" xfId="30279" xr:uid="{23638C04-D296-4FD8-A785-A4906C76EA02}"/>
    <cellStyle name="20% - Accent6 3 2 2 4 5" xfId="11851" xr:uid="{9E16E4F5-03B9-4CE3-961C-E2AE7305DB38}"/>
    <cellStyle name="20% - Accent6 3 2 2 5" xfId="11854" xr:uid="{0DB584EA-38A8-4C84-9C3B-F681EBC79B4C}"/>
    <cellStyle name="20% - Accent6 3 2 2 6" xfId="11855" xr:uid="{1F40D83C-90D5-40A7-86EE-4080B8612D79}"/>
    <cellStyle name="20% - Accent6 3 2 2 7" xfId="11856" xr:uid="{88E3FB6A-347D-409B-BAD8-3F6C29E5F787}"/>
    <cellStyle name="20% - Accent6 3 2 2 8" xfId="22155" xr:uid="{2268F799-4CA1-4D87-AD6D-69BE2976D281}"/>
    <cellStyle name="20% - Accent6 3 2 2 9" xfId="11836" xr:uid="{5D98B69F-A06C-42D5-8D85-BDBB8597F65B}"/>
    <cellStyle name="20% - Accent6 3 2 3" xfId="1288" xr:uid="{3F967A15-E511-4C25-AE32-269975C7EF8A}"/>
    <cellStyle name="20% - Accent6 3 2 3 2" xfId="1950" xr:uid="{15BBFDF1-99A2-476C-BAD1-494583EF3179}"/>
    <cellStyle name="20% - Accent6 3 2 3 2 2" xfId="3185" xr:uid="{C7A72CE9-4325-449A-ACAE-0308BBCCB61D}"/>
    <cellStyle name="20% - Accent6 3 2 3 2 2 2" xfId="11860" xr:uid="{0F786EC4-EEEF-43BA-BDE7-23C077861EA8}"/>
    <cellStyle name="20% - Accent6 3 2 3 2 2 3" xfId="11861" xr:uid="{3E926EB6-AB72-4BEE-B878-E4821924EA6C}"/>
    <cellStyle name="20% - Accent6 3 2 3 2 2 4" xfId="29088" xr:uid="{B5D3CD97-67D6-47E4-923B-DA7764BBC1FD}"/>
    <cellStyle name="20% - Accent6 3 2 3 2 2 5" xfId="11859" xr:uid="{F633EA21-6104-4AF2-92FA-8C261B30E24E}"/>
    <cellStyle name="20% - Accent6 3 2 3 2 3" xfId="11862" xr:uid="{D9EC2162-2F07-40F4-8019-E5C50733A8EC}"/>
    <cellStyle name="20% - Accent6 3 2 3 2 4" xfId="11863" xr:uid="{0242CF80-5E24-4293-84B4-861D4EA147EE}"/>
    <cellStyle name="20% - Accent6 3 2 3 2 5" xfId="11864" xr:uid="{8BDEC4A1-D05A-487E-A6F6-B44F44BEECED}"/>
    <cellStyle name="20% - Accent6 3 2 3 2 6" xfId="26110" xr:uid="{6C268293-2EBC-4340-B6DB-6F142221BA9C}"/>
    <cellStyle name="20% - Accent6 3 2 3 2 7" xfId="11858" xr:uid="{BC37B2F5-F3D8-4CED-829D-5394ED7B99FC}"/>
    <cellStyle name="20% - Accent6 3 2 3 3" xfId="2560" xr:uid="{6BB723C4-C1EC-4301-81CD-DCA2C113C153}"/>
    <cellStyle name="20% - Accent6 3 2 3 3 2" xfId="11866" xr:uid="{516639A9-E072-416C-8EB4-EFC25F758FB7}"/>
    <cellStyle name="20% - Accent6 3 2 3 3 2 2" xfId="11867" xr:uid="{BEDB7F0D-3155-4244-AF80-6CA821EFF96E}"/>
    <cellStyle name="20% - Accent6 3 2 3 3 2 3" xfId="11868" xr:uid="{DA523125-0E7F-4CCD-BD56-023A945597D1}"/>
    <cellStyle name="20% - Accent6 3 2 3 3 3" xfId="11869" xr:uid="{87980250-4620-4B15-B175-F4CCAEEB1162}"/>
    <cellStyle name="20% - Accent6 3 2 3 3 4" xfId="11870" xr:uid="{A382A33C-D6EB-42BA-8F6C-FCFF11DAD697}"/>
    <cellStyle name="20% - Accent6 3 2 3 3 5" xfId="11871" xr:uid="{63401DE4-532E-4737-9835-2A59C4D379C5}"/>
    <cellStyle name="20% - Accent6 3 2 3 3 6" xfId="27577" xr:uid="{B438CD91-1C8E-4DDC-A1C8-7B01554A8AC9}"/>
    <cellStyle name="20% - Accent6 3 2 3 3 7" xfId="11865" xr:uid="{6C61FA0C-A478-47C0-AA63-1AD70C3506FD}"/>
    <cellStyle name="20% - Accent6 3 2 3 4" xfId="11872" xr:uid="{AC784E32-3424-4F6B-BBE5-140D96D2E461}"/>
    <cellStyle name="20% - Accent6 3 2 3 4 2" xfId="11873" xr:uid="{77380188-55EF-45D2-ADE9-825818995C18}"/>
    <cellStyle name="20% - Accent6 3 2 3 4 3" xfId="11874" xr:uid="{E113E7EB-5E61-41D4-94DD-B5BA511EA526}"/>
    <cellStyle name="20% - Accent6 3 2 3 4 4" xfId="30575" xr:uid="{824C299B-137E-4DEE-BED5-BBBDC7016E7E}"/>
    <cellStyle name="20% - Accent6 3 2 3 5" xfId="11875" xr:uid="{A3228A85-1975-4A4C-BC54-428AADC77740}"/>
    <cellStyle name="20% - Accent6 3 2 3 6" xfId="11876" xr:uid="{06650119-9E48-4E17-9FF0-F52B07253005}"/>
    <cellStyle name="20% - Accent6 3 2 3 7" xfId="11877" xr:uid="{03590DF0-5F59-4E31-8DED-CB3C1822DD81}"/>
    <cellStyle name="20% - Accent6 3 2 3 8" xfId="24666" xr:uid="{42518003-7FB3-4380-9EA0-711C9013F4B5}"/>
    <cellStyle name="20% - Accent6 3 2 3 9" xfId="11857" xr:uid="{4A9711B3-7F61-4913-89F4-90D63772DAE4}"/>
    <cellStyle name="20% - Accent6 3 2 4" xfId="1660" xr:uid="{407DBD86-1344-45B0-A8B6-655C443F7903}"/>
    <cellStyle name="20% - Accent6 3 2 4 2" xfId="2881" xr:uid="{E5EA4254-CEF0-429F-BBD7-4C11B50C3234}"/>
    <cellStyle name="20% - Accent6 3 2 4 2 2" xfId="11880" xr:uid="{3CCCC58A-6D04-42A4-9E82-15AA2F4B989C}"/>
    <cellStyle name="20% - Accent6 3 2 4 2 2 2" xfId="29385" xr:uid="{12B35466-E5FA-4E67-AAF1-739B9CABD2D5}"/>
    <cellStyle name="20% - Accent6 3 2 4 2 3" xfId="11881" xr:uid="{511B8DC1-01FA-4EB7-9C7C-E307784CF680}"/>
    <cellStyle name="20% - Accent6 3 2 4 2 4" xfId="26401" xr:uid="{D1743548-FCA1-4882-9C5A-4064D6FEF885}"/>
    <cellStyle name="20% - Accent6 3 2 4 2 5" xfId="11879" xr:uid="{BA88181E-535D-4551-BC68-4D5A21109D6C}"/>
    <cellStyle name="20% - Accent6 3 2 4 3" xfId="11882" xr:uid="{93263167-AE6A-4C7E-8D0A-1D486AF7049F}"/>
    <cellStyle name="20% - Accent6 3 2 4 3 2" xfId="27874" xr:uid="{5B57B558-88F3-49D0-B673-37F38CA853EB}"/>
    <cellStyle name="20% - Accent6 3 2 4 4" xfId="11883" xr:uid="{0DC584BA-1A58-47BE-AAD6-90580C2325A9}"/>
    <cellStyle name="20% - Accent6 3 2 4 4 2" xfId="30873" xr:uid="{77B5FA58-C33A-4181-AB9A-1F33BA5F1D89}"/>
    <cellStyle name="20% - Accent6 3 2 4 5" xfId="11884" xr:uid="{B801E732-9766-4CB5-B54A-7BFC44B9547E}"/>
    <cellStyle name="20% - Accent6 3 2 4 6" xfId="24945" xr:uid="{B8AFC0A6-972D-4AD9-BF24-BE0515B1B738}"/>
    <cellStyle name="20% - Accent6 3 2 4 7" xfId="11878" xr:uid="{774AF4AD-7446-4E6B-8F5F-03898B3A7A70}"/>
    <cellStyle name="20% - Accent6 3 2 5" xfId="2218" xr:uid="{B51A170B-88AC-4CFC-BD7C-E554CCBE92D3}"/>
    <cellStyle name="20% - Accent6 3 2 5 2" xfId="11886" xr:uid="{2C844695-D632-47C8-9F52-412C2E4492FA}"/>
    <cellStyle name="20% - Accent6 3 2 5 2 2" xfId="11887" xr:uid="{A3CC410C-9633-4E56-940B-24F68FEA10EE}"/>
    <cellStyle name="20% - Accent6 3 2 5 2 2 2" xfId="29694" xr:uid="{B2C3CF8C-1ECD-47FB-950C-6621265F4E02}"/>
    <cellStyle name="20% - Accent6 3 2 5 2 3" xfId="11888" xr:uid="{59697598-C3BE-4173-93FE-42F0686FBEE5}"/>
    <cellStyle name="20% - Accent6 3 2 5 2 4" xfId="26710" xr:uid="{E08F0A6C-5493-40D8-89BB-76ABC857FDD0}"/>
    <cellStyle name="20% - Accent6 3 2 5 3" xfId="11889" xr:uid="{9C40F8AF-D9FF-4364-AABF-879471AD8617}"/>
    <cellStyle name="20% - Accent6 3 2 5 3 2" xfId="28183" xr:uid="{B080B455-0E70-4000-B69D-51044FE6301B}"/>
    <cellStyle name="20% - Accent6 3 2 5 4" xfId="11890" xr:uid="{3AD0EA59-7194-4EC2-8709-87E32C5D322F}"/>
    <cellStyle name="20% - Accent6 3 2 5 4 2" xfId="31183" xr:uid="{840A380B-63AA-4F89-9DF5-EC26B9DBC044}"/>
    <cellStyle name="20% - Accent6 3 2 5 5" xfId="11891" xr:uid="{93397673-EE65-481E-A6B6-F50ABCA8EFB6}"/>
    <cellStyle name="20% - Accent6 3 2 5 6" xfId="25242" xr:uid="{8FC8C85F-3CCE-4D3B-9382-AA7FA34E35F6}"/>
    <cellStyle name="20% - Accent6 3 2 5 7" xfId="11885" xr:uid="{0E770F89-7177-4540-9CC0-3A23274D9474}"/>
    <cellStyle name="20% - Accent6 3 2 6" xfId="11892" xr:uid="{0B1B46C8-DF93-4558-A5D6-3756CD6F9539}"/>
    <cellStyle name="20% - Accent6 3 2 6 2" xfId="11893" xr:uid="{BA7ABFB5-1F85-43F8-A591-6AB00A0EB32A}"/>
    <cellStyle name="20% - Accent6 3 2 6 2 2" xfId="28508" xr:uid="{7597900E-F7C1-4C9A-AA33-85B67DA84BDE}"/>
    <cellStyle name="20% - Accent6 3 2 6 3" xfId="11894" xr:uid="{E3721508-E46E-41FE-8524-03037C311B01}"/>
    <cellStyle name="20% - Accent6 3 2 6 4" xfId="25542" xr:uid="{5C30D968-A3B2-49F8-824B-F0D4DE4CF5EA}"/>
    <cellStyle name="20% - Accent6 3 2 7" xfId="11895" xr:uid="{6AC054EE-B672-4A3B-A7F9-8591AF97A796}"/>
    <cellStyle name="20% - Accent6 3 2 7 2" xfId="26993" xr:uid="{57F4EA27-2318-4D2B-BF5D-B73DC1550151}"/>
    <cellStyle name="20% - Accent6 3 2 8" xfId="11896" xr:uid="{90A8A241-1FAD-4F5E-9B83-8C17E10049C0}"/>
    <cellStyle name="20% - Accent6 3 2 8 2" xfId="29987" xr:uid="{89B11A0C-FADA-408E-A6AD-E9EA0B809EFF}"/>
    <cellStyle name="20% - Accent6 3 2 9" xfId="11897" xr:uid="{E8A8F031-B6C8-47E8-92CC-07663EE5B53C}"/>
    <cellStyle name="20% - Accent6 3 3" xfId="845" xr:uid="{422D0964-907E-4B44-B087-147D96976923}"/>
    <cellStyle name="20% - Accent6 3 3 10" xfId="24041" xr:uid="{ED0D8159-825B-41B7-BC60-5C58F8C06DE6}"/>
    <cellStyle name="20% - Accent6 3 3 2" xfId="1290" xr:uid="{7FCFB4B0-698A-4606-975A-B44913BD5D16}"/>
    <cellStyle name="20% - Accent6 3 3 2 2" xfId="1952" xr:uid="{CF6436FD-40B5-4B4B-86F7-FD1C115A0B55}"/>
    <cellStyle name="20% - Accent6 3 3 2 2 2" xfId="3187" xr:uid="{56C697C0-51CD-4060-A6A3-950FDB90A228}"/>
    <cellStyle name="20% - Accent6 3 3 2 2 2 2" xfId="11901" xr:uid="{4B2EA16B-8E0E-40FF-B699-87FD722064A3}"/>
    <cellStyle name="20% - Accent6 3 3 2 2 3" xfId="11902" xr:uid="{4C46FD88-9447-44CF-A042-C7C4FB37AA16}"/>
    <cellStyle name="20% - Accent6 3 3 2 2 4" xfId="11900" xr:uid="{DB0FB039-3EC6-4DEA-BD9F-69A161B9B728}"/>
    <cellStyle name="20% - Accent6 3 3 2 3" xfId="2562" xr:uid="{59723CCE-8673-4725-A212-38D48EBEC770}"/>
    <cellStyle name="20% - Accent6 3 3 2 3 2" xfId="11903" xr:uid="{34CFDADE-54C5-4E10-9D07-4062F1C54351}"/>
    <cellStyle name="20% - Accent6 3 3 2 4" xfId="11904" xr:uid="{4415B048-D011-47B3-8B8F-46FC0894C661}"/>
    <cellStyle name="20% - Accent6 3 3 2 5" xfId="11905" xr:uid="{6532665A-F582-4F28-9B8B-5525C2532226}"/>
    <cellStyle name="20% - Accent6 3 3 2 6" xfId="22411" xr:uid="{52F60E91-8D05-4921-912E-C22E3AD55CD2}"/>
    <cellStyle name="20% - Accent6 3 3 2 7" xfId="11899" xr:uid="{B153E16C-F70A-43A9-8A61-43493BB01F79}"/>
    <cellStyle name="20% - Accent6 3 3 2 8" xfId="31421" xr:uid="{E13D4BC2-8B26-4F2E-8027-C0C989EF3E65}"/>
    <cellStyle name="20% - Accent6 3 3 3" xfId="1662" xr:uid="{AD5756FD-B193-4A25-A692-1AEA6C6C4266}"/>
    <cellStyle name="20% - Accent6 3 3 3 2" xfId="2883" xr:uid="{A3BEA36C-7799-4698-ADF0-FDFDCE17CF04}"/>
    <cellStyle name="20% - Accent6 3 3 3 2 2" xfId="11908" xr:uid="{BE05343F-9103-4C19-9CCE-816C7B11A780}"/>
    <cellStyle name="20% - Accent6 3 3 3 2 3" xfId="11909" xr:uid="{9AC2BB49-13AD-4961-925F-4DC8554A9DDF}"/>
    <cellStyle name="20% - Accent6 3 3 3 2 4" xfId="11907" xr:uid="{927A125A-7BD3-4E77-9EC9-7D71214DF85A}"/>
    <cellStyle name="20% - Accent6 3 3 3 3" xfId="11910" xr:uid="{17D243AB-8828-444C-9EEC-68AA57C17A30}"/>
    <cellStyle name="20% - Accent6 3 3 3 4" xfId="11911" xr:uid="{A22F53DE-31B9-4821-B284-02EFE1570F52}"/>
    <cellStyle name="20% - Accent6 3 3 3 5" xfId="11912" xr:uid="{2BD52E7E-F242-4A91-9A89-E654A6F26D9F}"/>
    <cellStyle name="20% - Accent6 3 3 3 6" xfId="31371" xr:uid="{64248352-AFA7-4924-92A6-47B8FC48F50B}"/>
    <cellStyle name="20% - Accent6 3 3 3 7" xfId="11906" xr:uid="{047FDF95-3DDE-4F17-942A-DB30C1F7EE29}"/>
    <cellStyle name="20% - Accent6 3 3 4" xfId="2289" xr:uid="{32BD1CA8-E036-448B-8786-03A2D3CEDE90}"/>
    <cellStyle name="20% - Accent6 3 3 4 2" xfId="11914" xr:uid="{CC3B59B2-F8CA-4C8F-ADC2-9721A7365F98}"/>
    <cellStyle name="20% - Accent6 3 3 4 3" xfId="11915" xr:uid="{FBE1BAEA-40C5-4475-8F69-2F60F6D0ADEC}"/>
    <cellStyle name="20% - Accent6 3 3 4 4" xfId="11913" xr:uid="{5170B3DF-E2C9-4BF5-B487-B88E64960F71}"/>
    <cellStyle name="20% - Accent6 3 3 5" xfId="11916" xr:uid="{8ECF4E44-54A4-4DA4-BB6F-10EE33FE0777}"/>
    <cellStyle name="20% - Accent6 3 3 6" xfId="11917" xr:uid="{09B0C157-E542-435B-8C13-0F95991C8220}"/>
    <cellStyle name="20% - Accent6 3 3 7" xfId="11918" xr:uid="{B7CDB91D-5402-4521-8935-687D2E998766}"/>
    <cellStyle name="20% - Accent6 3 3 8" xfId="21427" xr:uid="{704200A8-A75F-4254-A341-4FD0D90D672E}"/>
    <cellStyle name="20% - Accent6 3 3 9" xfId="11898" xr:uid="{BAE9313C-7D32-4F6F-AC6B-1996D9556218}"/>
    <cellStyle name="20% - Accent6 3 4" xfId="716" xr:uid="{A7C9511D-AD58-450D-AA9B-52B278F0DE72}"/>
    <cellStyle name="20% - Accent6 3 4 10" xfId="24276" xr:uid="{00BC44B7-6883-4B3F-A157-ABC42FC67A85}"/>
    <cellStyle name="20% - Accent6 3 4 2" xfId="1287" xr:uid="{20D1D375-28A5-444A-9663-480BF8517958}"/>
    <cellStyle name="20% - Accent6 3 4 2 2" xfId="1949" xr:uid="{9558EAD7-C751-4B06-A54C-2E7415DA52D3}"/>
    <cellStyle name="20% - Accent6 3 4 2 2 2" xfId="3184" xr:uid="{401932B3-8399-4B07-A1DC-275F1BF7FDD6}"/>
    <cellStyle name="20% - Accent6 3 4 2 2 2 2" xfId="11922" xr:uid="{35BFE3DD-9BF3-4892-B5B0-9CD0A44AD14D}"/>
    <cellStyle name="20% - Accent6 3 4 2 2 3" xfId="11923" xr:uid="{4E667DB2-7655-49E1-8F66-A7B022E40A69}"/>
    <cellStyle name="20% - Accent6 3 4 2 2 4" xfId="28731" xr:uid="{2BBAE357-35F0-49DA-9CB0-F3DFB1E9B902}"/>
    <cellStyle name="20% - Accent6 3 4 2 2 5" xfId="11921" xr:uid="{0B2DE3F2-DB03-4F19-99DA-4317C2EFDA75}"/>
    <cellStyle name="20% - Accent6 3 4 2 3" xfId="2563" xr:uid="{0A568372-0D12-4574-9A87-176360CAD85A}"/>
    <cellStyle name="20% - Accent6 3 4 2 3 2" xfId="11924" xr:uid="{1B970F8F-087D-40F4-BDB5-3E1EC39970CA}"/>
    <cellStyle name="20% - Accent6 3 4 2 4" xfId="11925" xr:uid="{2911C4B4-0FAF-46AA-A05A-C97C077A5C80}"/>
    <cellStyle name="20% - Accent6 3 4 2 5" xfId="11926" xr:uid="{B7BFF974-FFF4-4E12-AC59-B76F5EF5BDE6}"/>
    <cellStyle name="20% - Accent6 3 4 2 6" xfId="25754" xr:uid="{4F315300-CEEE-4614-83B2-180BBCE243BB}"/>
    <cellStyle name="20% - Accent6 3 4 2 7" xfId="11920" xr:uid="{8F4089FC-2F1A-4978-BA4C-439A950C3E99}"/>
    <cellStyle name="20% - Accent6 3 4 3" xfId="1659" xr:uid="{8B269B64-131D-4467-9B62-D0B0F81E334F}"/>
    <cellStyle name="20% - Accent6 3 4 3 2" xfId="2880" xr:uid="{EA098D51-C851-4161-99F7-099151B948E2}"/>
    <cellStyle name="20% - Accent6 3 4 3 2 2" xfId="11929" xr:uid="{DCCCD32D-F82C-4AB6-B1F5-802DAABC2D95}"/>
    <cellStyle name="20% - Accent6 3 4 3 2 3" xfId="11930" xr:uid="{2E8A0697-FC77-420E-BBCF-320627EA0558}"/>
    <cellStyle name="20% - Accent6 3 4 3 2 4" xfId="11928" xr:uid="{B57A2C5F-8891-4E18-BEA5-E3C25D289C1D}"/>
    <cellStyle name="20% - Accent6 3 4 3 3" xfId="11931" xr:uid="{EF433071-4AAD-44F7-A139-57AAC2DB75F9}"/>
    <cellStyle name="20% - Accent6 3 4 3 4" xfId="11932" xr:uid="{8ACB80A5-8D0E-4E54-AB3D-C1A795E5BE82}"/>
    <cellStyle name="20% - Accent6 3 4 3 5" xfId="11933" xr:uid="{BCD80ED3-84C3-48B7-856F-DDBE0BED910E}"/>
    <cellStyle name="20% - Accent6 3 4 3 6" xfId="27217" xr:uid="{0C081C1F-5730-4A06-BCC8-7F87E0D6A5B0}"/>
    <cellStyle name="20% - Accent6 3 4 3 7" xfId="11927" xr:uid="{931327EB-FD51-4E5E-8DEA-E3C969E11EEC}"/>
    <cellStyle name="20% - Accent6 3 4 4" xfId="2390" xr:uid="{AF9C2308-31D8-45C4-A3E8-48B1D79BA4B1}"/>
    <cellStyle name="20% - Accent6 3 4 4 2" xfId="11935" xr:uid="{E6E27CBD-794E-420C-9B06-6F1D32465F9A}"/>
    <cellStyle name="20% - Accent6 3 4 4 3" xfId="11936" xr:uid="{844F6D36-CD5A-46F1-835D-2529ACDEEAB1}"/>
    <cellStyle name="20% - Accent6 3 4 4 4" xfId="30211" xr:uid="{CE210778-F4F0-4142-B1E7-39B681FFA77F}"/>
    <cellStyle name="20% - Accent6 3 4 4 5" xfId="11934" xr:uid="{E7BF2254-F6B0-400F-9302-7724F47CA164}"/>
    <cellStyle name="20% - Accent6 3 4 5" xfId="11937" xr:uid="{03E7017E-B451-4714-BF0C-6B6A5A62C9EB}"/>
    <cellStyle name="20% - Accent6 3 4 6" xfId="11938" xr:uid="{8BE2BF18-289C-4FCC-BBE0-4BF8074B8B2C}"/>
    <cellStyle name="20% - Accent6 3 4 7" xfId="11939" xr:uid="{2F611256-3E99-4EAA-A663-6332E70E7CE2}"/>
    <cellStyle name="20% - Accent6 3 4 8" xfId="21912" xr:uid="{FA8A95A3-9BE2-47C2-9A29-243EE59BD96E}"/>
    <cellStyle name="20% - Accent6 3 4 9" xfId="11919" xr:uid="{C8578FE3-903A-4F07-8225-0010AF03E8D1}"/>
    <cellStyle name="20% - Accent6 3 5" xfId="1177" xr:uid="{86BBDBF4-A088-4D98-B7D7-351B06CCE90F}"/>
    <cellStyle name="20% - Accent6 3 5 2" xfId="1839" xr:uid="{45B7CA6A-B4CB-4F5A-B1CD-2AD8640B1C81}"/>
    <cellStyle name="20% - Accent6 3 5 2 2" xfId="3074" xr:uid="{E66E0D2C-4FBB-479D-9799-D74B33465B39}"/>
    <cellStyle name="20% - Accent6 3 5 2 2 2" xfId="11943" xr:uid="{2CC9F949-FA45-4518-BCC2-BA91CB7049A3}"/>
    <cellStyle name="20% - Accent6 3 5 2 2 3" xfId="11944" xr:uid="{DA86DFBC-8D84-4967-9124-B91F52AE796A}"/>
    <cellStyle name="20% - Accent6 3 5 2 2 4" xfId="29020" xr:uid="{8F93FE33-7B21-468A-9F5E-D04EB4A13666}"/>
    <cellStyle name="20% - Accent6 3 5 2 2 5" xfId="11942" xr:uid="{A3B7BBC7-FBB3-4309-98F4-0D758D2104A5}"/>
    <cellStyle name="20% - Accent6 3 5 2 3" xfId="11945" xr:uid="{00CA379F-7185-4392-9318-748C134DAE4E}"/>
    <cellStyle name="20% - Accent6 3 5 2 4" xfId="11946" xr:uid="{EE7697E6-A241-4AE8-8F5F-61D582AD01CC}"/>
    <cellStyle name="20% - Accent6 3 5 2 5" xfId="11947" xr:uid="{4C940E6E-D7BA-4326-9FC7-50FD9FA99BDF}"/>
    <cellStyle name="20% - Accent6 3 5 2 6" xfId="26041" xr:uid="{1513761B-8B8C-42EF-AD92-A67C8E102E8C}"/>
    <cellStyle name="20% - Accent6 3 5 2 7" xfId="11941" xr:uid="{0DB77024-8816-4C0C-B3E4-E4E59A6B2842}"/>
    <cellStyle name="20% - Accent6 3 5 3" xfId="2559" xr:uid="{2B53B146-785C-4A4B-A6C1-1CA19F78B9A5}"/>
    <cellStyle name="20% - Accent6 3 5 3 2" xfId="11949" xr:uid="{785D7134-A6C4-4C57-A87E-420852A11D3D}"/>
    <cellStyle name="20% - Accent6 3 5 3 2 2" xfId="11950" xr:uid="{627D2992-D172-4D46-9509-C087497C21FF}"/>
    <cellStyle name="20% - Accent6 3 5 3 2 3" xfId="11951" xr:uid="{77905194-01A9-4F97-BFB8-C9061D8E90FA}"/>
    <cellStyle name="20% - Accent6 3 5 3 3" xfId="11952" xr:uid="{5334C224-30B7-43FF-96C8-54819EFFAF2B}"/>
    <cellStyle name="20% - Accent6 3 5 3 4" xfId="11953" xr:uid="{FB270AF0-D030-4634-BA41-3891EFB744D4}"/>
    <cellStyle name="20% - Accent6 3 5 3 5" xfId="11954" xr:uid="{C1334D66-716D-47E0-8984-A2669B8D2BC2}"/>
    <cellStyle name="20% - Accent6 3 5 3 6" xfId="27509" xr:uid="{203754C3-A22B-439E-BD3C-471ADAE1F1D4}"/>
    <cellStyle name="20% - Accent6 3 5 3 7" xfId="11948" xr:uid="{372C1AD4-7503-4DB6-ABA2-8BB1CDCA815A}"/>
    <cellStyle name="20% - Accent6 3 5 4" xfId="11955" xr:uid="{FCCAC4F2-3C3E-40E3-B927-1856EDA80D94}"/>
    <cellStyle name="20% - Accent6 3 5 4 2" xfId="11956" xr:uid="{018EA436-6A6B-4356-8A0B-6AA908A947D1}"/>
    <cellStyle name="20% - Accent6 3 5 4 3" xfId="11957" xr:uid="{92B1B84A-F92A-47EA-8334-BBCD1EA13898}"/>
    <cellStyle name="20% - Accent6 3 5 4 4" xfId="30506" xr:uid="{BFB3991A-B779-4786-92E3-D0E7111CC0F4}"/>
    <cellStyle name="20% - Accent6 3 5 5" xfId="11958" xr:uid="{5032FD19-12E4-4036-81AD-5AF9599EF949}"/>
    <cellStyle name="20% - Accent6 3 5 6" xfId="11959" xr:uid="{57E586D2-CA87-4CFC-A616-28EE24FC1653}"/>
    <cellStyle name="20% - Accent6 3 5 7" xfId="11960" xr:uid="{8CFE7336-860C-468D-BCA3-9898B00125D6}"/>
    <cellStyle name="20% - Accent6 3 5 8" xfId="24597" xr:uid="{92C01947-FACC-495D-BBF0-8EA8790A52E7}"/>
    <cellStyle name="20% - Accent6 3 5 9" xfId="11940" xr:uid="{771094A2-774E-4829-9A95-0375B0D39B96}"/>
    <cellStyle name="20% - Accent6 3 6" xfId="1549" xr:uid="{F2551D25-7CB0-4DAE-8E8D-FD9EF1FBC4AF}"/>
    <cellStyle name="20% - Accent6 3 6 2" xfId="2770" xr:uid="{7C17E297-A616-4EFF-A1B2-DEC6A8890570}"/>
    <cellStyle name="20% - Accent6 3 6 2 2" xfId="11963" xr:uid="{346F4722-D20A-4056-8B2C-EE72AE928F8E}"/>
    <cellStyle name="20% - Accent6 3 6 2 2 2" xfId="29316" xr:uid="{0F46DB5D-F626-4817-8619-749A7E9F0E10}"/>
    <cellStyle name="20% - Accent6 3 6 2 3" xfId="11964" xr:uid="{B75EF46D-137B-4B46-9671-043944536112}"/>
    <cellStyle name="20% - Accent6 3 6 2 4" xfId="26332" xr:uid="{DF55C9DF-8372-4EB9-BB33-C77C2CA7D205}"/>
    <cellStyle name="20% - Accent6 3 6 2 5" xfId="11962" xr:uid="{B9225174-089B-4C49-90D9-034CD5329CA7}"/>
    <cellStyle name="20% - Accent6 3 6 3" xfId="11965" xr:uid="{AA080AE7-A009-4603-84EB-0FCFF4AFE9DE}"/>
    <cellStyle name="20% - Accent6 3 6 3 2" xfId="27805" xr:uid="{DC65E584-935A-4E6E-B174-0EB61CE0FB02}"/>
    <cellStyle name="20% - Accent6 3 6 4" xfId="11966" xr:uid="{DBC0DB35-9DA5-469E-AE89-0FB61E8B58FE}"/>
    <cellStyle name="20% - Accent6 3 6 4 2" xfId="30803" xr:uid="{7AA63560-7F7D-4BB0-B624-8076F882093E}"/>
    <cellStyle name="20% - Accent6 3 6 5" xfId="11967" xr:uid="{808AF8F7-C205-4F04-BF25-38DBCCCF3942}"/>
    <cellStyle name="20% - Accent6 3 6 6" xfId="11968" xr:uid="{C575F23D-5B1E-44A9-A6A1-C174052E844C}"/>
    <cellStyle name="20% - Accent6 3 6 7" xfId="24876" xr:uid="{450A1BBA-2944-40CA-BC2C-D095286A6F3A}"/>
    <cellStyle name="20% - Accent6 3 6 8" xfId="11961" xr:uid="{95CF3B17-1519-47CF-9A30-C113A52784DA}"/>
    <cellStyle name="20% - Accent6 3 7" xfId="2169" xr:uid="{EAD6A7CF-A20A-4C49-855D-188D77123B29}"/>
    <cellStyle name="20% - Accent6 3 7 2" xfId="11970" xr:uid="{1F3DB7E8-BA14-4005-A94B-8ACC16065931}"/>
    <cellStyle name="20% - Accent6 3 7 2 2" xfId="11971" xr:uid="{57AE8960-F8BA-4052-83D7-79BE52B382A6}"/>
    <cellStyle name="20% - Accent6 3 7 2 2 2" xfId="29626" xr:uid="{04F9CE8A-1E73-4000-A541-B59E7E882831}"/>
    <cellStyle name="20% - Accent6 3 7 2 3" xfId="11972" xr:uid="{162C39B7-09A3-4F99-9AEA-26FAF49D246C}"/>
    <cellStyle name="20% - Accent6 3 7 2 4" xfId="26642" xr:uid="{60E21903-9EEE-4941-92F8-83CCB3C95B05}"/>
    <cellStyle name="20% - Accent6 3 7 3" xfId="11973" xr:uid="{C61601F9-2CA8-4EF7-9814-94F9A8EFBCEA}"/>
    <cellStyle name="20% - Accent6 3 7 3 2" xfId="28115" xr:uid="{94F5C3EF-9EC0-4F7C-950D-BB76B4C651C2}"/>
    <cellStyle name="20% - Accent6 3 7 4" xfId="11974" xr:uid="{0907EFAD-B164-4F82-AF5E-605453269F5A}"/>
    <cellStyle name="20% - Accent6 3 7 4 2" xfId="31114" xr:uid="{B44BB17D-DA2A-4DAF-88EC-12DD4CDD7A19}"/>
    <cellStyle name="20% - Accent6 3 7 5" xfId="11975" xr:uid="{CDC4FCCC-05CF-4DDD-867C-B1BA8BDB7E5F}"/>
    <cellStyle name="20% - Accent6 3 7 6" xfId="25173" xr:uid="{838625B9-C016-49AA-B5E7-0E1443730A8F}"/>
    <cellStyle name="20% - Accent6 3 7 7" xfId="11969" xr:uid="{1D284C0C-1992-491B-A2E4-FC281587EBDB}"/>
    <cellStyle name="20% - Accent6 3 8" xfId="11976" xr:uid="{C7F0ADD1-060E-4AB7-8476-4E1E816AF280}"/>
    <cellStyle name="20% - Accent6 3 8 2" xfId="11977" xr:uid="{EF6BF771-5A49-48BE-A5FA-72C402A9E58E}"/>
    <cellStyle name="20% - Accent6 3 8 2 2" xfId="28440" xr:uid="{47159FE9-512D-4803-8371-C8D5490556AD}"/>
    <cellStyle name="20% - Accent6 3 8 3" xfId="11978" xr:uid="{5C13F8F0-58D5-4FE3-BA69-888F4B6531DA}"/>
    <cellStyle name="20% - Accent6 3 8 4" xfId="25473" xr:uid="{91C767C8-9EF4-4224-BCA4-2B277F4DDAE7}"/>
    <cellStyle name="20% - Accent6 3 9" xfId="11979" xr:uid="{B07C14FE-719B-4236-A313-2FE489DD2168}"/>
    <cellStyle name="20% - Accent6 3 9 2" xfId="26924" xr:uid="{FDAACA0A-EF63-421C-A2AE-33033A1F1020}"/>
    <cellStyle name="20% - Accent6 30" xfId="11980" xr:uid="{19D82115-9FB7-4853-A67C-DFF1CA197497}"/>
    <cellStyle name="20% - Accent6 31" xfId="11981" xr:uid="{0EDBF9BA-2727-49F8-9239-CBFF82FB86FC}"/>
    <cellStyle name="20% - Accent6 32" xfId="11982" xr:uid="{F005EA1A-D13C-406B-91EE-BC2B9F02B7AB}"/>
    <cellStyle name="20% - Accent6 33" xfId="11983" xr:uid="{4EA18690-6548-494C-B6D0-0EDF1A6DFF9C}"/>
    <cellStyle name="20% - Accent6 34" xfId="11984" xr:uid="{4FE01B4A-5F75-4979-BD7B-8DEF81EB4683}"/>
    <cellStyle name="20% - Accent6 35" xfId="11985" xr:uid="{A60FF5E8-FB75-438C-A04B-C2E5346F5714}"/>
    <cellStyle name="20% - Accent6 36" xfId="11507" xr:uid="{D1C67E45-1B4E-4D30-859D-656A0EFA6590}"/>
    <cellStyle name="20% - Accent6 37" xfId="6616" xr:uid="{35F31640-1D87-4DAF-9B2D-F985EF489129}"/>
    <cellStyle name="20% - Accent6 38" xfId="4870" xr:uid="{AE82AEB2-BFCA-4052-898B-1D6EE2C13AF2}"/>
    <cellStyle name="20% - Accent6 39" xfId="22837" xr:uid="{6C9CC999-2993-4C05-9532-6E84AEC2A76B}"/>
    <cellStyle name="20% - Accent6 4" xfId="833" xr:uid="{EE04E184-79B2-4196-B39C-E3803D489CDA}"/>
    <cellStyle name="20% - Accent6 4 10" xfId="11987" xr:uid="{4C665ACE-F4E6-4DA9-ACA5-D2287FB7A73C}"/>
    <cellStyle name="20% - Accent6 4 11" xfId="11988" xr:uid="{ABC3EBC1-707B-4675-ABB4-6989DF98B455}"/>
    <cellStyle name="20% - Accent6 4 12" xfId="11986" xr:uid="{8BFCFF6A-C83C-46A7-8418-7D65D4DA4215}"/>
    <cellStyle name="20% - Accent6 4 13" xfId="6705" xr:uid="{E3D2E980-326B-411B-92CD-239C9C54BC6A}"/>
    <cellStyle name="20% - Accent6 4 14" xfId="5095" xr:uid="{850F7475-B985-4708-AEB2-DCB0035BD3F8}"/>
    <cellStyle name="20% - Accent6 4 15" xfId="22978" xr:uid="{D7E31601-DD77-4397-B485-7EAA9121A00F}"/>
    <cellStyle name="20% - Accent6 4 2" xfId="715" xr:uid="{E636A140-7B12-4E7F-94B1-6A7DD17AEA61}"/>
    <cellStyle name="20% - Accent6 4 2 10" xfId="21198" xr:uid="{9DF51AE6-F0AC-4B18-8242-0A1D66733803}"/>
    <cellStyle name="20% - Accent6 4 2 11" xfId="11989" xr:uid="{9BCF4302-3D38-49C0-8E09-11091115F232}"/>
    <cellStyle name="20% - Accent6 4 2 12" xfId="5360" xr:uid="{BE6DBED0-C205-4594-A6E0-B18C4C6AB939}"/>
    <cellStyle name="20% - Accent6 4 2 13" xfId="23024" xr:uid="{DBDE28A4-CE02-458C-8003-1005ABFA44EA}"/>
    <cellStyle name="20% - Accent6 4 2 2" xfId="1292" xr:uid="{A5831AE7-4299-4047-AD5F-1DBB4AA747B6}"/>
    <cellStyle name="20% - Accent6 4 2 2 10" xfId="25812" xr:uid="{22F30B70-073B-4D15-95F9-3D2FA848DC58}"/>
    <cellStyle name="20% - Accent6 4 2 2 2" xfId="1954" xr:uid="{5692CBE3-07F9-4EDD-ACB3-357E5A942141}"/>
    <cellStyle name="20% - Accent6 4 2 2 2 2" xfId="3189" xr:uid="{5AC75CE0-E661-45CE-8760-0BD9A2BA5949}"/>
    <cellStyle name="20% - Accent6 4 2 2 2 2 2" xfId="11993" xr:uid="{E9497019-B173-467D-9887-3B9761996257}"/>
    <cellStyle name="20% - Accent6 4 2 2 2 2 3" xfId="11994" xr:uid="{477D78B7-59F6-4DD6-A331-EF5038A7C5E2}"/>
    <cellStyle name="20% - Accent6 4 2 2 2 2 4" xfId="11992" xr:uid="{C5F4A86F-83FD-45D4-BB47-8A201A63E4C3}"/>
    <cellStyle name="20% - Accent6 4 2 2 2 3" xfId="11995" xr:uid="{5C019260-A4E0-4156-A99E-97134E000259}"/>
    <cellStyle name="20% - Accent6 4 2 2 2 4" xfId="11996" xr:uid="{7DA51C15-E684-40F8-BD1F-ACFF1E3DE360}"/>
    <cellStyle name="20% - Accent6 4 2 2 2 5" xfId="11997" xr:uid="{3BD2FC6D-22D8-4957-B620-638BE5A9536D}"/>
    <cellStyle name="20% - Accent6 4 2 2 2 6" xfId="28789" xr:uid="{3583BAC0-6D6E-4D2C-8E2A-BFB1D490E256}"/>
    <cellStyle name="20% - Accent6 4 2 2 2 7" xfId="11991" xr:uid="{C26B47D1-1AB5-49DC-8F3B-F8BE1284E615}"/>
    <cellStyle name="20% - Accent6 4 2 2 3" xfId="2565" xr:uid="{67E373C0-CE92-4596-B492-3D8A6E360861}"/>
    <cellStyle name="20% - Accent6 4 2 2 3 2" xfId="11999" xr:uid="{8B842854-BC2B-49B5-ACCE-BB6F182DC402}"/>
    <cellStyle name="20% - Accent6 4 2 2 3 2 2" xfId="12000" xr:uid="{2DC3E577-9B28-4185-BE21-B94B68EC154E}"/>
    <cellStyle name="20% - Accent6 4 2 2 3 2 3" xfId="12001" xr:uid="{54AC97F3-644E-4431-8925-7AFEBDD08A1A}"/>
    <cellStyle name="20% - Accent6 4 2 2 3 3" xfId="12002" xr:uid="{395FC9E6-6CA2-4A5C-AC50-CA4F6E6DB8B3}"/>
    <cellStyle name="20% - Accent6 4 2 2 3 4" xfId="12003" xr:uid="{347DE8E5-9C3D-45C0-9D77-D08FCC636050}"/>
    <cellStyle name="20% - Accent6 4 2 2 3 5" xfId="12004" xr:uid="{5300760F-6A07-4125-B78B-CCECD0B4DA28}"/>
    <cellStyle name="20% - Accent6 4 2 2 3 6" xfId="11998" xr:uid="{A5A46CCE-5C5D-444F-9631-DD54B3764CAF}"/>
    <cellStyle name="20% - Accent6 4 2 2 4" xfId="12005" xr:uid="{02ECA36B-A76C-4A2D-AF9D-8B06EDCAD507}"/>
    <cellStyle name="20% - Accent6 4 2 2 4 2" xfId="12006" xr:uid="{EC0E6CF9-663D-4DD6-852C-068C92343477}"/>
    <cellStyle name="20% - Accent6 4 2 2 4 3" xfId="12007" xr:uid="{7E761BBD-8BF0-45CB-BD06-C18BBCAD9047}"/>
    <cellStyle name="20% - Accent6 4 2 2 5" xfId="12008" xr:uid="{599E2A07-AA42-4C7B-9A50-4A11835F4718}"/>
    <cellStyle name="20% - Accent6 4 2 2 6" xfId="12009" xr:uid="{AB99C526-5F8F-4B4E-B361-D196F7EB490E}"/>
    <cellStyle name="20% - Accent6 4 2 2 7" xfId="12010" xr:uid="{BB7249EF-2733-4892-82E3-653AA9F3029A}"/>
    <cellStyle name="20% - Accent6 4 2 2 8" xfId="22170" xr:uid="{55B3D863-CC90-424D-8F7A-ED57DA4F3320}"/>
    <cellStyle name="20% - Accent6 4 2 2 9" xfId="11990" xr:uid="{4CD3C567-EFE7-4DC7-A73C-7884F1690608}"/>
    <cellStyle name="20% - Accent6 4 2 3" xfId="1664" xr:uid="{0D88DE8C-D501-4942-B890-D9CDF4BAA1B8}"/>
    <cellStyle name="20% - Accent6 4 2 3 2" xfId="2885" xr:uid="{EEFE845E-B591-43B4-8E30-CB5C01FF4D60}"/>
    <cellStyle name="20% - Accent6 4 2 3 2 2" xfId="12013" xr:uid="{4D60E498-11A8-472E-99B9-BBDC0B34D25C}"/>
    <cellStyle name="20% - Accent6 4 2 3 2 2 2" xfId="12014" xr:uid="{7BB0A016-3883-4645-93A9-5FFACEB27A37}"/>
    <cellStyle name="20% - Accent6 4 2 3 2 2 3" xfId="12015" xr:uid="{290B76BC-A0A9-4294-9318-DAEAC7D64B7A}"/>
    <cellStyle name="20% - Accent6 4 2 3 2 3" xfId="12016" xr:uid="{FBD105C7-FB3E-4543-B9DD-AFA179FC7766}"/>
    <cellStyle name="20% - Accent6 4 2 3 2 4" xfId="12017" xr:uid="{6638E587-4100-44A6-ADCE-940C6A151BBE}"/>
    <cellStyle name="20% - Accent6 4 2 3 2 5" xfId="12018" xr:uid="{FE5559AD-AA8D-444B-BA95-91061465CA05}"/>
    <cellStyle name="20% - Accent6 4 2 3 2 6" xfId="12012" xr:uid="{AE7AA038-70C3-40F3-87F0-48A76041E9C3}"/>
    <cellStyle name="20% - Accent6 4 2 3 3" xfId="12019" xr:uid="{935DA9B3-BD3E-4CB1-95DA-BBE48B939CA2}"/>
    <cellStyle name="20% - Accent6 4 2 3 3 2" xfId="12020" xr:uid="{0C34BF9B-55F8-42E4-AD03-42FF484EA7CD}"/>
    <cellStyle name="20% - Accent6 4 2 3 3 2 2" xfId="12021" xr:uid="{3E382EA4-576C-41DC-8826-420C9F84AE50}"/>
    <cellStyle name="20% - Accent6 4 2 3 3 2 3" xfId="12022" xr:uid="{F2674BAB-2C60-4EC2-A543-A5AC7C8D1D5F}"/>
    <cellStyle name="20% - Accent6 4 2 3 3 3" xfId="12023" xr:uid="{7AC88FC0-623B-4064-B5EB-4A9FC3787EFE}"/>
    <cellStyle name="20% - Accent6 4 2 3 3 4" xfId="12024" xr:uid="{A863DA52-0309-4037-A482-55A5499D7704}"/>
    <cellStyle name="20% - Accent6 4 2 3 3 5" xfId="12025" xr:uid="{61758A44-DCAD-481F-8437-D7271C0FC4A5}"/>
    <cellStyle name="20% - Accent6 4 2 3 4" xfId="12026" xr:uid="{E9375DBF-3DFF-4B1C-A67D-077DC8957BBB}"/>
    <cellStyle name="20% - Accent6 4 2 3 4 2" xfId="12027" xr:uid="{A10610F6-C87F-4D7D-B0DD-41678FDF4B8B}"/>
    <cellStyle name="20% - Accent6 4 2 3 4 3" xfId="12028" xr:uid="{AFBC6F03-E713-4D48-9605-47A102F24792}"/>
    <cellStyle name="20% - Accent6 4 2 3 5" xfId="12029" xr:uid="{8C518BA1-D0AD-413C-BC4E-CCB9BDC77112}"/>
    <cellStyle name="20% - Accent6 4 2 3 6" xfId="12030" xr:uid="{F202BE54-8432-40F0-8B56-394E6D28CCB0}"/>
    <cellStyle name="20% - Accent6 4 2 3 7" xfId="12031" xr:uid="{4371DDC4-4E65-40A0-A3CA-14D55F2EC89F}"/>
    <cellStyle name="20% - Accent6 4 2 3 8" xfId="27275" xr:uid="{0DBCA72E-C137-432C-8588-4734872A0B4F}"/>
    <cellStyle name="20% - Accent6 4 2 3 9" xfId="12011" xr:uid="{B0ACE47C-4BA3-41FC-A18B-4712F43D51A0}"/>
    <cellStyle name="20% - Accent6 4 2 4" xfId="2316" xr:uid="{1F7B46F5-08DB-4E5E-BFBB-24031DA2EA59}"/>
    <cellStyle name="20% - Accent6 4 2 4 2" xfId="12033" xr:uid="{00641CDB-4531-4F08-9ECD-D611E4664CB8}"/>
    <cellStyle name="20% - Accent6 4 2 4 2 2" xfId="12034" xr:uid="{8ED9335E-6566-4CD9-B060-107C808B9A32}"/>
    <cellStyle name="20% - Accent6 4 2 4 2 3" xfId="12035" xr:uid="{7848157C-4E4A-4CFE-B8C6-6FE1146AACE5}"/>
    <cellStyle name="20% - Accent6 4 2 4 3" xfId="12036" xr:uid="{A98CFBA8-535C-46B3-A950-4F198EB837B3}"/>
    <cellStyle name="20% - Accent6 4 2 4 4" xfId="12037" xr:uid="{9EE33048-2DF8-4477-A4D2-1E412E581A1F}"/>
    <cellStyle name="20% - Accent6 4 2 4 5" xfId="12038" xr:uid="{DF81760E-6852-4378-8376-21C1616211EB}"/>
    <cellStyle name="20% - Accent6 4 2 4 6" xfId="30269" xr:uid="{03FF9FDC-D36C-4FFB-BCB6-953811D1CF80}"/>
    <cellStyle name="20% - Accent6 4 2 4 7" xfId="12032" xr:uid="{C7F9122B-A1F8-4FD0-8732-7A35EDCB6DB8}"/>
    <cellStyle name="20% - Accent6 4 2 5" xfId="12039" xr:uid="{B5233D00-3307-467F-962A-6EBB19608B20}"/>
    <cellStyle name="20% - Accent6 4 2 5 2" xfId="12040" xr:uid="{4726A5E0-AD22-4046-92A4-D2D63B6C98A5}"/>
    <cellStyle name="20% - Accent6 4 2 5 2 2" xfId="12041" xr:uid="{B73ACEA2-7679-4E0D-85D7-7BDBFE361491}"/>
    <cellStyle name="20% - Accent6 4 2 5 2 3" xfId="12042" xr:uid="{4B42A65D-19CB-4F2B-A988-833B14DC69CB}"/>
    <cellStyle name="20% - Accent6 4 2 5 3" xfId="12043" xr:uid="{2434EFF2-42CB-4DE9-8043-08AB6731AEC0}"/>
    <cellStyle name="20% - Accent6 4 2 5 4" xfId="12044" xr:uid="{3885F25B-5B39-41EA-9D53-6A8F897DB586}"/>
    <cellStyle name="20% - Accent6 4 2 5 5" xfId="12045" xr:uid="{3EA8E566-E063-4B36-AE22-A053CED05823}"/>
    <cellStyle name="20% - Accent6 4 2 6" xfId="12046" xr:uid="{08CD37DD-819D-4529-B032-BEA7BA4F8694}"/>
    <cellStyle name="20% - Accent6 4 2 6 2" xfId="12047" xr:uid="{2033D77E-30DC-45A6-9353-1D19E4C10F98}"/>
    <cellStyle name="20% - Accent6 4 2 6 3" xfId="12048" xr:uid="{2D2FC582-5279-473B-A1FD-C70D1D21172C}"/>
    <cellStyle name="20% - Accent6 4 2 7" xfId="12049" xr:uid="{12B96D7A-66F4-4062-8B49-EBCD37B22141}"/>
    <cellStyle name="20% - Accent6 4 2 8" xfId="12050" xr:uid="{DD17FA12-55E0-42D8-ADFF-09F4FEB88A7A}"/>
    <cellStyle name="20% - Accent6 4 2 9" xfId="12051" xr:uid="{7854E762-BBE6-494C-B225-F7E7F827EE0F}"/>
    <cellStyle name="20% - Accent6 4 3" xfId="1291" xr:uid="{57383105-6BA5-437F-A688-37726346CA0A}"/>
    <cellStyle name="20% - Accent6 4 3 10" xfId="24655" xr:uid="{F88E996B-9EB2-4CF4-AFDF-60ECA22C0608}"/>
    <cellStyle name="20% - Accent6 4 3 2" xfId="1953" xr:uid="{6A473B1D-A2E4-4886-BCF4-C8A019446F68}"/>
    <cellStyle name="20% - Accent6 4 3 2 2" xfId="3188" xr:uid="{A4540A10-B05E-4CBA-907A-DC304219ADCF}"/>
    <cellStyle name="20% - Accent6 4 3 2 2 2" xfId="12055" xr:uid="{2A7F0401-9D6D-4504-89F2-5525AA94CCFB}"/>
    <cellStyle name="20% - Accent6 4 3 2 2 3" xfId="12056" xr:uid="{8603E421-CC1C-45E0-8838-4CF44D8C0612}"/>
    <cellStyle name="20% - Accent6 4 3 2 2 4" xfId="29078" xr:uid="{12E85072-CE26-4DAB-9257-6BECCAB72B83}"/>
    <cellStyle name="20% - Accent6 4 3 2 2 5" xfId="12054" xr:uid="{C4916CF8-5CDC-4D2C-A917-AE790E1141B6}"/>
    <cellStyle name="20% - Accent6 4 3 2 3" xfId="12057" xr:uid="{FC40D3B9-D8F3-4132-A0E2-644B1464D150}"/>
    <cellStyle name="20% - Accent6 4 3 2 4" xfId="12058" xr:uid="{6E19113B-347E-48B9-9474-079121DBC6E7}"/>
    <cellStyle name="20% - Accent6 4 3 2 5" xfId="12059" xr:uid="{AC25A961-2862-47B5-98FC-6A11596EA935}"/>
    <cellStyle name="20% - Accent6 4 3 2 6" xfId="22428" xr:uid="{8808D159-B18E-4296-A9D9-DF24BA5916F5}"/>
    <cellStyle name="20% - Accent6 4 3 2 7" xfId="12053" xr:uid="{BE615B51-7265-4268-B5C1-38E875738B05}"/>
    <cellStyle name="20% - Accent6 4 3 2 8" xfId="26099" xr:uid="{D273C1D2-9CCF-465B-ADC7-BD89165D012C}"/>
    <cellStyle name="20% - Accent6 4 3 3" xfId="2564" xr:uid="{78ED82A0-46AE-4509-B24D-C75717749867}"/>
    <cellStyle name="20% - Accent6 4 3 3 2" xfId="12061" xr:uid="{9462E7D5-2CCF-46B7-BE7C-DE02D119DD96}"/>
    <cellStyle name="20% - Accent6 4 3 3 2 2" xfId="12062" xr:uid="{17D1F15D-23F0-4D96-8B5C-A51F16ABFE5D}"/>
    <cellStyle name="20% - Accent6 4 3 3 2 3" xfId="12063" xr:uid="{1D307429-DE93-4F8B-A4E1-84B294C039D0}"/>
    <cellStyle name="20% - Accent6 4 3 3 3" xfId="12064" xr:uid="{D0005740-1588-4CB1-9503-91F47498BFFF}"/>
    <cellStyle name="20% - Accent6 4 3 3 4" xfId="12065" xr:uid="{385028E6-37BD-45AE-B620-3BF5C1B622A4}"/>
    <cellStyle name="20% - Accent6 4 3 3 5" xfId="12066" xr:uid="{9369DCED-947A-406C-BF77-6F38298CC644}"/>
    <cellStyle name="20% - Accent6 4 3 3 6" xfId="27567" xr:uid="{6CB2962B-0273-4093-9868-823A276BCF37}"/>
    <cellStyle name="20% - Accent6 4 3 3 7" xfId="12060" xr:uid="{54689567-03D4-4FC0-A0DE-2DC9CF417411}"/>
    <cellStyle name="20% - Accent6 4 3 4" xfId="12067" xr:uid="{EA05267B-CAF5-4198-B19D-BE4CA379DCEA}"/>
    <cellStyle name="20% - Accent6 4 3 4 2" xfId="12068" xr:uid="{1F37B7B5-72AB-447F-A4CE-98CF469ED7B2}"/>
    <cellStyle name="20% - Accent6 4 3 4 3" xfId="12069" xr:uid="{B76D4F90-ED58-43CA-871D-B1839C826964}"/>
    <cellStyle name="20% - Accent6 4 3 4 4" xfId="30564" xr:uid="{862A6230-8897-4112-B68B-CDDD27903857}"/>
    <cellStyle name="20% - Accent6 4 3 5" xfId="12070" xr:uid="{5FBE0B5C-1786-4F1E-9CDB-EB7BCCF9D8B7}"/>
    <cellStyle name="20% - Accent6 4 3 6" xfId="12071" xr:uid="{81FA26C5-B066-4A17-AA68-C20F19922A6E}"/>
    <cellStyle name="20% - Accent6 4 3 7" xfId="12072" xr:uid="{A6F8835F-396F-4949-BBF1-FC3EC41C5158}"/>
    <cellStyle name="20% - Accent6 4 3 8" xfId="21444" xr:uid="{2C75D4B8-5F00-459C-8B68-922FC8C67010}"/>
    <cellStyle name="20% - Accent6 4 3 9" xfId="12052" xr:uid="{72A3534D-975C-4D8C-98DC-CFC10FA35090}"/>
    <cellStyle name="20% - Accent6 4 4" xfId="1663" xr:uid="{786B39B7-195A-4C34-A8E5-6D353C3F4D0A}"/>
    <cellStyle name="20% - Accent6 4 4 10" xfId="24934" xr:uid="{330BD3A8-C187-4911-9A14-BB7B678E7FB4}"/>
    <cellStyle name="20% - Accent6 4 4 2" xfId="2884" xr:uid="{AD6CEA82-1FA8-480C-9E0E-2336F13A6E19}"/>
    <cellStyle name="20% - Accent6 4 4 2 2" xfId="12075" xr:uid="{33C287CA-1D37-40DC-AEB4-C3E36DA9C4D7}"/>
    <cellStyle name="20% - Accent6 4 4 2 2 2" xfId="12076" xr:uid="{2B58EA8C-928D-48A5-B507-6BB6045407A4}"/>
    <cellStyle name="20% - Accent6 4 4 2 2 3" xfId="12077" xr:uid="{D357D04C-4292-4181-BEE1-0E160484F3F2}"/>
    <cellStyle name="20% - Accent6 4 4 2 2 4" xfId="29375" xr:uid="{32AB0DEE-C5CA-44EC-ABD3-B320D4EDAC4C}"/>
    <cellStyle name="20% - Accent6 4 4 2 3" xfId="12078" xr:uid="{075EDEC9-F16C-4258-B40E-718436E8582B}"/>
    <cellStyle name="20% - Accent6 4 4 2 4" xfId="12079" xr:uid="{8E482B8E-93E9-469D-995D-1E86D9C1D159}"/>
    <cellStyle name="20% - Accent6 4 4 2 5" xfId="12080" xr:uid="{5172FBFC-ADF3-4A41-8ABE-E89515B9B329}"/>
    <cellStyle name="20% - Accent6 4 4 2 6" xfId="26391" xr:uid="{889A5211-0DFA-493B-97A6-7591A996F7BD}"/>
    <cellStyle name="20% - Accent6 4 4 2 7" xfId="12074" xr:uid="{C81FB2D7-59D0-4937-9BEF-581625460823}"/>
    <cellStyle name="20% - Accent6 4 4 3" xfId="12081" xr:uid="{63DFC2F1-DF4C-4E6C-AA90-D25C784B3AC7}"/>
    <cellStyle name="20% - Accent6 4 4 3 2" xfId="12082" xr:uid="{84A29046-6917-444F-AB69-9EDE2518F0F3}"/>
    <cellStyle name="20% - Accent6 4 4 3 2 2" xfId="12083" xr:uid="{E6B1D7FF-1CC2-4152-93C9-C517C4F03550}"/>
    <cellStyle name="20% - Accent6 4 4 3 2 3" xfId="12084" xr:uid="{91DAC1BB-F84E-4BA8-BC4F-65451BC016C5}"/>
    <cellStyle name="20% - Accent6 4 4 3 3" xfId="12085" xr:uid="{65FE6B6C-2240-4D24-9CDD-D9717B042BE1}"/>
    <cellStyle name="20% - Accent6 4 4 3 4" xfId="12086" xr:uid="{32E86F4B-C391-4808-82BC-3203E096DE75}"/>
    <cellStyle name="20% - Accent6 4 4 3 5" xfId="12087" xr:uid="{2D541723-175C-482E-A64E-7201A1FCFB1F}"/>
    <cellStyle name="20% - Accent6 4 4 3 6" xfId="27864" xr:uid="{A78F3F2A-5498-46E0-A4AD-AC181E7F510C}"/>
    <cellStyle name="20% - Accent6 4 4 4" xfId="12088" xr:uid="{4A3FBB21-259C-4BA8-A44C-2E806629BE95}"/>
    <cellStyle name="20% - Accent6 4 4 4 2" xfId="12089" xr:uid="{24246051-F692-4CD8-A363-96F1226C3DAA}"/>
    <cellStyle name="20% - Accent6 4 4 4 3" xfId="12090" xr:uid="{F1F72BC8-C9CF-40CD-AB0D-5DC86FBF45F9}"/>
    <cellStyle name="20% - Accent6 4 4 4 4" xfId="30862" xr:uid="{740429FA-1D6B-43AE-A39F-9BCF20EE0D71}"/>
    <cellStyle name="20% - Accent6 4 4 5" xfId="12091" xr:uid="{4D1DD013-26EA-4A5B-A8B1-A0CD2ABB4623}"/>
    <cellStyle name="20% - Accent6 4 4 6" xfId="12092" xr:uid="{C0AA2DA2-C137-4CE2-99DB-38FA40847B62}"/>
    <cellStyle name="20% - Accent6 4 4 7" xfId="12093" xr:uid="{5AB01AC0-35F0-472D-9D6B-194AC8BE885E}"/>
    <cellStyle name="20% - Accent6 4 4 8" xfId="21928" xr:uid="{D4F69ADF-8220-42EB-AC7F-50A0BC120031}"/>
    <cellStyle name="20% - Accent6 4 4 9" xfId="12073" xr:uid="{89913AF2-612C-4AA1-9C7B-B359903894E8}"/>
    <cellStyle name="20% - Accent6 4 5" xfId="2198" xr:uid="{385179F9-C831-4C9F-9B9E-F04C7BC5F4A0}"/>
    <cellStyle name="20% - Accent6 4 5 2" xfId="12095" xr:uid="{52E86C98-79D9-46CE-8F95-F17DF6F496F2}"/>
    <cellStyle name="20% - Accent6 4 5 2 2" xfId="12096" xr:uid="{8FF09D07-6167-4678-87F9-C2CCC514E87C}"/>
    <cellStyle name="20% - Accent6 4 5 2 2 2" xfId="12097" xr:uid="{F77A66D1-C009-47FB-A36C-C191666158D1}"/>
    <cellStyle name="20% - Accent6 4 5 2 2 3" xfId="12098" xr:uid="{C6146623-34EF-4D38-A1C0-3AC7B0EE1571}"/>
    <cellStyle name="20% - Accent6 4 5 2 2 4" xfId="29684" xr:uid="{656C0D02-F2AB-4E91-B21B-DDC6F2C2C33C}"/>
    <cellStyle name="20% - Accent6 4 5 2 3" xfId="12099" xr:uid="{562E706D-821A-4D9C-820C-57DD6B80F64C}"/>
    <cellStyle name="20% - Accent6 4 5 2 4" xfId="12100" xr:uid="{729345C2-16BC-4DC3-99BE-275AC674A0F2}"/>
    <cellStyle name="20% - Accent6 4 5 2 5" xfId="12101" xr:uid="{373B2578-E59F-4BC7-9405-3B5E396A9799}"/>
    <cellStyle name="20% - Accent6 4 5 2 6" xfId="26700" xr:uid="{46BDA1E7-57D8-4A51-AE75-6F2F09DD268E}"/>
    <cellStyle name="20% - Accent6 4 5 3" xfId="12102" xr:uid="{6DC44962-2F6C-443B-A19E-B000E59C9C94}"/>
    <cellStyle name="20% - Accent6 4 5 3 2" xfId="12103" xr:uid="{AC7DEA52-7874-49E8-8A63-454405A33784}"/>
    <cellStyle name="20% - Accent6 4 5 3 2 2" xfId="12104" xr:uid="{BA716279-7B3D-47D4-964C-6D11D677501C}"/>
    <cellStyle name="20% - Accent6 4 5 3 2 3" xfId="12105" xr:uid="{8738568B-5082-416B-8500-73E545A8D3F0}"/>
    <cellStyle name="20% - Accent6 4 5 3 3" xfId="12106" xr:uid="{BAAB58BF-810B-481F-AB3F-830129449ECC}"/>
    <cellStyle name="20% - Accent6 4 5 3 4" xfId="12107" xr:uid="{B5A50A0B-9FA5-414F-8B03-02F34D54045B}"/>
    <cellStyle name="20% - Accent6 4 5 3 5" xfId="12108" xr:uid="{51340E70-205C-46B7-B404-6F46E27913D6}"/>
    <cellStyle name="20% - Accent6 4 5 3 6" xfId="28173" xr:uid="{35E20BB1-0027-4D68-AD15-8B6288D12450}"/>
    <cellStyle name="20% - Accent6 4 5 4" xfId="12109" xr:uid="{93E70BB2-CFC7-4D18-8ADD-21B4B7AA346C}"/>
    <cellStyle name="20% - Accent6 4 5 4 2" xfId="12110" xr:uid="{E5A8918E-D56B-4BD5-B923-CDEB7D74F3F6}"/>
    <cellStyle name="20% - Accent6 4 5 4 3" xfId="12111" xr:uid="{AB342B60-7C39-4B35-B461-F19ED77BA38F}"/>
    <cellStyle name="20% - Accent6 4 5 4 4" xfId="31172" xr:uid="{81595FB9-099E-4E2B-B6ED-C46E93B781F6}"/>
    <cellStyle name="20% - Accent6 4 5 5" xfId="12112" xr:uid="{91121C93-9AF1-44A9-8D8F-CD6000FE844D}"/>
    <cellStyle name="20% - Accent6 4 5 6" xfId="12113" xr:uid="{47CAF4FB-69E0-452B-BFE5-64464CF7A377}"/>
    <cellStyle name="20% - Accent6 4 5 7" xfId="12114" xr:uid="{E59A9F60-B647-4C23-A059-82E08D4AC838}"/>
    <cellStyle name="20% - Accent6 4 5 8" xfId="25231" xr:uid="{26C905D2-C7CB-44EF-A7D3-0DB21CC33056}"/>
    <cellStyle name="20% - Accent6 4 5 9" xfId="12094" xr:uid="{0E2182DE-9E86-4FF5-B151-33F3163CF862}"/>
    <cellStyle name="20% - Accent6 4 6" xfId="12115" xr:uid="{22FCC5C5-7B5F-43DD-A28C-F87FA77DB7A9}"/>
    <cellStyle name="20% - Accent6 4 6 2" xfId="12116" xr:uid="{F19354B9-22E4-4817-BBCF-712AC3B655BC}"/>
    <cellStyle name="20% - Accent6 4 6 2 2" xfId="12117" xr:uid="{773ADFEC-CB93-47B1-A3EE-0A8EBFDD3E46}"/>
    <cellStyle name="20% - Accent6 4 6 2 3" xfId="12118" xr:uid="{192B3A0E-BDB7-4474-8627-305E681DA11E}"/>
    <cellStyle name="20% - Accent6 4 6 2 4" xfId="28498" xr:uid="{4BBBD980-D1E6-4C74-8330-8CFB1D612B2C}"/>
    <cellStyle name="20% - Accent6 4 6 3" xfId="12119" xr:uid="{296ADB38-C437-40E8-B59A-16EA3803E189}"/>
    <cellStyle name="20% - Accent6 4 6 4" xfId="12120" xr:uid="{323F26B7-8ED1-45CB-AEEB-F8DADDE2F83C}"/>
    <cellStyle name="20% - Accent6 4 6 5" xfId="12121" xr:uid="{4E19B323-CC65-4FE2-B331-05A48DB1B2FA}"/>
    <cellStyle name="20% - Accent6 4 6 6" xfId="25531" xr:uid="{EDB0EC2F-BE35-4940-BE69-D10DB91379D4}"/>
    <cellStyle name="20% - Accent6 4 7" xfId="12122" xr:uid="{31C22731-A6C6-4B9D-8218-EF5C5FBD3059}"/>
    <cellStyle name="20% - Accent6 4 7 2" xfId="12123" xr:uid="{A4CC53C6-37D7-43FF-8B21-E2606610E7A0}"/>
    <cellStyle name="20% - Accent6 4 7 2 2" xfId="12124" xr:uid="{5CBEDA51-60F0-45F2-A3F1-7087FFB4C6B1}"/>
    <cellStyle name="20% - Accent6 4 7 2 3" xfId="12125" xr:uid="{C8AA66FF-0602-407D-951A-2B7647CD55B4}"/>
    <cellStyle name="20% - Accent6 4 7 3" xfId="12126" xr:uid="{993C38EC-99E0-438D-A58C-4D95C76C7F32}"/>
    <cellStyle name="20% - Accent6 4 7 4" xfId="12127" xr:uid="{96748A7F-D40B-469E-BBDE-E3C406E52DBD}"/>
    <cellStyle name="20% - Accent6 4 7 5" xfId="12128" xr:uid="{03EC8B2D-82D5-4EFE-B6E1-EC12F2364A7F}"/>
    <cellStyle name="20% - Accent6 4 7 6" xfId="26982" xr:uid="{CF36527E-C4F4-45F9-82DA-2BBF7C852831}"/>
    <cellStyle name="20% - Accent6 4 8" xfId="12129" xr:uid="{29621C6E-28B3-4853-ACC2-404EFEC19AA0}"/>
    <cellStyle name="20% - Accent6 4 8 2" xfId="12130" xr:uid="{11B1DA69-9AAA-4CCB-9BAB-3D515025DCBA}"/>
    <cellStyle name="20% - Accent6 4 8 3" xfId="12131" xr:uid="{640304DE-A33F-4672-BA30-F1F07E1C6B2D}"/>
    <cellStyle name="20% - Accent6 4 8 4" xfId="29976" xr:uid="{2A242E22-F6E8-49A3-8D5A-CA1AC2730A14}"/>
    <cellStyle name="20% - Accent6 4 9" xfId="12132" xr:uid="{57901B62-95E1-45F5-9D49-66660FD58CED}"/>
    <cellStyle name="20% - Accent6 40" xfId="22877" xr:uid="{8340CD53-6AE0-42CF-8069-DCD060FB7470}"/>
    <cellStyle name="20% - Accent6 41" xfId="4420" xr:uid="{B9A21E98-21F7-40E4-ACCC-F25660BBDB60}"/>
    <cellStyle name="20% - Accent6 5" xfId="1022" xr:uid="{FA547CEB-02CD-4D58-B69F-DCEEC616A46B}"/>
    <cellStyle name="20% - Accent6 5 10" xfId="12134" xr:uid="{39F48AF8-7FE7-429F-80C7-548A2F56594A}"/>
    <cellStyle name="20% - Accent6 5 11" xfId="12135" xr:uid="{B3987FD4-6F60-4BD7-8B6C-81FC22EF36E5}"/>
    <cellStyle name="20% - Accent6 5 12" xfId="20976" xr:uid="{1FE9D05C-EF05-431D-A4B2-070F5525C5C9}"/>
    <cellStyle name="20% - Accent6 5 13" xfId="12133" xr:uid="{33400C9C-940C-4F73-A98C-1177BF0AA193}"/>
    <cellStyle name="20% - Accent6 5 14" xfId="5112" xr:uid="{7F6BBC71-1EFA-4EE1-B472-D7ACBC9163FA}"/>
    <cellStyle name="20% - Accent6 5 15" xfId="22992" xr:uid="{B50B953C-9E74-4B42-8C5A-8CCB5A1388E6}"/>
    <cellStyle name="20% - Accent6 5 2" xfId="1021" xr:uid="{9744BF9F-DE56-4C6F-822C-B784038FE913}"/>
    <cellStyle name="20% - Accent6 5 2 10" xfId="21216" xr:uid="{2B5A8698-721D-4726-807F-DEE0C7C2EFE0}"/>
    <cellStyle name="20% - Accent6 5 2 11" xfId="12136" xr:uid="{06F514D3-3E65-44BF-AF29-E44BDC888638}"/>
    <cellStyle name="20% - Accent6 5 2 12" xfId="5377" xr:uid="{B8391967-9E8A-43FF-B501-AAAD535609BA}"/>
    <cellStyle name="20% - Accent6 5 2 13" xfId="23040" xr:uid="{B1032822-31A6-457C-B52B-1540EF545037}"/>
    <cellStyle name="20% - Accent6 5 2 2" xfId="1294" xr:uid="{32BEB0A6-4647-4572-A05B-94EFBF0ECF63}"/>
    <cellStyle name="20% - Accent6 5 2 2 10" xfId="25930" xr:uid="{B57D4D4F-EC9D-40B7-9DCB-39BAC16F6C46}"/>
    <cellStyle name="20% - Accent6 5 2 2 2" xfId="1956" xr:uid="{5F2B73CF-1F8A-4D64-AA2A-8F5DFA3DA8EC}"/>
    <cellStyle name="20% - Accent6 5 2 2 2 2" xfId="3191" xr:uid="{A5C19BC0-B9C9-4A92-A252-B3442516DEB0}"/>
    <cellStyle name="20% - Accent6 5 2 2 2 2 2" xfId="12140" xr:uid="{C166F619-2F3C-48E2-BC2D-8012779BC5BD}"/>
    <cellStyle name="20% - Accent6 5 2 2 2 2 3" xfId="12141" xr:uid="{239346CC-F645-43A4-B339-95B9DF4E51D6}"/>
    <cellStyle name="20% - Accent6 5 2 2 2 2 4" xfId="12139" xr:uid="{3CBADC5B-50E0-4A44-8698-F469DFDA129D}"/>
    <cellStyle name="20% - Accent6 5 2 2 2 3" xfId="12142" xr:uid="{4509287C-4F49-453D-AE78-CC433E5DC943}"/>
    <cellStyle name="20% - Accent6 5 2 2 2 4" xfId="12143" xr:uid="{7BFCE07B-9502-46FB-AC01-840D57A9123F}"/>
    <cellStyle name="20% - Accent6 5 2 2 2 5" xfId="12144" xr:uid="{99533366-E618-4A8E-B4D4-FBB9D642399E}"/>
    <cellStyle name="20% - Accent6 5 2 2 2 6" xfId="28907" xr:uid="{604580B5-08F8-4D48-B56F-ADF477D44C5D}"/>
    <cellStyle name="20% - Accent6 5 2 2 2 7" xfId="12138" xr:uid="{1EA21816-7B15-49C0-8823-1D0A3A915281}"/>
    <cellStyle name="20% - Accent6 5 2 2 3" xfId="2567" xr:uid="{E62B27FA-54CB-43AB-A18A-FC71D51C0E16}"/>
    <cellStyle name="20% - Accent6 5 2 2 3 2" xfId="12146" xr:uid="{E11E4D61-CD01-42FD-81A7-227D72FC00A1}"/>
    <cellStyle name="20% - Accent6 5 2 2 3 2 2" xfId="12147" xr:uid="{86E90217-2B9C-4BFD-BC7C-67929FAA3E20}"/>
    <cellStyle name="20% - Accent6 5 2 2 3 2 3" xfId="12148" xr:uid="{57C5A821-8A16-41FB-98CF-0E5CEA1955E3}"/>
    <cellStyle name="20% - Accent6 5 2 2 3 3" xfId="12149" xr:uid="{D69B844C-B83B-43AD-93D2-8D22C32FF280}"/>
    <cellStyle name="20% - Accent6 5 2 2 3 4" xfId="12150" xr:uid="{AB0F646D-1442-45C7-8E8F-EF12DFE0486F}"/>
    <cellStyle name="20% - Accent6 5 2 2 3 5" xfId="12151" xr:uid="{31FE0DE8-002E-4DD9-84A5-F5E755E2E3EB}"/>
    <cellStyle name="20% - Accent6 5 2 2 3 6" xfId="12145" xr:uid="{222F99AC-CA79-4E0A-B447-1AD57F12E889}"/>
    <cellStyle name="20% - Accent6 5 2 2 4" xfId="12152" xr:uid="{035E7ED7-8D6A-42DB-9357-A38AF2E34BCA}"/>
    <cellStyle name="20% - Accent6 5 2 2 4 2" xfId="12153" xr:uid="{BA22BC7F-1AF2-4745-866B-71C55627DD32}"/>
    <cellStyle name="20% - Accent6 5 2 2 4 3" xfId="12154" xr:uid="{AA26A501-412E-4831-8944-916E9E47A6DF}"/>
    <cellStyle name="20% - Accent6 5 2 2 5" xfId="12155" xr:uid="{65820467-368D-4B11-946C-A03905A92BC0}"/>
    <cellStyle name="20% - Accent6 5 2 2 6" xfId="12156" xr:uid="{66F16061-2C6B-4774-93A6-ABF21DD94E4A}"/>
    <cellStyle name="20% - Accent6 5 2 2 7" xfId="12157" xr:uid="{CCCAB70B-7D67-4A69-9F35-7F05C717D36E}"/>
    <cellStyle name="20% - Accent6 5 2 2 8" xfId="22188" xr:uid="{E9358A90-AC05-433F-A30C-B4F27F4054C2}"/>
    <cellStyle name="20% - Accent6 5 2 2 9" xfId="12137" xr:uid="{09B280D6-1FCC-4FB1-BF05-18D6F70BBD7F}"/>
    <cellStyle name="20% - Accent6 5 2 3" xfId="1666" xr:uid="{F21A63E3-6D8E-47B2-AC3A-06DE038C45FE}"/>
    <cellStyle name="20% - Accent6 5 2 3 2" xfId="2887" xr:uid="{98BA89C2-4E20-4EDA-8AA4-509C1A6454D4}"/>
    <cellStyle name="20% - Accent6 5 2 3 2 2" xfId="12160" xr:uid="{99A172B3-E73D-429C-BF1A-238D607DE464}"/>
    <cellStyle name="20% - Accent6 5 2 3 2 2 2" xfId="12161" xr:uid="{B2DE16E8-A539-4165-8DDD-69AF1325F38E}"/>
    <cellStyle name="20% - Accent6 5 2 3 2 2 3" xfId="12162" xr:uid="{EF005087-AE36-4FEC-A149-6B992895DEC5}"/>
    <cellStyle name="20% - Accent6 5 2 3 2 3" xfId="12163" xr:uid="{6C53A3F1-99FE-47EF-91F9-88DD6B22796E}"/>
    <cellStyle name="20% - Accent6 5 2 3 2 4" xfId="12164" xr:uid="{18782C21-10CD-4575-BCE6-DD7998186BC3}"/>
    <cellStyle name="20% - Accent6 5 2 3 2 5" xfId="12165" xr:uid="{FF278B13-40BD-4B30-B614-EE6EBE1AABCE}"/>
    <cellStyle name="20% - Accent6 5 2 3 2 6" xfId="12159" xr:uid="{30564F9B-1E07-4088-8309-2D7FEAE75BC3}"/>
    <cellStyle name="20% - Accent6 5 2 3 3" xfId="12166" xr:uid="{FAE2BD32-D2C9-4A57-BE50-B84341B54E01}"/>
    <cellStyle name="20% - Accent6 5 2 3 3 2" xfId="12167" xr:uid="{7A9C9861-3D01-4FFE-B734-E37507A8F111}"/>
    <cellStyle name="20% - Accent6 5 2 3 3 2 2" xfId="12168" xr:uid="{8B6428F2-C538-469A-8AA3-F09546FCA590}"/>
    <cellStyle name="20% - Accent6 5 2 3 3 2 3" xfId="12169" xr:uid="{6B31B0A4-CA73-4382-8AFC-70C7588A8FCC}"/>
    <cellStyle name="20% - Accent6 5 2 3 3 3" xfId="12170" xr:uid="{777B3F23-EA8F-4501-9422-41A0364E3333}"/>
    <cellStyle name="20% - Accent6 5 2 3 3 4" xfId="12171" xr:uid="{FA0D5178-55CC-40F5-A50A-DD362FBE876F}"/>
    <cellStyle name="20% - Accent6 5 2 3 3 5" xfId="12172" xr:uid="{1D880605-4279-4734-BF30-1105E9696A64}"/>
    <cellStyle name="20% - Accent6 5 2 3 4" xfId="12173" xr:uid="{A9109CED-C5D1-41BE-B89E-DE51B7D09073}"/>
    <cellStyle name="20% - Accent6 5 2 3 4 2" xfId="12174" xr:uid="{3CEC28D0-1859-4157-A16C-322EBCB3A4D3}"/>
    <cellStyle name="20% - Accent6 5 2 3 4 3" xfId="12175" xr:uid="{2C692C61-02DA-4DC9-89D8-B9518724F28B}"/>
    <cellStyle name="20% - Accent6 5 2 3 5" xfId="12176" xr:uid="{234DA3B2-88AD-46F8-81A8-F323DDE880AC}"/>
    <cellStyle name="20% - Accent6 5 2 3 6" xfId="12177" xr:uid="{CE0EEEA0-97C3-406A-A002-B72BA8D32308}"/>
    <cellStyle name="20% - Accent6 5 2 3 7" xfId="12178" xr:uid="{1C819D34-E16A-4D2C-A229-1979762E4594}"/>
    <cellStyle name="20% - Accent6 5 2 3 8" xfId="27396" xr:uid="{A5B05AA0-83D6-4A7E-B6D9-016ACC044C67}"/>
    <cellStyle name="20% - Accent6 5 2 3 9" xfId="12158" xr:uid="{197DAEE4-61CC-4388-84A2-DF9377A0DA42}"/>
    <cellStyle name="20% - Accent6 5 2 4" xfId="2372" xr:uid="{FE10FD6E-C5CB-4A6E-B3C7-3D1F0BDD37F8}"/>
    <cellStyle name="20% - Accent6 5 2 4 2" xfId="12180" xr:uid="{8B28665F-0667-4832-92A8-E46F65C31367}"/>
    <cellStyle name="20% - Accent6 5 2 4 2 2" xfId="12181" xr:uid="{D6E06EC3-6B90-4C46-B233-41E79A071D86}"/>
    <cellStyle name="20% - Accent6 5 2 4 2 3" xfId="12182" xr:uid="{1635E854-D0FD-4C51-ADD2-C3DEC7FD4E10}"/>
    <cellStyle name="20% - Accent6 5 2 4 3" xfId="12183" xr:uid="{93298C49-AACD-48A0-8046-26335060FEAE}"/>
    <cellStyle name="20% - Accent6 5 2 4 4" xfId="12184" xr:uid="{EA1035CC-371F-4334-8A4F-0997B0C0308A}"/>
    <cellStyle name="20% - Accent6 5 2 4 5" xfId="12185" xr:uid="{F9F09B43-6157-4DB8-8727-F80463045A4C}"/>
    <cellStyle name="20% - Accent6 5 2 4 6" xfId="30391" xr:uid="{82BCD4CA-6292-4E8F-B7CF-F6FF1B432EE4}"/>
    <cellStyle name="20% - Accent6 5 2 4 7" xfId="12179" xr:uid="{33512B63-23FF-4454-8B60-E2C5E96A500F}"/>
    <cellStyle name="20% - Accent6 5 2 5" xfId="12186" xr:uid="{CA774105-50F3-4E3F-A690-80FA5A466606}"/>
    <cellStyle name="20% - Accent6 5 2 5 2" xfId="12187" xr:uid="{084AACD9-AF0A-43CB-AF09-A5706F1A83E7}"/>
    <cellStyle name="20% - Accent6 5 2 5 2 2" xfId="12188" xr:uid="{23669FCE-E7D3-49CF-9176-00BB8F45F07F}"/>
    <cellStyle name="20% - Accent6 5 2 5 2 3" xfId="12189" xr:uid="{5C8AFC73-97A2-4854-B09F-B18C608001F5}"/>
    <cellStyle name="20% - Accent6 5 2 5 3" xfId="12190" xr:uid="{3B8147DC-A285-45CE-92BB-844BE87A0F5A}"/>
    <cellStyle name="20% - Accent6 5 2 5 4" xfId="12191" xr:uid="{75A392E9-E350-4EE9-B264-3A756C76559A}"/>
    <cellStyle name="20% - Accent6 5 2 5 5" xfId="12192" xr:uid="{E07B58DC-B55B-4926-BEF5-3EEF6F067830}"/>
    <cellStyle name="20% - Accent6 5 2 6" xfId="12193" xr:uid="{3A3D1C81-042B-4420-B201-A9A72CFCD530}"/>
    <cellStyle name="20% - Accent6 5 2 6 2" xfId="12194" xr:uid="{B6FA0CF2-4958-44C4-9E2D-14D276B83AE5}"/>
    <cellStyle name="20% - Accent6 5 2 6 3" xfId="12195" xr:uid="{E27BCEEB-887A-41E9-A1BF-4CC9D2D61EC1}"/>
    <cellStyle name="20% - Accent6 5 2 7" xfId="12196" xr:uid="{6F83B92A-7FF1-42BD-9C3E-B76D5D88E26E}"/>
    <cellStyle name="20% - Accent6 5 2 8" xfId="12197" xr:uid="{E94FF841-60CD-4725-BC08-98B457BA5330}"/>
    <cellStyle name="20% - Accent6 5 2 9" xfId="12198" xr:uid="{123BA766-0D75-4D17-9D67-4D9AE95861D9}"/>
    <cellStyle name="20% - Accent6 5 3" xfId="1293" xr:uid="{918DDFFA-D215-4734-8310-98E35B5A4914}"/>
    <cellStyle name="20% - Accent6 5 3 10" xfId="24775" xr:uid="{FC54BD74-5055-45F2-AA3E-811E675DBF48}"/>
    <cellStyle name="20% - Accent6 5 3 2" xfId="1955" xr:uid="{6D5555A3-272B-44B6-82BE-6E9CA06A1C81}"/>
    <cellStyle name="20% - Accent6 5 3 2 2" xfId="3190" xr:uid="{8204A244-A48C-4E96-8F52-7AD287F185CD}"/>
    <cellStyle name="20% - Accent6 5 3 2 2 2" xfId="12202" xr:uid="{A39503F4-E7FA-4332-8A38-94BDC4CD20EC}"/>
    <cellStyle name="20% - Accent6 5 3 2 2 3" xfId="12203" xr:uid="{7AB38F46-E76A-4151-B153-1A94E5F5F9B1}"/>
    <cellStyle name="20% - Accent6 5 3 2 2 4" xfId="29200" xr:uid="{2BCDD1F9-B271-44EA-870C-E59196665A8B}"/>
    <cellStyle name="20% - Accent6 5 3 2 2 5" xfId="12201" xr:uid="{EC9EA450-59C4-413E-A436-9A45684FAB6C}"/>
    <cellStyle name="20% - Accent6 5 3 2 3" xfId="12204" xr:uid="{61373149-4EF3-444D-8060-32558C94A3D1}"/>
    <cellStyle name="20% - Accent6 5 3 2 4" xfId="12205" xr:uid="{A4A586D2-3BAE-47B3-BC9F-22FFCE977006}"/>
    <cellStyle name="20% - Accent6 5 3 2 5" xfId="12206" xr:uid="{25135A6E-D9CF-4D4A-A386-FB353758943C}"/>
    <cellStyle name="20% - Accent6 5 3 2 6" xfId="22447" xr:uid="{173E79EA-9C1C-4013-BC2F-0F741BF164A8}"/>
    <cellStyle name="20% - Accent6 5 3 2 7" xfId="12200" xr:uid="{CFFCE349-7BFC-4738-953E-22AC71CA65CC}"/>
    <cellStyle name="20% - Accent6 5 3 2 8" xfId="26218" xr:uid="{06FCB426-CE99-4407-BC52-CCC84359B623}"/>
    <cellStyle name="20% - Accent6 5 3 3" xfId="2566" xr:uid="{712BDD66-A45D-4AEB-9AA0-F7602728A5B2}"/>
    <cellStyle name="20% - Accent6 5 3 3 2" xfId="12208" xr:uid="{032625B4-2BCA-44D5-8D40-29FD2BCDBFFB}"/>
    <cellStyle name="20% - Accent6 5 3 3 2 2" xfId="12209" xr:uid="{35930310-D2C9-47BF-BF88-199B1B3A56F3}"/>
    <cellStyle name="20% - Accent6 5 3 3 2 3" xfId="12210" xr:uid="{68FC334F-4537-4CEB-B667-AA8B9B1CE239}"/>
    <cellStyle name="20% - Accent6 5 3 3 3" xfId="12211" xr:uid="{F7174D4E-32AC-402A-9F89-413D718644E9}"/>
    <cellStyle name="20% - Accent6 5 3 3 4" xfId="12212" xr:uid="{20B4BFF0-8884-462F-9342-A46C70ED70FB}"/>
    <cellStyle name="20% - Accent6 5 3 3 5" xfId="12213" xr:uid="{E87A227A-9807-4B50-AE3F-AB81DE13D77F}"/>
    <cellStyle name="20% - Accent6 5 3 3 6" xfId="27689" xr:uid="{9BD8EA8B-6352-439C-986D-1B2E120A5FF5}"/>
    <cellStyle name="20% - Accent6 5 3 3 7" xfId="12207" xr:uid="{AEE24BA8-EB6B-4F4A-97BD-E9225EBE42AF}"/>
    <cellStyle name="20% - Accent6 5 3 4" xfId="12214" xr:uid="{D77F09BB-A863-4A35-8F96-B3F470693096}"/>
    <cellStyle name="20% - Accent6 5 3 4 2" xfId="12215" xr:uid="{433258E5-793F-4E21-B7D2-32E9AE68F374}"/>
    <cellStyle name="20% - Accent6 5 3 4 3" xfId="12216" xr:uid="{3AB8EB92-3E4B-4C6B-B8CB-541600A93A97}"/>
    <cellStyle name="20% - Accent6 5 3 4 4" xfId="30687" xr:uid="{8AA91295-E2DC-4120-A1BE-F5BCEF90021E}"/>
    <cellStyle name="20% - Accent6 5 3 5" xfId="12217" xr:uid="{911EEF80-CFB7-4214-A49D-C3FDC12D9C5C}"/>
    <cellStyle name="20% - Accent6 5 3 6" xfId="12218" xr:uid="{46E7AB90-F4EE-41BC-93E1-0A87E881E573}"/>
    <cellStyle name="20% - Accent6 5 3 7" xfId="12219" xr:uid="{C155979B-798E-4C86-ABC3-4EC98290792D}"/>
    <cellStyle name="20% - Accent6 5 3 8" xfId="21462" xr:uid="{F383996D-95EB-4EFB-BB62-F3FF3C855E95}"/>
    <cellStyle name="20% - Accent6 5 3 9" xfId="12199" xr:uid="{33BE5454-B78C-4DA1-A623-CA74EBCFF0AD}"/>
    <cellStyle name="20% - Accent6 5 4" xfId="1665" xr:uid="{C2CCD63E-9370-4136-BE6E-161650A61F68}"/>
    <cellStyle name="20% - Accent6 5 4 10" xfId="25061" xr:uid="{826DA84B-E98A-4923-82C5-6BB56FE8388E}"/>
    <cellStyle name="20% - Accent6 5 4 2" xfId="2886" xr:uid="{0BCF1310-7440-452C-B564-E314D73A2A63}"/>
    <cellStyle name="20% - Accent6 5 4 2 2" xfId="12222" xr:uid="{AA58FCBF-839C-47AD-AAA2-50ED2AF9C957}"/>
    <cellStyle name="20% - Accent6 5 4 2 2 2" xfId="12223" xr:uid="{7502900B-49E5-4FFB-924A-D9AE9248EA9B}"/>
    <cellStyle name="20% - Accent6 5 4 2 2 3" xfId="12224" xr:uid="{5A99FA8F-438E-47E0-8E23-FF33F35E40F1}"/>
    <cellStyle name="20% - Accent6 5 4 2 2 4" xfId="29502" xr:uid="{20348FEE-6C02-4ECF-A627-84CF41060EF5}"/>
    <cellStyle name="20% - Accent6 5 4 2 3" xfId="12225" xr:uid="{50947590-B067-4FFA-9E59-9301726B1A90}"/>
    <cellStyle name="20% - Accent6 5 4 2 4" xfId="12226" xr:uid="{11319E0E-47A4-4363-B9BA-2FB32F037E60}"/>
    <cellStyle name="20% - Accent6 5 4 2 5" xfId="12227" xr:uid="{FAE4AA52-69DF-4FD8-9D80-DDF97D60C604}"/>
    <cellStyle name="20% - Accent6 5 4 2 6" xfId="26518" xr:uid="{1F187487-FDF7-4517-9A4A-7C682F9515D5}"/>
    <cellStyle name="20% - Accent6 5 4 2 7" xfId="12221" xr:uid="{9020B4FB-261D-4237-89DC-88A1F6F39234}"/>
    <cellStyle name="20% - Accent6 5 4 3" xfId="12228" xr:uid="{618B48A7-A643-41D1-B2B7-EEE85F9CD712}"/>
    <cellStyle name="20% - Accent6 5 4 3 2" xfId="12229" xr:uid="{A79D24FD-CDA9-433F-93F1-62B78A992915}"/>
    <cellStyle name="20% - Accent6 5 4 3 2 2" xfId="12230" xr:uid="{88BA0F63-2929-47EA-AFEB-C3DEB38F1D6D}"/>
    <cellStyle name="20% - Accent6 5 4 3 2 3" xfId="12231" xr:uid="{DF4B3937-9505-4E28-A93D-35CC28D9DEB0}"/>
    <cellStyle name="20% - Accent6 5 4 3 3" xfId="12232" xr:uid="{D7594693-5125-45AD-8EE0-CB5991F8ECA1}"/>
    <cellStyle name="20% - Accent6 5 4 3 4" xfId="12233" xr:uid="{11376240-F7C4-470F-AEA3-DEAA6B2A60B5}"/>
    <cellStyle name="20% - Accent6 5 4 3 5" xfId="12234" xr:uid="{CCDBAD4A-C6C2-4B46-B89F-10F1EB38A408}"/>
    <cellStyle name="20% - Accent6 5 4 3 6" xfId="27991" xr:uid="{65DEBD2B-2873-4FE1-AD5A-DE701450D441}"/>
    <cellStyle name="20% - Accent6 5 4 4" xfId="12235" xr:uid="{01409C37-A0B9-4058-8741-D527B0307F2C}"/>
    <cellStyle name="20% - Accent6 5 4 4 2" xfId="12236" xr:uid="{2A468A74-46B6-445D-B79B-F99DDFEA5ED4}"/>
    <cellStyle name="20% - Accent6 5 4 4 3" xfId="12237" xr:uid="{F561897E-D0F0-4134-AC3D-9124DD3B9A70}"/>
    <cellStyle name="20% - Accent6 5 4 4 4" xfId="30990" xr:uid="{C84013AA-604A-46FD-83CA-291CBF3AB071}"/>
    <cellStyle name="20% - Accent6 5 4 5" xfId="12238" xr:uid="{F0F99DD0-F9BE-4167-B83D-481EDDF30453}"/>
    <cellStyle name="20% - Accent6 5 4 6" xfId="12239" xr:uid="{3A9857A0-A264-45AC-A7F4-BCF04C657E22}"/>
    <cellStyle name="20% - Accent6 5 4 7" xfId="12240" xr:uid="{FC4E0902-6A5B-4981-BA6E-8EFBA9E63067}"/>
    <cellStyle name="20% - Accent6 5 4 8" xfId="21946" xr:uid="{FD1137A0-EBC8-4920-A517-318DC2A5BA19}"/>
    <cellStyle name="20% - Accent6 5 4 9" xfId="12220" xr:uid="{6B363A14-CB9A-4C72-ABC8-125275955D8B}"/>
    <cellStyle name="20% - Accent6 5 5" xfId="2259" xr:uid="{E7571C36-570E-43E2-9061-B4AFE5E7594F}"/>
    <cellStyle name="20% - Accent6 5 5 2" xfId="12242" xr:uid="{93C70F00-0444-428E-90F9-75723C624308}"/>
    <cellStyle name="20% - Accent6 5 5 2 2" xfId="12243" xr:uid="{504F86CB-CA9C-433A-9404-41C51B22A2F8}"/>
    <cellStyle name="20% - Accent6 5 5 2 2 2" xfId="12244" xr:uid="{5EC499F3-2033-4340-A398-776E45299C16}"/>
    <cellStyle name="20% - Accent6 5 5 2 2 3" xfId="12245" xr:uid="{CC4C24DE-673A-4FD9-8E9F-79D64EAA2566}"/>
    <cellStyle name="20% - Accent6 5 5 2 2 4" xfId="29806" xr:uid="{C12CAEAD-E446-407A-8625-DAC707B9857A}"/>
    <cellStyle name="20% - Accent6 5 5 2 3" xfId="12246" xr:uid="{0D7F730F-6A4A-4BA2-B43E-01E691469F4E}"/>
    <cellStyle name="20% - Accent6 5 5 2 4" xfId="12247" xr:uid="{E7001E9C-0167-41CD-B2F5-8AB92C964EFB}"/>
    <cellStyle name="20% - Accent6 5 5 2 5" xfId="12248" xr:uid="{0DAFD08A-C93A-474B-BCF7-20C2BEBF0C1C}"/>
    <cellStyle name="20% - Accent6 5 5 2 6" xfId="26822" xr:uid="{4522A5DD-1F93-4CC3-BBE1-A8079192BF9B}"/>
    <cellStyle name="20% - Accent6 5 5 3" xfId="12249" xr:uid="{37E95708-B48F-4096-A894-7A29D44ADF15}"/>
    <cellStyle name="20% - Accent6 5 5 3 2" xfId="12250" xr:uid="{5B276565-E809-46E0-AD4E-3AB49F395BD7}"/>
    <cellStyle name="20% - Accent6 5 5 3 2 2" xfId="12251" xr:uid="{B5B18976-4CE0-4A64-8B10-0E115AA37956}"/>
    <cellStyle name="20% - Accent6 5 5 3 2 3" xfId="12252" xr:uid="{EF52B0DC-1B83-421A-8FA5-6E7C84FCD050}"/>
    <cellStyle name="20% - Accent6 5 5 3 3" xfId="12253" xr:uid="{C6336217-EB41-4148-B1AA-13A9393B377F}"/>
    <cellStyle name="20% - Accent6 5 5 3 4" xfId="12254" xr:uid="{FDC7C37E-4BD8-4550-ADE8-957D8635C44C}"/>
    <cellStyle name="20% - Accent6 5 5 3 5" xfId="12255" xr:uid="{FF1C5F96-86DA-4436-A106-FEE29DC1CA03}"/>
    <cellStyle name="20% - Accent6 5 5 3 6" xfId="28295" xr:uid="{542E4B0A-3DC6-4050-BADC-688864ADBFB4}"/>
    <cellStyle name="20% - Accent6 5 5 4" xfId="12256" xr:uid="{62D0ADBE-EB24-4C9E-A875-07D60318A998}"/>
    <cellStyle name="20% - Accent6 5 5 4 2" xfId="12257" xr:uid="{2AC881F4-0108-4700-B392-6255A93F9090}"/>
    <cellStyle name="20% - Accent6 5 5 4 3" xfId="12258" xr:uid="{B128062B-2443-4BAC-AC9F-3DE5A7D9C38C}"/>
    <cellStyle name="20% - Accent6 5 5 4 4" xfId="31295" xr:uid="{3726FBBB-242F-46DE-89E3-E7E12748E65C}"/>
    <cellStyle name="20% - Accent6 5 5 5" xfId="12259" xr:uid="{4BD5E0F6-7C41-447F-BE87-C30E5FA9E1DD}"/>
    <cellStyle name="20% - Accent6 5 5 6" xfId="12260" xr:uid="{24C772B7-B518-4F39-896C-CBFE74A89F81}"/>
    <cellStyle name="20% - Accent6 5 5 7" xfId="12261" xr:uid="{2836BC31-BC90-44D7-BDDC-D789CBE9EED8}"/>
    <cellStyle name="20% - Accent6 5 5 8" xfId="25354" xr:uid="{4A56F52D-710C-4EF0-99A5-90857D88F163}"/>
    <cellStyle name="20% - Accent6 5 5 9" xfId="12241" xr:uid="{EDD69D4C-7195-4FF3-83BC-233586736FAC}"/>
    <cellStyle name="20% - Accent6 5 6" xfId="12262" xr:uid="{66AA4834-3EF8-4883-BCE7-F37F09E3B302}"/>
    <cellStyle name="20% - Accent6 5 6 2" xfId="12263" xr:uid="{06D95850-F56D-4A99-80FB-9630C403651E}"/>
    <cellStyle name="20% - Accent6 5 6 2 2" xfId="12264" xr:uid="{C53EB611-EF05-415A-A3F6-B9ED9B2D1EE1}"/>
    <cellStyle name="20% - Accent6 5 6 2 3" xfId="12265" xr:uid="{3D59DBE1-5E1D-4895-93EC-267CDD0CAE09}"/>
    <cellStyle name="20% - Accent6 5 6 2 4" xfId="28620" xr:uid="{8E095710-1703-4B6B-A54F-E756859E7EF6}"/>
    <cellStyle name="20% - Accent6 5 6 3" xfId="12266" xr:uid="{889C2975-B010-4D3E-ABBF-92087FA1D852}"/>
    <cellStyle name="20% - Accent6 5 6 4" xfId="12267" xr:uid="{72F0DFB1-3109-469C-9B40-344CA92A3FDD}"/>
    <cellStyle name="20% - Accent6 5 6 5" xfId="12268" xr:uid="{1055D874-416D-4CFE-B775-18B58ABD3841}"/>
    <cellStyle name="20% - Accent6 5 6 6" xfId="25654" xr:uid="{32C7C28D-16D7-4F7B-B97C-BCF92F0FFB78}"/>
    <cellStyle name="20% - Accent6 5 7" xfId="12269" xr:uid="{1D7ED348-3465-4980-9947-CD814852F694}"/>
    <cellStyle name="20% - Accent6 5 7 2" xfId="12270" xr:uid="{AD04865C-F73F-4051-9D4B-9C237F2CDA67}"/>
    <cellStyle name="20% - Accent6 5 7 2 2" xfId="12271" xr:uid="{780CEB7F-F45F-4BAA-81F5-5217585BCCCF}"/>
    <cellStyle name="20% - Accent6 5 7 2 3" xfId="12272" xr:uid="{C4BE2B6E-0A9F-48FB-BC57-A7B67AFB8847}"/>
    <cellStyle name="20% - Accent6 5 7 3" xfId="12273" xr:uid="{CDE6E39E-43BE-4E2E-94BA-7220E1B96624}"/>
    <cellStyle name="20% - Accent6 5 7 4" xfId="12274" xr:uid="{881B0627-0941-444D-828F-84FE36F7DCC0}"/>
    <cellStyle name="20% - Accent6 5 7 5" xfId="12275" xr:uid="{334A29E8-3EE6-467D-9832-4476F90EEA9F}"/>
    <cellStyle name="20% - Accent6 5 7 6" xfId="27105" xr:uid="{0B748629-7223-4235-9002-2FF22D417B9C}"/>
    <cellStyle name="20% - Accent6 5 8" xfId="12276" xr:uid="{1142F362-D01D-4BF4-A279-909A66B6EE5A}"/>
    <cellStyle name="20% - Accent6 5 8 2" xfId="12277" xr:uid="{BD07606F-092F-4708-8FE2-EBA1521A694F}"/>
    <cellStyle name="20% - Accent6 5 8 3" xfId="12278" xr:uid="{D379B280-4771-4837-A687-53E5CFB58A54}"/>
    <cellStyle name="20% - Accent6 5 8 4" xfId="30099" xr:uid="{0C5577EE-BA8E-48EB-9803-3F0F824D19FC}"/>
    <cellStyle name="20% - Accent6 5 9" xfId="12279" xr:uid="{5DF3D83A-4EEC-4864-B6DD-99C7CA062E07}"/>
    <cellStyle name="20% - Accent6 6" xfId="1020" xr:uid="{331FB705-D6DA-4F0F-8F54-BC6C781DB490}"/>
    <cellStyle name="20% - Accent6 6 10" xfId="12281" xr:uid="{ABA656B1-4992-48CA-B490-F6C88173624C}"/>
    <cellStyle name="20% - Accent6 6 11" xfId="20993" xr:uid="{01B43027-121A-45F0-9E40-823FAAD912DF}"/>
    <cellStyle name="20% - Accent6 6 12" xfId="12280" xr:uid="{CE52CE8C-7964-44F9-9E06-942493F90A4D}"/>
    <cellStyle name="20% - Accent6 6 13" xfId="5129" xr:uid="{57ADA8F1-9620-4C78-A78C-1344E82474F3}"/>
    <cellStyle name="20% - Accent6 6 14" xfId="4583" xr:uid="{BBA7AEDC-C492-4F5F-9A80-80327B7B2E56}"/>
    <cellStyle name="20% - Accent6 6 2" xfId="1295" xr:uid="{085AF357-2007-45FF-9FB1-5433A738B2E8}"/>
    <cellStyle name="20% - Accent6 6 2 10" xfId="5396" xr:uid="{93041EB6-C4E3-43D2-9987-7BA4CB61F789}"/>
    <cellStyle name="20% - Accent6 6 2 11" xfId="23067" xr:uid="{1DEDE872-4A10-4AFC-9A8B-CC956E7046AB}"/>
    <cellStyle name="20% - Accent6 6 2 2" xfId="1957" xr:uid="{F210ED74-78C5-4831-99CE-8F5F29D9E582}"/>
    <cellStyle name="20% - Accent6 6 2 2 2" xfId="3192" xr:uid="{85832CCB-307F-4F1E-992C-8E18577A2C7E}"/>
    <cellStyle name="20% - Accent6 6 2 2 2 2" xfId="12285" xr:uid="{269325EA-41E4-4281-BC08-3F0C4A14305B}"/>
    <cellStyle name="20% - Accent6 6 2 2 2 3" xfId="12286" xr:uid="{B62977DB-C5BC-412A-ACAE-1AF4932105F4}"/>
    <cellStyle name="20% - Accent6 6 2 2 2 4" xfId="12284" xr:uid="{FACCC734-2151-4117-8B05-07238EAEA540}"/>
    <cellStyle name="20% - Accent6 6 2 2 3" xfId="12287" xr:uid="{0686A910-3D82-41D6-A571-3CC373FC48DA}"/>
    <cellStyle name="20% - Accent6 6 2 2 4" xfId="12288" xr:uid="{292C73EB-5D28-47BF-971E-08C3EC1648D1}"/>
    <cellStyle name="20% - Accent6 6 2 2 5" xfId="12289" xr:uid="{97661D6B-BBCC-41D2-BBA5-EA1D1E1E38DA}"/>
    <cellStyle name="20% - Accent6 6 2 2 6" xfId="22208" xr:uid="{38C8A7E8-0FB0-4816-9032-F70981E0C7D2}"/>
    <cellStyle name="20% - Accent6 6 2 2 7" xfId="12283" xr:uid="{A493AF60-5624-4007-BE69-335AF82825A2}"/>
    <cellStyle name="20% - Accent6 6 2 2 8" xfId="28713" xr:uid="{B0F3AE19-1266-47CF-9CFF-924D519D2F99}"/>
    <cellStyle name="20% - Accent6 6 2 3" xfId="2568" xr:uid="{FE6F2725-1A4A-4EA9-89E6-984F7029FB71}"/>
    <cellStyle name="20% - Accent6 6 2 3 2" xfId="12291" xr:uid="{E1AAD067-9EF6-4223-872D-39C878F45C6E}"/>
    <cellStyle name="20% - Accent6 6 2 3 2 2" xfId="12292" xr:uid="{4DD9BB23-28D6-4BB8-A29F-F8643F184E1E}"/>
    <cellStyle name="20% - Accent6 6 2 3 2 3" xfId="12293" xr:uid="{1548DD7A-4E7F-4F94-B411-B73CB91277D5}"/>
    <cellStyle name="20% - Accent6 6 2 3 3" xfId="12294" xr:uid="{255CFC2A-6EDA-4DF4-A218-8F38F9E92CF9}"/>
    <cellStyle name="20% - Accent6 6 2 3 4" xfId="12295" xr:uid="{51E631A8-FA32-4C57-8297-D46FFDC6DC95}"/>
    <cellStyle name="20% - Accent6 6 2 3 5" xfId="12296" xr:uid="{78C24CC9-3256-4784-92A5-9495FA693385}"/>
    <cellStyle name="20% - Accent6 6 2 3 6" xfId="12290" xr:uid="{439E40CF-60C5-43A9-99D5-53D4CEB74D13}"/>
    <cellStyle name="20% - Accent6 6 2 4" xfId="12297" xr:uid="{934A7453-F5D8-4881-BEE7-C1D23BD7673F}"/>
    <cellStyle name="20% - Accent6 6 2 4 2" xfId="12298" xr:uid="{01EEA99B-DC97-4BC2-B5AA-E63F95F38878}"/>
    <cellStyle name="20% - Accent6 6 2 4 3" xfId="12299" xr:uid="{EE43AAC9-0EC7-4F9A-AD55-6833B688176A}"/>
    <cellStyle name="20% - Accent6 6 2 5" xfId="12300" xr:uid="{E784D840-12FE-4503-8358-EEBA9ECA84F2}"/>
    <cellStyle name="20% - Accent6 6 2 6" xfId="12301" xr:uid="{90F2E444-C677-4B97-9AC7-A07DF64BAA93}"/>
    <cellStyle name="20% - Accent6 6 2 7" xfId="12302" xr:uid="{0CD39599-E3C1-409E-BF6C-B9847A0694F9}"/>
    <cellStyle name="20% - Accent6 6 2 8" xfId="21235" xr:uid="{FB40A377-3D2E-4F42-B68A-44E11CDDE0EF}"/>
    <cellStyle name="20% - Accent6 6 2 9" xfId="12282" xr:uid="{9EF5D1A6-C6F0-4E2D-99A3-FBAE9296D512}"/>
    <cellStyle name="20% - Accent6 6 3" xfId="1667" xr:uid="{88931E49-57DC-44DB-8849-89D8E388E426}"/>
    <cellStyle name="20% - Accent6 6 3 10" xfId="27199" xr:uid="{40747CD6-8250-40DE-9830-AB8C667D8936}"/>
    <cellStyle name="20% - Accent6 6 3 2" xfId="2888" xr:uid="{5AAB6AB9-E23B-48F2-9D95-93AFE16D428B}"/>
    <cellStyle name="20% - Accent6 6 3 2 2" xfId="12305" xr:uid="{86248918-9F6E-48EC-8A70-399E0AE360D3}"/>
    <cellStyle name="20% - Accent6 6 3 2 2 2" xfId="12306" xr:uid="{A65DF528-6CB2-4C55-B649-AE15AD5676DD}"/>
    <cellStyle name="20% - Accent6 6 3 2 2 3" xfId="12307" xr:uid="{1C6DBF0A-AB2C-45D7-B83F-372CD1A97760}"/>
    <cellStyle name="20% - Accent6 6 3 2 3" xfId="12308" xr:uid="{8A0DDD4F-F56D-480A-AB09-0A52AAD60A4E}"/>
    <cellStyle name="20% - Accent6 6 3 2 4" xfId="12309" xr:uid="{319C56E6-069C-4038-A21C-4F6057D35E82}"/>
    <cellStyle name="20% - Accent6 6 3 2 5" xfId="12310" xr:uid="{BA0E0B2D-F2FC-4A4B-A7BE-F299EEC58F4E}"/>
    <cellStyle name="20% - Accent6 6 3 2 6" xfId="22468" xr:uid="{4EE92B2B-9D40-47D2-8B2C-13945DFB849A}"/>
    <cellStyle name="20% - Accent6 6 3 2 7" xfId="12304" xr:uid="{615DC9FF-19DF-4B99-A113-1B22A180F7D7}"/>
    <cellStyle name="20% - Accent6 6 3 3" xfId="12311" xr:uid="{36010F7D-5968-4C36-9ED3-0526A6F0F99D}"/>
    <cellStyle name="20% - Accent6 6 3 3 2" xfId="12312" xr:uid="{17A79FFC-DED1-49A0-A86D-5A592B32D7CC}"/>
    <cellStyle name="20% - Accent6 6 3 3 2 2" xfId="12313" xr:uid="{3403DB3B-4C3D-4F82-83F0-44CC8E99BBEE}"/>
    <cellStyle name="20% - Accent6 6 3 3 2 3" xfId="12314" xr:uid="{EDE7A8A1-EAF0-4041-AD74-F6E6E7005700}"/>
    <cellStyle name="20% - Accent6 6 3 3 3" xfId="12315" xr:uid="{AD6F5A26-0B01-4C77-BA74-F4ACD684A813}"/>
    <cellStyle name="20% - Accent6 6 3 3 4" xfId="12316" xr:uid="{E2382FA0-FA74-4246-B8FA-A544B09C6A44}"/>
    <cellStyle name="20% - Accent6 6 3 3 5" xfId="12317" xr:uid="{9C711157-0BA0-46F0-B8B2-77BF9607B714}"/>
    <cellStyle name="20% - Accent6 6 3 4" xfId="12318" xr:uid="{14524434-631E-4FA8-9701-8DC48856361C}"/>
    <cellStyle name="20% - Accent6 6 3 4 2" xfId="12319" xr:uid="{E99A8D9B-9B33-44EB-91E4-0D9869670CE6}"/>
    <cellStyle name="20% - Accent6 6 3 4 3" xfId="12320" xr:uid="{94293138-EA32-413D-B78C-F52F0DDEF12B}"/>
    <cellStyle name="20% - Accent6 6 3 5" xfId="12321" xr:uid="{3A3F092E-AFEA-41DE-A8CC-D443FA7B1564}"/>
    <cellStyle name="20% - Accent6 6 3 6" xfId="12322" xr:uid="{30A6E161-5C87-4535-85BC-3CB9E11700EE}"/>
    <cellStyle name="20% - Accent6 6 3 7" xfId="12323" xr:uid="{FA450780-4579-4394-AB83-37DB57F2AA1F}"/>
    <cellStyle name="20% - Accent6 6 3 8" xfId="21482" xr:uid="{9F870F57-33A1-409E-B299-C378244188F6}"/>
    <cellStyle name="20% - Accent6 6 3 9" xfId="12303" xr:uid="{5AB8B1ED-0F97-4C90-8B33-EFDA83DC4256}"/>
    <cellStyle name="20% - Accent6 6 4" xfId="2417" xr:uid="{FB0994BF-C02E-44F0-9703-40E130332AD9}"/>
    <cellStyle name="20% - Accent6 6 4 10" xfId="30192" xr:uid="{A7AAC55F-0820-4411-B157-489E9160B30E}"/>
    <cellStyle name="20% - Accent6 6 4 2" xfId="12325" xr:uid="{A69A4CB6-AD23-4F75-BC88-4D922DB0B99A}"/>
    <cellStyle name="20% - Accent6 6 4 2 2" xfId="12326" xr:uid="{F3357285-5168-4F81-9ACA-5D7783B9CB9F}"/>
    <cellStyle name="20% - Accent6 6 4 2 2 2" xfId="12327" xr:uid="{D83A5FE3-BC2B-4571-B77A-2AB2753AAE0B}"/>
    <cellStyle name="20% - Accent6 6 4 2 2 3" xfId="12328" xr:uid="{0EB61FAB-2083-459A-94EE-124E03AE82EF}"/>
    <cellStyle name="20% - Accent6 6 4 2 3" xfId="12329" xr:uid="{B375E15A-6441-43F2-98BA-745672596D9D}"/>
    <cellStyle name="20% - Accent6 6 4 2 4" xfId="12330" xr:uid="{8EEE8779-955B-45B6-8BFD-746F93693658}"/>
    <cellStyle name="20% - Accent6 6 4 2 5" xfId="12331" xr:uid="{8A358557-787B-41B5-B92D-E3F181B838E6}"/>
    <cellStyle name="20% - Accent6 6 4 3" xfId="12332" xr:uid="{0EE6E77F-CBBA-496F-A5D3-D5C5F2AE8AC9}"/>
    <cellStyle name="20% - Accent6 6 4 3 2" xfId="12333" xr:uid="{91614DBF-C552-4DDB-8497-C7DEC920F8E7}"/>
    <cellStyle name="20% - Accent6 6 4 3 2 2" xfId="12334" xr:uid="{9A83C3E3-4A7A-4897-AFB7-B1B64F6C5333}"/>
    <cellStyle name="20% - Accent6 6 4 3 2 3" xfId="12335" xr:uid="{6E6AC381-B2C5-4C99-A884-5BA00C35024C}"/>
    <cellStyle name="20% - Accent6 6 4 3 3" xfId="12336" xr:uid="{1057A9EC-4B2C-42DD-B7A1-D8C8121AE4EA}"/>
    <cellStyle name="20% - Accent6 6 4 3 4" xfId="12337" xr:uid="{F00A70C5-D19D-4888-B660-64EB947BAF2D}"/>
    <cellStyle name="20% - Accent6 6 4 3 5" xfId="12338" xr:uid="{FD4C06F6-F1D5-4786-A1CD-544670CA7FA6}"/>
    <cellStyle name="20% - Accent6 6 4 4" xfId="12339" xr:uid="{E9C24EB6-3384-4BA0-8721-AE575B57D394}"/>
    <cellStyle name="20% - Accent6 6 4 4 2" xfId="12340" xr:uid="{5CBDD1D9-17E9-4B5A-AE1F-DA4EA3836835}"/>
    <cellStyle name="20% - Accent6 6 4 4 3" xfId="12341" xr:uid="{F664108D-55EC-44FA-BD75-5476299B19A8}"/>
    <cellStyle name="20% - Accent6 6 4 5" xfId="12342" xr:uid="{869EB173-371B-4473-B474-54AB9839A722}"/>
    <cellStyle name="20% - Accent6 6 4 6" xfId="12343" xr:uid="{A31ED80E-CD9A-4BD5-AE43-A59D94532C79}"/>
    <cellStyle name="20% - Accent6 6 4 7" xfId="12344" xr:uid="{5ABF94AC-0B10-4DEF-8FCD-341B70D8E4E3}"/>
    <cellStyle name="20% - Accent6 6 4 8" xfId="21963" xr:uid="{804E32AE-8FE9-4AF9-89CE-8ECCDB533E4E}"/>
    <cellStyle name="20% - Accent6 6 4 9" xfId="12324" xr:uid="{CC1445EE-C850-41EE-A269-DEE2CA7AC354}"/>
    <cellStyle name="20% - Accent6 6 5" xfId="12345" xr:uid="{311CDCA5-2CF3-4CCB-962F-4172F47171CF}"/>
    <cellStyle name="20% - Accent6 6 5 2" xfId="12346" xr:uid="{4BC3AA3F-C82B-4923-B0C4-4AE79ED7A6AA}"/>
    <cellStyle name="20% - Accent6 6 5 2 2" xfId="12347" xr:uid="{7B021BC0-5350-4B5C-B577-5A7CA49A01AD}"/>
    <cellStyle name="20% - Accent6 6 5 2 3" xfId="12348" xr:uid="{EDE43DB8-B278-4093-B84B-A2836D149F81}"/>
    <cellStyle name="20% - Accent6 6 5 3" xfId="12349" xr:uid="{AC6216C5-3754-424F-A958-3341D637682E}"/>
    <cellStyle name="20% - Accent6 6 5 4" xfId="12350" xr:uid="{FD7C84EA-30E9-4351-96CC-E6D8F361A08B}"/>
    <cellStyle name="20% - Accent6 6 5 5" xfId="12351" xr:uid="{3541458B-14F3-429C-BCD6-6855634DFA2D}"/>
    <cellStyle name="20% - Accent6 6 6" xfId="12352" xr:uid="{9B75346E-86C4-469B-8FEE-32B9C58F685B}"/>
    <cellStyle name="20% - Accent6 6 6 2" xfId="12353" xr:uid="{4E60E1C5-6EF2-4FC7-A468-3FCB2A32046B}"/>
    <cellStyle name="20% - Accent6 6 6 2 2" xfId="12354" xr:uid="{4A15CD7B-BED5-44A7-8E12-FA6C910BBD4E}"/>
    <cellStyle name="20% - Accent6 6 6 2 3" xfId="12355" xr:uid="{7DF29640-C982-457E-B0B9-A2C875D8C2BC}"/>
    <cellStyle name="20% - Accent6 6 6 3" xfId="12356" xr:uid="{EAB627CE-E20D-4D20-B498-850D86E6DD93}"/>
    <cellStyle name="20% - Accent6 6 6 4" xfId="12357" xr:uid="{37FA0137-2C4F-4968-AB7D-F8D5A85DBA22}"/>
    <cellStyle name="20% - Accent6 6 6 5" xfId="12358" xr:uid="{948891EF-962C-4EAC-9764-65AEF255C3DE}"/>
    <cellStyle name="20% - Accent6 6 7" xfId="12359" xr:uid="{5A016C29-3C05-4DBF-A931-B3FB48D42FD6}"/>
    <cellStyle name="20% - Accent6 6 7 2" xfId="12360" xr:uid="{9F886B86-3939-4227-8525-058CA2FF3A9B}"/>
    <cellStyle name="20% - Accent6 6 7 3" xfId="12361" xr:uid="{B77A23FF-D64D-402D-B739-1E3DA0FE6309}"/>
    <cellStyle name="20% - Accent6 6 8" xfId="12362" xr:uid="{174829D7-FEF7-492E-9161-4FF5CD4FA783}"/>
    <cellStyle name="20% - Accent6 6 9" xfId="12363" xr:uid="{8344F304-DF76-468E-A57D-1678C6691A76}"/>
    <cellStyle name="20% - Accent6 7" xfId="145" xr:uid="{CA0291AC-C33C-4CD7-B339-19EEC10244E1}"/>
    <cellStyle name="20% - Accent6 7 10" xfId="21012" xr:uid="{2542AEC4-B2E0-43CE-8ECB-DB584AADAB84}"/>
    <cellStyle name="20% - Accent6 7 11" xfId="12364" xr:uid="{3B078AAA-EB43-46BC-BCF9-33375B1DFE1E}"/>
    <cellStyle name="20% - Accent6 7 12" xfId="5150" xr:uid="{7C251F5F-795E-4DE5-9119-BA1BC90EE7CE}"/>
    <cellStyle name="20% - Accent6 7 13" xfId="23081" xr:uid="{CEB707ED-95F5-4184-814F-2F6987CDE2A8}"/>
    <cellStyle name="20% - Accent6 7 2" xfId="3044" xr:uid="{22406EFB-478F-4781-A140-B14A6BC71174}"/>
    <cellStyle name="20% - Accent6 7 2 10" xfId="26024" xr:uid="{25EA201F-678A-4C7A-B32E-DC3132CC325B}"/>
    <cellStyle name="20% - Accent6 7 2 2" xfId="6190" xr:uid="{81FBA6CA-FB66-479A-B3C2-2A759AECD58D}"/>
    <cellStyle name="20% - Accent6 7 2 2 2" xfId="12367" xr:uid="{0FA73CFA-DB3E-4280-B0C1-841BA014C028}"/>
    <cellStyle name="20% - Accent6 7 2 2 2 2" xfId="12368" xr:uid="{B9BCA883-E889-4858-BC4D-5FA1158459A0}"/>
    <cellStyle name="20% - Accent6 7 2 2 2 3" xfId="12369" xr:uid="{D6DCBDE4-1421-46BF-BD33-B7AA9F12F3C5}"/>
    <cellStyle name="20% - Accent6 7 2 2 3" xfId="12370" xr:uid="{E816D2F0-8511-457E-A8F4-17D9CC142EFA}"/>
    <cellStyle name="20% - Accent6 7 2 2 4" xfId="12371" xr:uid="{5C2B4206-90C5-483C-9006-FF657B577132}"/>
    <cellStyle name="20% - Accent6 7 2 2 5" xfId="12372" xr:uid="{D04ADE95-940C-436D-B618-75A878B3652B}"/>
    <cellStyle name="20% - Accent6 7 2 2 6" xfId="22233" xr:uid="{924AEF1F-5654-4D33-BAAA-C6C1F53FC394}"/>
    <cellStyle name="20% - Accent6 7 2 2 7" xfId="12366" xr:uid="{AD6E4917-4A1D-4746-B21B-E3684D3E287E}"/>
    <cellStyle name="20% - Accent6 7 2 2 8" xfId="29003" xr:uid="{83D040D7-C4AC-4229-98F3-F55BE0FD3CFB}"/>
    <cellStyle name="20% - Accent6 7 2 3" xfId="12373" xr:uid="{83FABC09-9B76-4084-A8A4-0FB2EEB57B1B}"/>
    <cellStyle name="20% - Accent6 7 2 3 2" xfId="12374" xr:uid="{BD8937E2-12A1-482D-B90A-7B851E2D62AA}"/>
    <cellStyle name="20% - Accent6 7 2 3 2 2" xfId="12375" xr:uid="{C82066E1-C39C-4111-BF4D-88B9E3CD7672}"/>
    <cellStyle name="20% - Accent6 7 2 3 2 3" xfId="12376" xr:uid="{7FFC0493-1FC6-4F90-AA23-04165B41F17A}"/>
    <cellStyle name="20% - Accent6 7 2 3 3" xfId="12377" xr:uid="{4FD91690-B7EA-4B9E-8D99-18CB6716CE58}"/>
    <cellStyle name="20% - Accent6 7 2 3 4" xfId="12378" xr:uid="{DACDBE82-981B-494E-AD5A-53E1CAE9683D}"/>
    <cellStyle name="20% - Accent6 7 2 3 5" xfId="12379" xr:uid="{0737B780-09E1-4715-B76E-D9AC822AB2EB}"/>
    <cellStyle name="20% - Accent6 7 2 4" xfId="12380" xr:uid="{3C59E633-0608-4C9D-8A11-4D1CBED81E8A}"/>
    <cellStyle name="20% - Accent6 7 2 4 2" xfId="12381" xr:uid="{0B00E099-EE63-4E33-80D0-0BD3CAF4B9A6}"/>
    <cellStyle name="20% - Accent6 7 2 4 3" xfId="12382" xr:uid="{ADFAF5A5-DF6B-4CA0-B1E6-459AFD527C34}"/>
    <cellStyle name="20% - Accent6 7 2 5" xfId="12383" xr:uid="{1A7A31A8-39FA-4112-A73F-A7521D694D67}"/>
    <cellStyle name="20% - Accent6 7 2 6" xfId="12384" xr:uid="{952641BA-2ABA-4062-8660-45CE92AACA0D}"/>
    <cellStyle name="20% - Accent6 7 2 7" xfId="12385" xr:uid="{36B4DB15-2246-49B1-99B0-E51FE00B4677}"/>
    <cellStyle name="20% - Accent6 7 2 8" xfId="21259" xr:uid="{811C956E-6E3C-4E83-98F0-5025AAB8926D}"/>
    <cellStyle name="20% - Accent6 7 2 9" xfId="12365" xr:uid="{70A066C3-DE6D-450F-94B3-6DEED92F0971}"/>
    <cellStyle name="20% - Accent6 7 3" xfId="5600" xr:uid="{E49D7488-8279-47BF-A6F1-EC09777F99E1}"/>
    <cellStyle name="20% - Accent6 7 3 10" xfId="27492" xr:uid="{03FC440C-B12E-4CF3-A20D-46AEA8FB3BDF}"/>
    <cellStyle name="20% - Accent6 7 3 2" xfId="6381" xr:uid="{8948643F-FFD2-450E-A352-96E3882A060A}"/>
    <cellStyle name="20% - Accent6 7 3 2 2" xfId="12388" xr:uid="{414C4FA2-D4CB-4CA5-AB73-9B221DE38846}"/>
    <cellStyle name="20% - Accent6 7 3 2 2 2" xfId="12389" xr:uid="{578CAB76-D16A-45B2-8198-20F6BC3D1798}"/>
    <cellStyle name="20% - Accent6 7 3 2 2 3" xfId="12390" xr:uid="{3E23B283-45B5-4939-B84A-A97D95661CC3}"/>
    <cellStyle name="20% - Accent6 7 3 2 3" xfId="12391" xr:uid="{00842C12-AC34-4D7F-BC3A-A778E572A548}"/>
    <cellStyle name="20% - Accent6 7 3 2 4" xfId="12392" xr:uid="{6251DCCD-8A76-4C4D-AB12-08183A4A2856}"/>
    <cellStyle name="20% - Accent6 7 3 2 5" xfId="12393" xr:uid="{41519124-7614-49A3-9CED-A6A793853A91}"/>
    <cellStyle name="20% - Accent6 7 3 2 6" xfId="22494" xr:uid="{ADCF5CB2-DD6F-4FF5-8786-8CF47590656C}"/>
    <cellStyle name="20% - Accent6 7 3 2 7" xfId="12387" xr:uid="{8047B00E-9902-4E6F-A7AC-9CA220B2ED29}"/>
    <cellStyle name="20% - Accent6 7 3 3" xfId="12394" xr:uid="{8A3BAA59-D5CC-4E85-BEDF-40E9066058FB}"/>
    <cellStyle name="20% - Accent6 7 3 3 2" xfId="12395" xr:uid="{41EB5523-832A-4115-A849-4BEEA9539DED}"/>
    <cellStyle name="20% - Accent6 7 3 3 2 2" xfId="12396" xr:uid="{32D4B9A1-B11F-40C5-A819-8B174373E52F}"/>
    <cellStyle name="20% - Accent6 7 3 3 2 3" xfId="12397" xr:uid="{6170BBF8-2031-4B50-94C7-CF865B1BFA2F}"/>
    <cellStyle name="20% - Accent6 7 3 3 3" xfId="12398" xr:uid="{73975025-FAA1-47A0-8C5A-585746A73D8E}"/>
    <cellStyle name="20% - Accent6 7 3 3 4" xfId="12399" xr:uid="{9B25F554-70B9-41BF-B7A5-AC7874CA98A2}"/>
    <cellStyle name="20% - Accent6 7 3 3 5" xfId="12400" xr:uid="{8DBEA5AD-DF32-4439-82A1-B4577348AC09}"/>
    <cellStyle name="20% - Accent6 7 3 4" xfId="12401" xr:uid="{F54C052F-C97C-4545-971A-B6E139622354}"/>
    <cellStyle name="20% - Accent6 7 3 4 2" xfId="12402" xr:uid="{51DECBB1-F8E3-4D3A-A949-F0503AA0890D}"/>
    <cellStyle name="20% - Accent6 7 3 4 3" xfId="12403" xr:uid="{4DD9050B-8FC4-41EA-BCDB-382FEAF38771}"/>
    <cellStyle name="20% - Accent6 7 3 5" xfId="12404" xr:uid="{F4895294-6742-473E-9A73-2E14E1321365}"/>
    <cellStyle name="20% - Accent6 7 3 6" xfId="12405" xr:uid="{09404B94-AD23-464E-82ED-3558882C312C}"/>
    <cellStyle name="20% - Accent6 7 3 7" xfId="12406" xr:uid="{F14AD107-BB5E-4FF8-8109-B42C9D16BCEB}"/>
    <cellStyle name="20% - Accent6 7 3 8" xfId="21507" xr:uid="{AE37220D-E416-4343-81D1-81F39FFFD5A5}"/>
    <cellStyle name="20% - Accent6 7 3 9" xfId="12386" xr:uid="{5F843064-0F14-44A1-833C-2322C6E4E648}"/>
    <cellStyle name="20% - Accent6 7 4" xfId="5982" xr:uid="{C9B7BD62-E910-4B6C-8E4B-058787346B64}"/>
    <cellStyle name="20% - Accent6 7 4 2" xfId="12408" xr:uid="{983818D1-BB3C-4407-865D-EC541B6644D6}"/>
    <cellStyle name="20% - Accent6 7 4 2 2" xfId="12409" xr:uid="{894989F5-99AD-4D86-B004-B9B3D7E4C8C2}"/>
    <cellStyle name="20% - Accent6 7 4 2 3" xfId="12410" xr:uid="{88572C8F-7876-4B69-B08D-64AA32770DDE}"/>
    <cellStyle name="20% - Accent6 7 4 3" xfId="12411" xr:uid="{61121BAE-C06F-40B8-B210-CBDB8367EE60}"/>
    <cellStyle name="20% - Accent6 7 4 4" xfId="12412" xr:uid="{9D29D588-98F0-4646-8E3B-3E8C3AC60DE7}"/>
    <cellStyle name="20% - Accent6 7 4 5" xfId="12413" xr:uid="{052C0A3B-7463-4496-A006-1AE6A89ECC26}"/>
    <cellStyle name="20% - Accent6 7 4 6" xfId="21983" xr:uid="{9E56ABE2-C424-438E-B158-91D6BC02DB82}"/>
    <cellStyle name="20% - Accent6 7 4 7" xfId="12407" xr:uid="{CF7606E8-8E48-486E-87B3-FDA8BEA94A53}"/>
    <cellStyle name="20% - Accent6 7 4 8" xfId="30488" xr:uid="{D6CAEE12-BFC4-47CA-9F4B-14B46149B4AE}"/>
    <cellStyle name="20% - Accent6 7 5" xfId="12414" xr:uid="{0B27F601-EFC9-44CD-BD73-4F3C9813A878}"/>
    <cellStyle name="20% - Accent6 7 5 2" xfId="12415" xr:uid="{9D6F856D-9084-470F-A1D1-382CAE227F6D}"/>
    <cellStyle name="20% - Accent6 7 5 2 2" xfId="12416" xr:uid="{9362EF7E-BD83-4EC1-B9A3-35B19A77669E}"/>
    <cellStyle name="20% - Accent6 7 5 2 3" xfId="12417" xr:uid="{F9A3EF0F-553A-4144-990A-711940EDD104}"/>
    <cellStyle name="20% - Accent6 7 5 3" xfId="12418" xr:uid="{7F417D0F-474E-4ED9-89FB-49A1CC62D744}"/>
    <cellStyle name="20% - Accent6 7 5 4" xfId="12419" xr:uid="{7C344343-8ADE-4266-A17C-0E27249EBC3A}"/>
    <cellStyle name="20% - Accent6 7 5 5" xfId="12420" xr:uid="{4272F354-7667-4CF9-80DC-B500B8AA4C67}"/>
    <cellStyle name="20% - Accent6 7 6" xfId="12421" xr:uid="{DE3E50EE-AB97-4E72-AB1F-DEC181A36316}"/>
    <cellStyle name="20% - Accent6 7 6 2" xfId="12422" xr:uid="{6A4CC469-34C4-4A5D-8840-421EDBE36394}"/>
    <cellStyle name="20% - Accent6 7 6 3" xfId="12423" xr:uid="{6FE66430-D11F-4E79-BDAF-3F52D4EAEB9A}"/>
    <cellStyle name="20% - Accent6 7 7" xfId="12424" xr:uid="{961265D5-2BF2-4D48-996C-33EB4FCEE035}"/>
    <cellStyle name="20% - Accent6 7 8" xfId="12425" xr:uid="{D68C80D8-8726-480A-BA87-6A02A6FDF70A}"/>
    <cellStyle name="20% - Accent6 7 9" xfId="12426" xr:uid="{E4D13352-1898-4EF6-9C1B-2829D59DA3A3}"/>
    <cellStyle name="20% - Accent6 8" xfId="2126" xr:uid="{FADD81A5-0C73-4EA9-98BE-13EF3DE1E5F1}"/>
    <cellStyle name="20% - Accent6 8 10" xfId="5177" xr:uid="{88C09957-172D-48E0-81D1-755CA747D253}"/>
    <cellStyle name="20% - Accent6 8 11" xfId="23096" xr:uid="{50ED2ABC-A686-4642-8007-9EE634F3B2C1}"/>
    <cellStyle name="20% - Accent6 8 2" xfId="5426" xr:uid="{02BC6884-F61D-4AA2-B058-32A9E433FA2A}"/>
    <cellStyle name="20% - Accent6 8 2 2" xfId="6207" xr:uid="{1659A49C-B748-4167-A0EA-2A34B35F733D}"/>
    <cellStyle name="20% - Accent6 8 2 2 2" xfId="12430" xr:uid="{3DAD002C-F64B-44EB-B307-21B428860EBE}"/>
    <cellStyle name="20% - Accent6 8 2 2 3" xfId="12431" xr:uid="{61F35955-4F77-43B9-AFD4-B8E3BA2C2AE8}"/>
    <cellStyle name="20% - Accent6 8 2 2 4" xfId="22250" xr:uid="{0D5FD6EB-854F-49C6-81AB-1F422080F7C3}"/>
    <cellStyle name="20% - Accent6 8 2 2 5" xfId="12429" xr:uid="{0D9A26A2-3534-4976-A8E3-82C68531977F}"/>
    <cellStyle name="20% - Accent6 8 2 2 6" xfId="29297" xr:uid="{8FCB314C-A397-46C2-AF95-C33351AF4E4F}"/>
    <cellStyle name="20% - Accent6 8 2 3" xfId="12432" xr:uid="{B0E8E829-B31A-4D38-871A-0786F3E9DE6C}"/>
    <cellStyle name="20% - Accent6 8 2 4" xfId="12433" xr:uid="{A6A2E914-D923-4EF9-AB23-F7A331FB8DE9}"/>
    <cellStyle name="20% - Accent6 8 2 5" xfId="12434" xr:uid="{5F131ABC-9A1C-46BA-9AAB-25135FB9C22E}"/>
    <cellStyle name="20% - Accent6 8 2 6" xfId="21279" xr:uid="{17E98D49-2B20-47D1-A256-3E2EEFFD5A96}"/>
    <cellStyle name="20% - Accent6 8 2 7" xfId="12428" xr:uid="{04546E6F-6766-4D4C-8EF2-A8F88D3FEB90}"/>
    <cellStyle name="20% - Accent6 8 2 8" xfId="26314" xr:uid="{F0B6D94E-1E4F-4680-B6B3-5446A2A549DE}"/>
    <cellStyle name="20% - Accent6 8 3" xfId="5617" xr:uid="{A37D043F-EE88-449C-8B77-A7A76DC3F38A}"/>
    <cellStyle name="20% - Accent6 8 3 2" xfId="6398" xr:uid="{D9049386-9B84-45F1-9340-E9F240FA5057}"/>
    <cellStyle name="20% - Accent6 8 3 2 2" xfId="12437" xr:uid="{6F97C910-CDC4-4F59-A714-9752E6E4C8A5}"/>
    <cellStyle name="20% - Accent6 8 3 2 3" xfId="12438" xr:uid="{C1997157-1371-44E2-820D-91F9F8FD701F}"/>
    <cellStyle name="20% - Accent6 8 3 2 4" xfId="22512" xr:uid="{5725ED90-F98D-4EAC-AAF9-177CE37B02BF}"/>
    <cellStyle name="20% - Accent6 8 3 2 5" xfId="12436" xr:uid="{C25D92C9-5C73-4911-A77B-31BF707B4DC5}"/>
    <cellStyle name="20% - Accent6 8 3 3" xfId="12439" xr:uid="{01CF6223-6927-4288-B6C0-FCF6155582E8}"/>
    <cellStyle name="20% - Accent6 8 3 4" xfId="12440" xr:uid="{1EF299E3-C11F-4D71-A201-2D0BC96E4344}"/>
    <cellStyle name="20% - Accent6 8 3 5" xfId="12441" xr:uid="{0C1D3C3F-1C4F-470D-B802-05485AD0DF20}"/>
    <cellStyle name="20% - Accent6 8 3 6" xfId="21525" xr:uid="{C3931E32-0035-4EAA-B58B-5035C0AFED10}"/>
    <cellStyle name="20% - Accent6 8 3 7" xfId="12435" xr:uid="{7C9C8390-9ABF-4B6D-B882-1FCE664E072D}"/>
    <cellStyle name="20% - Accent6 8 3 8" xfId="27786" xr:uid="{1977E13D-4C49-48AD-A887-ABA5F509E759}"/>
    <cellStyle name="20% - Accent6 8 4" xfId="6002" xr:uid="{81748736-3C9B-42B1-832D-A441356FF309}"/>
    <cellStyle name="20% - Accent6 8 4 2" xfId="12443" xr:uid="{B7017685-AE11-454E-B2D0-88CD8DC09F61}"/>
    <cellStyle name="20% - Accent6 8 4 3" xfId="12444" xr:uid="{69B8CBA0-702E-4605-A76C-48AC0774234F}"/>
    <cellStyle name="20% - Accent6 8 4 4" xfId="22007" xr:uid="{6EBF15A4-CA72-4D79-9170-54D5F7DFA7AB}"/>
    <cellStyle name="20% - Accent6 8 4 5" xfId="12442" xr:uid="{D45B9FBA-ABB7-4BAA-A3EC-473E49BD657A}"/>
    <cellStyle name="20% - Accent6 8 4 6" xfId="30784" xr:uid="{05211F71-7D9A-4B66-85F1-5982F406835E}"/>
    <cellStyle name="20% - Accent6 8 5" xfId="12445" xr:uid="{7B4F18F5-100C-4B83-8C83-BE852C58EB7B}"/>
    <cellStyle name="20% - Accent6 8 6" xfId="12446" xr:uid="{C67D2737-A385-438F-9D14-9A08534A8CD8}"/>
    <cellStyle name="20% - Accent6 8 7" xfId="12447" xr:uid="{BFFDD0A8-094E-42C2-AC4D-4470CF20C954}"/>
    <cellStyle name="20% - Accent6 8 8" xfId="21038" xr:uid="{5D0C5577-CCA7-4DFE-88D5-483773D5E4DE}"/>
    <cellStyle name="20% - Accent6 8 9" xfId="12427" xr:uid="{64162861-733C-4375-8F5A-9CB0CD943AEE}"/>
    <cellStyle name="20% - Accent6 9" xfId="929" xr:uid="{A3D37525-76B4-483E-9DF0-41A3E15727BE}"/>
    <cellStyle name="20% - Accent6 9 10" xfId="5198" xr:uid="{6D9625C5-260A-4B8D-BEEA-74780ADB0F37}"/>
    <cellStyle name="20% - Accent6 9 11" xfId="23112" xr:uid="{159B72AC-FFD5-40B3-8807-C10AC19247A2}"/>
    <cellStyle name="20% - Accent6 9 2" xfId="5445" xr:uid="{FB2AA081-14B7-4B12-812B-873C6C727E2C}"/>
    <cellStyle name="20% - Accent6 9 2 2" xfId="6227" xr:uid="{0E81BFD7-FC14-4598-B528-4632E949C18B}"/>
    <cellStyle name="20% - Accent6 9 2 2 2" xfId="12451" xr:uid="{0AA09BFA-1493-478D-8B0F-35849BB19F5E}"/>
    <cellStyle name="20% - Accent6 9 2 2 3" xfId="12452" xr:uid="{885AD76A-002F-4FF8-9444-E69F31BBCF38}"/>
    <cellStyle name="20% - Accent6 9 2 2 4" xfId="22271" xr:uid="{2269538F-5674-4BDB-B670-293605987151}"/>
    <cellStyle name="20% - Accent6 9 2 2 5" xfId="12450" xr:uid="{790D6949-29ED-4342-82B2-FB572FF760A1}"/>
    <cellStyle name="20% - Accent6 9 2 2 6" xfId="29608" xr:uid="{51B6609E-0640-4799-AED6-A76EB28A7B23}"/>
    <cellStyle name="20% - Accent6 9 2 3" xfId="12453" xr:uid="{6BD3681C-5B41-4E3D-9DB5-61BDB7100BCA}"/>
    <cellStyle name="20% - Accent6 9 2 4" xfId="12454" xr:uid="{0378A695-E3D1-4333-B4BC-BF3B1E579A07}"/>
    <cellStyle name="20% - Accent6 9 2 5" xfId="12455" xr:uid="{F8671AB8-3EC9-45F5-B81A-13546AC99095}"/>
    <cellStyle name="20% - Accent6 9 2 6" xfId="21299" xr:uid="{86886647-C135-4903-99FD-4C8D271D1B0D}"/>
    <cellStyle name="20% - Accent6 9 2 7" xfId="12449" xr:uid="{C900076D-8C7C-4A1F-86CF-BA42FE2CE948}"/>
    <cellStyle name="20% - Accent6 9 2 8" xfId="26624" xr:uid="{79F0C1B0-CFA6-4EE5-A8EC-DCD37BA6EC44}"/>
    <cellStyle name="20% - Accent6 9 3" xfId="5637" xr:uid="{4DE17493-90B7-4C3A-81FE-F68AE349F17F}"/>
    <cellStyle name="20% - Accent6 9 3 2" xfId="6419" xr:uid="{535DE4A0-22EB-40C7-9F66-A9B559E91187}"/>
    <cellStyle name="20% - Accent6 9 3 2 2" xfId="12458" xr:uid="{67F98919-7C6F-4C62-B3B7-6E8DBAB73A13}"/>
    <cellStyle name="20% - Accent6 9 3 2 3" xfId="12459" xr:uid="{D40D0F61-29FB-43B6-B2B7-933EC8A0C8F9}"/>
    <cellStyle name="20% - Accent6 9 3 2 4" xfId="22533" xr:uid="{3BA9DF7B-C90A-45E4-B1A5-4D09A4788E5D}"/>
    <cellStyle name="20% - Accent6 9 3 2 5" xfId="12457" xr:uid="{155474F5-A55C-4D5B-A682-A5731DA2C6DD}"/>
    <cellStyle name="20% - Accent6 9 3 3" xfId="12460" xr:uid="{ACD6E1D2-9C06-42E4-8B42-A8135CF647F4}"/>
    <cellStyle name="20% - Accent6 9 3 4" xfId="12461" xr:uid="{7A92009C-45E4-438F-AC40-0CA191D5F3C3}"/>
    <cellStyle name="20% - Accent6 9 3 5" xfId="12462" xr:uid="{B7E207F7-8F33-4DC3-81B8-62FE5211955D}"/>
    <cellStyle name="20% - Accent6 9 3 6" xfId="21546" xr:uid="{5C5D7705-C5A1-467B-80C3-F42942A4C025}"/>
    <cellStyle name="20% - Accent6 9 3 7" xfId="12456" xr:uid="{9DC122F8-997A-4D58-9AAC-BA60E529B39C}"/>
    <cellStyle name="20% - Accent6 9 3 8" xfId="28097" xr:uid="{DD27D22D-FD69-415F-9F99-E47A5FCC6D57}"/>
    <cellStyle name="20% - Accent6 9 4" xfId="6024" xr:uid="{052D142D-25F1-4DF5-AF8C-A4F9A8104DBA}"/>
    <cellStyle name="20% - Accent6 9 4 2" xfId="12464" xr:uid="{7BD1AC8A-BAA0-439B-BACA-4DECF724922A}"/>
    <cellStyle name="20% - Accent6 9 4 3" xfId="12465" xr:uid="{CCA6C027-08A3-4F93-8A6F-04CA077E7148}"/>
    <cellStyle name="20% - Accent6 9 4 4" xfId="22030" xr:uid="{4B2DC73C-DA48-460F-8B4F-44DFE8099098}"/>
    <cellStyle name="20% - Accent6 9 4 5" xfId="12463" xr:uid="{CAABFD4A-73BC-423D-84BF-EF8ED7781CB2}"/>
    <cellStyle name="20% - Accent6 9 4 6" xfId="31096" xr:uid="{9B6155D2-B8F0-4009-9DA9-2E687B8E92A0}"/>
    <cellStyle name="20% - Accent6 9 5" xfId="12466" xr:uid="{A24835CE-4C24-4E95-890D-F2499A6668D8}"/>
    <cellStyle name="20% - Accent6 9 6" xfId="12467" xr:uid="{368C54B5-5FEA-4AFD-A921-CF9FA6F8A395}"/>
    <cellStyle name="20% - Accent6 9 7" xfId="12468" xr:uid="{B3AF49E2-39C1-4B1A-AB9A-3F5495361046}"/>
    <cellStyle name="20% - Accent6 9 8" xfId="21058" xr:uid="{56064B5A-8913-45A7-94B9-FB57136C447D}"/>
    <cellStyle name="20% - Accent6 9 9" xfId="12448" xr:uid="{ABDFB5CF-0C6A-44A0-9A21-A0909A9A7B30}"/>
    <cellStyle name="40% - Accent1" xfId="22" builtinId="31" customBuiltin="1"/>
    <cellStyle name="40% - Accent1 10" xfId="4790" xr:uid="{97C96BD5-B927-47AE-AF3E-2A63FD4DFF62}"/>
    <cellStyle name="40% - Accent1 10 10" xfId="5211" xr:uid="{4026E9B6-1817-4100-86F9-F486F03F3AFD}"/>
    <cellStyle name="40% - Accent1 10 11" xfId="23120" xr:uid="{2B85DB41-9319-490E-8AF2-C164626F93C5}"/>
    <cellStyle name="40% - Accent1 10 2" xfId="6039" xr:uid="{41601ACE-4B00-452F-B358-9F376C01C704}"/>
    <cellStyle name="40% - Accent1 10 2 2" xfId="12472" xr:uid="{9BE28A4A-D835-4C81-9C7B-9FF4F785FC0B}"/>
    <cellStyle name="40% - Accent1 10 2 2 2" xfId="12473" xr:uid="{32AA53A1-1CA7-477B-8914-164D1E884750}"/>
    <cellStyle name="40% - Accent1 10 2 2 3" xfId="12474" xr:uid="{F08BA25E-12DA-47DA-9A54-E5E084FF3C44}"/>
    <cellStyle name="40% - Accent1 10 2 3" xfId="12475" xr:uid="{FF627B4D-5215-44D5-AB3B-97CC94BF5D58}"/>
    <cellStyle name="40% - Accent1 10 2 4" xfId="12476" xr:uid="{16B98A15-8A52-46DE-B79B-56DBB52E2F23}"/>
    <cellStyle name="40% - Accent1 10 2 5" xfId="12477" xr:uid="{A26C737C-CD01-4F21-AA17-41376742ACAD}"/>
    <cellStyle name="40% - Accent1 10 2 6" xfId="22045" xr:uid="{47F288D8-73D6-4127-B468-6F9C614D262F}"/>
    <cellStyle name="40% - Accent1 10 2 7" xfId="12471" xr:uid="{3AB8AAB8-51C5-4B31-A039-DE0DEF143231}"/>
    <cellStyle name="40% - Accent1 10 2 8" xfId="28340" xr:uid="{956F4478-B7FC-426E-AE52-5A336360A50A}"/>
    <cellStyle name="40% - Accent1 10 3" xfId="12478" xr:uid="{CAFFAA00-0B44-4037-AB42-7E00A31BC3AF}"/>
    <cellStyle name="40% - Accent1 10 3 2" xfId="12479" xr:uid="{B7B4B1F4-E796-4EC6-869A-925AE04CBC67}"/>
    <cellStyle name="40% - Accent1 10 3 2 2" xfId="12480" xr:uid="{9D472809-D44A-4A10-B9A6-F8FE1D024195}"/>
    <cellStyle name="40% - Accent1 10 3 2 3" xfId="12481" xr:uid="{43CE5FD6-5ECC-457E-A9C1-D8216552EFFD}"/>
    <cellStyle name="40% - Accent1 10 3 3" xfId="12482" xr:uid="{3DDDFBFB-F3A7-4D32-AF82-691D10253697}"/>
    <cellStyle name="40% - Accent1 10 3 4" xfId="12483" xr:uid="{B92F7EA5-0CD9-40A5-B1E1-3F00C911CABC}"/>
    <cellStyle name="40% - Accent1 10 3 5" xfId="12484" xr:uid="{D23FC36C-91DA-4B17-8C1E-30AFBF8E8D5C}"/>
    <cellStyle name="40% - Accent1 10 4" xfId="12485" xr:uid="{556C170C-7D2B-404B-B1D9-89CCDC6239B4}"/>
    <cellStyle name="40% - Accent1 10 4 2" xfId="12486" xr:uid="{4CC85CEC-1C45-45B6-8A8D-2F7EDD729EBF}"/>
    <cellStyle name="40% - Accent1 10 4 3" xfId="12487" xr:uid="{90FA1A07-801E-41CE-B9D7-420A11A5420C}"/>
    <cellStyle name="40% - Accent1 10 5" xfId="12488" xr:uid="{13777E34-8E63-4989-B496-E9698D882CCA}"/>
    <cellStyle name="40% - Accent1 10 6" xfId="12489" xr:uid="{51CF3967-2A1F-4772-B82F-D7E016921F14}"/>
    <cellStyle name="40% - Accent1 10 7" xfId="12490" xr:uid="{F7971945-1F7A-457C-A711-9FA5EB4CBA76}"/>
    <cellStyle name="40% - Accent1 10 8" xfId="21070" xr:uid="{AC37EBB3-5267-433C-882C-7D21C4AD890B}"/>
    <cellStyle name="40% - Accent1 10 9" xfId="12470" xr:uid="{B26AD622-052D-4977-9CF5-CF72E7FB271F}"/>
    <cellStyle name="40% - Accent1 11" xfId="4805" xr:uid="{80851A0F-E2BF-4D87-A166-8787AC456629}"/>
    <cellStyle name="40% - Accent1 11 10" xfId="5458" xr:uid="{9E96494D-2C6B-4311-BC40-6675195783BC}"/>
    <cellStyle name="40% - Accent1 11 11" xfId="23137" xr:uid="{5C0FBBC6-A042-446F-8764-FAC451176D37}"/>
    <cellStyle name="40% - Accent1 11 2" xfId="6242" xr:uid="{5425B41B-92C2-4432-9F5F-CB44A7DD35C8}"/>
    <cellStyle name="40% - Accent1 11 2 2" xfId="12493" xr:uid="{C57C6F94-D736-4F24-9ECA-2809B7AB9C2D}"/>
    <cellStyle name="40% - Accent1 11 2 2 2" xfId="12494" xr:uid="{F02F34F5-8FD1-4974-9A6A-E31DEC49395A}"/>
    <cellStyle name="40% - Accent1 11 2 2 3" xfId="12495" xr:uid="{F01F9628-B639-485B-97C7-4E0BD0EDDE22}"/>
    <cellStyle name="40% - Accent1 11 2 3" xfId="12496" xr:uid="{CE2D8B95-A93D-41DA-B9A4-F93FFB845E98}"/>
    <cellStyle name="40% - Accent1 11 2 4" xfId="12497" xr:uid="{F02DB764-A2CF-4ABA-B545-8EF36AB21C86}"/>
    <cellStyle name="40% - Accent1 11 2 5" xfId="12498" xr:uid="{55CEAFD4-45C7-449C-8201-CE4484552BC0}"/>
    <cellStyle name="40% - Accent1 11 2 6" xfId="22286" xr:uid="{C1063B68-58EC-47B6-B23E-0A641A72B618}"/>
    <cellStyle name="40% - Accent1 11 2 7" xfId="12492" xr:uid="{ADB90B2C-CB26-4F8F-9C77-C11FC65DC74C}"/>
    <cellStyle name="40% - Accent1 11 2 8" xfId="28413" xr:uid="{958CA1DE-20FF-4BD1-B4A8-20163C926CAA}"/>
    <cellStyle name="40% - Accent1 11 3" xfId="12499" xr:uid="{9D7D3415-3439-4A11-A957-2FADBFAE9193}"/>
    <cellStyle name="40% - Accent1 11 3 2" xfId="12500" xr:uid="{349105C5-3E9B-4964-AA6D-C65B08018016}"/>
    <cellStyle name="40% - Accent1 11 3 2 2" xfId="12501" xr:uid="{7585143F-D401-428B-B0A7-29BF625655AB}"/>
    <cellStyle name="40% - Accent1 11 3 2 3" xfId="12502" xr:uid="{E92FD56E-092E-4347-BF56-634B215F5588}"/>
    <cellStyle name="40% - Accent1 11 3 3" xfId="12503" xr:uid="{88315956-C29E-4C7A-96DD-8EAEAEAEBD06}"/>
    <cellStyle name="40% - Accent1 11 3 4" xfId="12504" xr:uid="{F375C219-6AD5-4153-95EC-AA74417AC215}"/>
    <cellStyle name="40% - Accent1 11 3 5" xfId="12505" xr:uid="{40EB7456-5F66-4422-9BE5-7DB48E5C5473}"/>
    <cellStyle name="40% - Accent1 11 4" xfId="12506" xr:uid="{7BD40706-60BA-4452-89B7-E78B180C96EB}"/>
    <cellStyle name="40% - Accent1 11 4 2" xfId="12507" xr:uid="{EAD1AD8A-3718-4763-9F11-ADED4B47527C}"/>
    <cellStyle name="40% - Accent1 11 4 3" xfId="12508" xr:uid="{EF7B8645-3CEA-435E-8ED2-25DF060A18D4}"/>
    <cellStyle name="40% - Accent1 11 5" xfId="12509" xr:uid="{C0F43319-EED7-493D-A2B6-44A92BE76857}"/>
    <cellStyle name="40% - Accent1 11 6" xfId="12510" xr:uid="{AD78CD0C-E042-4E7A-A6FA-8556888C291E}"/>
    <cellStyle name="40% - Accent1 11 7" xfId="12511" xr:uid="{8401419E-1530-4C9D-9A0B-58E28A786DF5}"/>
    <cellStyle name="40% - Accent1 11 8" xfId="21314" xr:uid="{22523730-B408-4BD6-8E9B-F14D3B68AEB1}"/>
    <cellStyle name="40% - Accent1 11 9" xfId="12491" xr:uid="{A7111C8C-8112-4714-86D1-616F11307389}"/>
    <cellStyle name="40% - Accent1 12" xfId="4444" xr:uid="{268496BD-42A3-49DA-93AB-1FE5CD8BB097}"/>
    <cellStyle name="40% - Accent1 12 10" xfId="5654" xr:uid="{90DAC08D-0345-4284-A94A-123A440890A3}"/>
    <cellStyle name="40% - Accent1 12 11" xfId="23213" xr:uid="{361B0C88-B413-438C-8E5D-F66A18734AB2}"/>
    <cellStyle name="40% - Accent1 12 2" xfId="6436" xr:uid="{0EC7A8DA-E604-4023-B859-EDD2FBF4AB60}"/>
    <cellStyle name="40% - Accent1 12 2 2" xfId="12514" xr:uid="{9EE8B56F-1D02-4501-AB32-12C3E369DE82}"/>
    <cellStyle name="40% - Accent1 12 2 2 2" xfId="12515" xr:uid="{B1013628-DBAE-41C2-AA30-4CF7BAA1E04E}"/>
    <cellStyle name="40% - Accent1 12 2 2 3" xfId="12516" xr:uid="{B7431269-EB4B-454C-993A-C1FC9E965BE3}"/>
    <cellStyle name="40% - Accent1 12 2 3" xfId="12517" xr:uid="{CA4CDF14-EA27-4C00-B839-847EF202BE92}"/>
    <cellStyle name="40% - Accent1 12 2 4" xfId="12518" xr:uid="{6D539350-CD00-43E8-8145-914D5D2588E8}"/>
    <cellStyle name="40% - Accent1 12 2 5" xfId="12519" xr:uid="{27E56030-B84A-4B69-919F-C0612048DBF5}"/>
    <cellStyle name="40% - Accent1 12 2 6" xfId="22550" xr:uid="{02B4DB6D-13A0-484B-96D5-0F46C767B584}"/>
    <cellStyle name="40% - Accent1 12 2 7" xfId="12513" xr:uid="{9E8BABFF-B4ED-4815-924F-F6AB19DDDEE8}"/>
    <cellStyle name="40% - Accent1 12 3" xfId="12520" xr:uid="{D50EFF6D-5AB5-403B-B78D-D9C69A9DCAA9}"/>
    <cellStyle name="40% - Accent1 12 3 2" xfId="12521" xr:uid="{5E0D0D97-BD19-4F10-B641-F24821E74E0F}"/>
    <cellStyle name="40% - Accent1 12 3 2 2" xfId="12522" xr:uid="{CEF6A1DA-2818-4609-977F-2D47A6934CD6}"/>
    <cellStyle name="40% - Accent1 12 3 2 3" xfId="12523" xr:uid="{4A9C6D6B-6651-485D-8BC8-6676974A027A}"/>
    <cellStyle name="40% - Accent1 12 3 3" xfId="12524" xr:uid="{C8EB915B-6F10-4484-AE48-DE761A086E99}"/>
    <cellStyle name="40% - Accent1 12 3 4" xfId="12525" xr:uid="{B3DB2C3D-0253-46F1-B039-1BBC885534C5}"/>
    <cellStyle name="40% - Accent1 12 3 5" xfId="12526" xr:uid="{0F5AAD28-2FF5-4E12-8F65-6DE9459E27EE}"/>
    <cellStyle name="40% - Accent1 12 4" xfId="12527" xr:uid="{589A7AB9-CA62-47F8-BCC4-0DAEB9CF1155}"/>
    <cellStyle name="40% - Accent1 12 4 2" xfId="12528" xr:uid="{FF92B7DD-B276-4A1C-A785-F36DE74F00FE}"/>
    <cellStyle name="40% - Accent1 12 4 3" xfId="12529" xr:uid="{42C7E5B2-1883-471B-9C64-040EFD1CE002}"/>
    <cellStyle name="40% - Accent1 12 5" xfId="12530" xr:uid="{E42525AC-08FD-42A1-BD0A-BFA1D3204AE7}"/>
    <cellStyle name="40% - Accent1 12 6" xfId="12531" xr:uid="{7242575B-5D18-43A0-B1CE-76B86350808B}"/>
    <cellStyle name="40% - Accent1 12 7" xfId="12532" xr:uid="{0A3BAA81-E23D-4607-8400-C43FB81A89D0}"/>
    <cellStyle name="40% - Accent1 12 8" xfId="21563" xr:uid="{7001EB02-7B0D-41F9-A06D-ADB593ADC4B7}"/>
    <cellStyle name="40% - Accent1 12 9" xfId="12512" xr:uid="{F76424CD-1688-4AED-8B4C-08FA3BF01A84}"/>
    <cellStyle name="40% - Accent1 13" xfId="5679" xr:uid="{7680348B-FD79-4504-BF6E-0EE9A08B783E}"/>
    <cellStyle name="40% - Accent1 13 10" xfId="23186" xr:uid="{3F633C1B-5D6E-4F60-8C75-43C91D34684D}"/>
    <cellStyle name="40% - Accent1 13 2" xfId="6461" xr:uid="{2D3384E2-CE29-4C76-A226-E5F97B558CEC}"/>
    <cellStyle name="40% - Accent1 13 2 2" xfId="12535" xr:uid="{620F8D7A-DC2A-493D-8DC8-FE3EC01BF242}"/>
    <cellStyle name="40% - Accent1 13 2 2 2" xfId="12536" xr:uid="{E5CB9397-F800-499F-9FE6-3C18FC346503}"/>
    <cellStyle name="40% - Accent1 13 2 2 3" xfId="12537" xr:uid="{C1EEA17E-399E-49BD-B8F0-4FEFC8CEDF4C}"/>
    <cellStyle name="40% - Accent1 13 2 3" xfId="12538" xr:uid="{FCAEA7B1-D1D1-4070-9022-6831ABDF8AE7}"/>
    <cellStyle name="40% - Accent1 13 2 4" xfId="12539" xr:uid="{F141956B-0F73-4B2B-B836-0CFA709F3311}"/>
    <cellStyle name="40% - Accent1 13 2 5" xfId="12540" xr:uid="{8BEC8998-0897-4CB2-923A-2F8BD57ED554}"/>
    <cellStyle name="40% - Accent1 13 2 6" xfId="22574" xr:uid="{8CDF2A6F-C45C-4257-96FF-B76BAD0696B8}"/>
    <cellStyle name="40% - Accent1 13 2 7" xfId="12534" xr:uid="{394B8828-BA07-4E7F-9491-87709C2389F3}"/>
    <cellStyle name="40% - Accent1 13 2 8" xfId="29891" xr:uid="{D5D56996-6AE1-4883-9F6C-854581B2A13D}"/>
    <cellStyle name="40% - Accent1 13 3" xfId="12541" xr:uid="{CAF23F05-64C8-409B-A7AA-B0242993A639}"/>
    <cellStyle name="40% - Accent1 13 3 2" xfId="12542" xr:uid="{2680298B-6792-40B9-8A5F-137B1C17F2E5}"/>
    <cellStyle name="40% - Accent1 13 3 2 2" xfId="12543" xr:uid="{42DF9A17-3746-4B36-9696-1FE6CDB29D86}"/>
    <cellStyle name="40% - Accent1 13 3 2 3" xfId="12544" xr:uid="{841ED6EC-FEB5-494A-B71A-AE2BC6F7A5C0}"/>
    <cellStyle name="40% - Accent1 13 3 3" xfId="12545" xr:uid="{07759B20-29B6-49D8-9310-4DFF79F11023}"/>
    <cellStyle name="40% - Accent1 13 3 4" xfId="12546" xr:uid="{E8BA7BBB-3121-49CB-A01E-BAC5E8891BD4}"/>
    <cellStyle name="40% - Accent1 13 3 5" xfId="12547" xr:uid="{A830E2EA-843A-47DA-B012-D56FB96AE7CE}"/>
    <cellStyle name="40% - Accent1 13 4" xfId="12548" xr:uid="{0A838DF6-9BE1-4A4F-885C-50638B3379B0}"/>
    <cellStyle name="40% - Accent1 13 4 2" xfId="12549" xr:uid="{DF2A1A28-8961-4214-BEC8-1DC533E7E39D}"/>
    <cellStyle name="40% - Accent1 13 4 3" xfId="12550" xr:uid="{8A6B0582-D24C-4452-A202-D3199CC2E4F3}"/>
    <cellStyle name="40% - Accent1 13 5" xfId="12551" xr:uid="{0D3D848E-F266-4F33-950C-0073D778B20B}"/>
    <cellStyle name="40% - Accent1 13 6" xfId="12552" xr:uid="{A51B94C8-812C-4BF4-ACEA-7131E2F7D609}"/>
    <cellStyle name="40% - Accent1 13 7" xfId="12553" xr:uid="{32F417AE-731E-4501-A50D-EE02F54DE54A}"/>
    <cellStyle name="40% - Accent1 13 8" xfId="21586" xr:uid="{FDA7C043-A265-455B-8DDB-873F13FFA498}"/>
    <cellStyle name="40% - Accent1 13 9" xfId="12533" xr:uid="{6C6C988C-BE84-4828-9C9D-C24AC0DA424D}"/>
    <cellStyle name="40% - Accent1 14" xfId="5704" xr:uid="{29298D92-B515-480F-BC22-90E247685C7A}"/>
    <cellStyle name="40% - Accent1 14 2" xfId="6486" xr:uid="{EF750979-B734-40C9-95D6-AF9699E878BD}"/>
    <cellStyle name="40% - Accent1 14 2 2" xfId="12556" xr:uid="{05A8312D-0CED-411F-AD6D-1ADE7905F808}"/>
    <cellStyle name="40% - Accent1 14 2 2 2" xfId="12557" xr:uid="{01A29188-484B-4179-9AC8-5C9FDC61E6A4}"/>
    <cellStyle name="40% - Accent1 14 2 2 3" xfId="12558" xr:uid="{D582DF5A-CE8D-4063-B9D0-BC66818F5929}"/>
    <cellStyle name="40% - Accent1 14 2 3" xfId="12559" xr:uid="{F3DDC3E0-AC9F-491C-9CAD-D3AF108CA735}"/>
    <cellStyle name="40% - Accent1 14 2 4" xfId="12560" xr:uid="{43B30802-33C9-465F-91E2-739978F1C142}"/>
    <cellStyle name="40% - Accent1 14 2 5" xfId="12561" xr:uid="{E6DCCFB9-3D51-475A-B336-0CB850F7C24B}"/>
    <cellStyle name="40% - Accent1 14 2 6" xfId="22598" xr:uid="{D968D6D7-0E01-43F5-89E7-CA523FCB9262}"/>
    <cellStyle name="40% - Accent1 14 2 7" xfId="12555" xr:uid="{A5347813-2816-4839-8311-B29D8BFCB040}"/>
    <cellStyle name="40% - Accent1 14 3" xfId="12562" xr:uid="{6FDA4F04-DC86-46AE-B51C-8F77AA94DEF0}"/>
    <cellStyle name="40% - Accent1 14 3 2" xfId="12563" xr:uid="{E2BC9FB6-F927-4699-8588-3F75FCB94BFA}"/>
    <cellStyle name="40% - Accent1 14 3 2 2" xfId="12564" xr:uid="{8A1BEC7B-AF70-47BA-B13C-887AEF5A1DAE}"/>
    <cellStyle name="40% - Accent1 14 3 2 3" xfId="12565" xr:uid="{B8410114-FB1A-4C10-854B-B64A72D21E34}"/>
    <cellStyle name="40% - Accent1 14 3 3" xfId="12566" xr:uid="{10EDBB30-4015-472B-B1E8-3819D3E9254D}"/>
    <cellStyle name="40% - Accent1 14 3 4" xfId="12567" xr:uid="{6501ED35-94C4-4516-8947-6E53DF6EEE81}"/>
    <cellStyle name="40% - Accent1 14 3 5" xfId="12568" xr:uid="{38EE82E2-118F-4BEF-B54D-F655E3BD1736}"/>
    <cellStyle name="40% - Accent1 14 4" xfId="12569" xr:uid="{FA93C8DA-643E-4C4F-B84B-1AB63F06BB9F}"/>
    <cellStyle name="40% - Accent1 14 4 2" xfId="12570" xr:uid="{F1619398-C8BD-47D0-8E25-C3496FE41408}"/>
    <cellStyle name="40% - Accent1 14 4 3" xfId="12571" xr:uid="{9EC645AF-B2C9-478D-A823-99DFD05ABB6F}"/>
    <cellStyle name="40% - Accent1 14 5" xfId="12572" xr:uid="{A2F64A17-324E-4031-AB42-FFD909EA1F44}"/>
    <cellStyle name="40% - Accent1 14 6" xfId="12573" xr:uid="{6E13B8D0-11AF-4A6A-BDDA-DE4F7EEF507A}"/>
    <cellStyle name="40% - Accent1 14 7" xfId="12574" xr:uid="{B3EC1590-DEFC-4713-924F-A844BEC20202}"/>
    <cellStyle name="40% - Accent1 14 8" xfId="21609" xr:uid="{3D316472-5282-4D76-B392-899FCC544513}"/>
    <cellStyle name="40% - Accent1 14 9" xfId="12554" xr:uid="{DFAF5BB5-F2AB-4FCA-A5E1-6E7D7AA379AC}"/>
    <cellStyle name="40% - Accent1 15" xfId="5727" xr:uid="{D6A11C24-32B4-4CF8-9E55-CE532108B3AC}"/>
    <cellStyle name="40% - Accent1 15 2" xfId="6509" xr:uid="{0783EDC2-E779-46B4-AA86-523D67AE76E1}"/>
    <cellStyle name="40% - Accent1 15 2 2" xfId="12577" xr:uid="{3B99E420-BDD5-4B61-AF2F-966AE7B392E7}"/>
    <cellStyle name="40% - Accent1 15 2 2 2" xfId="12578" xr:uid="{E9755BF3-C0E8-48C0-B0E3-B36218D4DF13}"/>
    <cellStyle name="40% - Accent1 15 2 2 3" xfId="12579" xr:uid="{99621F2C-217E-4700-A5D4-3FEA8778B012}"/>
    <cellStyle name="40% - Accent1 15 2 3" xfId="12580" xr:uid="{3A35CE48-0987-4AFB-96C6-3ACE29E185C4}"/>
    <cellStyle name="40% - Accent1 15 2 4" xfId="12581" xr:uid="{24EF1973-AAF3-416A-A9B9-E36DE5B53A48}"/>
    <cellStyle name="40% - Accent1 15 2 5" xfId="12582" xr:uid="{66BDF3C4-F054-40C3-B1BD-BFBF9596C668}"/>
    <cellStyle name="40% - Accent1 15 2 6" xfId="22620" xr:uid="{B7891E04-9447-499D-BAC9-4DE6D1E6F094}"/>
    <cellStyle name="40% - Accent1 15 2 7" xfId="12576" xr:uid="{4007EA93-3454-457F-838A-2CC0F6A02FEB}"/>
    <cellStyle name="40% - Accent1 15 3" xfId="12583" xr:uid="{870B6F46-57C5-42F9-8341-AC61962A214A}"/>
    <cellStyle name="40% - Accent1 15 3 2" xfId="12584" xr:uid="{D3B709B7-1789-45C4-AF64-841501A34401}"/>
    <cellStyle name="40% - Accent1 15 3 2 2" xfId="12585" xr:uid="{31DCCDC6-D25B-4EEB-8405-8091B91E2EE5}"/>
    <cellStyle name="40% - Accent1 15 3 2 3" xfId="12586" xr:uid="{6ADF99D6-6996-491D-9C8F-85BEFF87646B}"/>
    <cellStyle name="40% - Accent1 15 3 3" xfId="12587" xr:uid="{CC3B655B-0DBA-4753-9890-C9F4983D0AD6}"/>
    <cellStyle name="40% - Accent1 15 3 4" xfId="12588" xr:uid="{D793A586-A060-4204-93F3-BFDB3746DB3E}"/>
    <cellStyle name="40% - Accent1 15 3 5" xfId="12589" xr:uid="{D3DDD797-C14F-4BD0-944A-84D0F330359C}"/>
    <cellStyle name="40% - Accent1 15 4" xfId="12590" xr:uid="{042BD530-4C1D-47E7-ABA1-793DF748DA67}"/>
    <cellStyle name="40% - Accent1 15 4 2" xfId="12591" xr:uid="{6E91BB5C-6701-4AB6-9ECC-D04903E04E73}"/>
    <cellStyle name="40% - Accent1 15 4 3" xfId="12592" xr:uid="{F4CBA62F-0603-4BBF-8268-70F5F6DB504C}"/>
    <cellStyle name="40% - Accent1 15 5" xfId="12593" xr:uid="{79F003B0-1FB9-4A8C-91C7-EA51BEECF0C5}"/>
    <cellStyle name="40% - Accent1 15 6" xfId="12594" xr:uid="{AAC3EB03-3F89-4FB6-B0C6-65C1BE4B3382}"/>
    <cellStyle name="40% - Accent1 15 7" xfId="12595" xr:uid="{6A103637-0438-4499-9929-81E74CC41A95}"/>
    <cellStyle name="40% - Accent1 15 8" xfId="21631" xr:uid="{CB5F1BC9-600B-41A3-898A-0FA24DAB4403}"/>
    <cellStyle name="40% - Accent1 15 9" xfId="12575" xr:uid="{F22F99CF-5C9A-4978-B6BE-3E71DF319D1E}"/>
    <cellStyle name="40% - Accent1 16" xfId="5751" xr:uid="{FAA40CE0-ED46-4B9B-891F-0AECF4A53A80}"/>
    <cellStyle name="40% - Accent1 16 2" xfId="6533" xr:uid="{B5C30F8A-0C2E-4CBE-AC75-B19A4CECC38E}"/>
    <cellStyle name="40% - Accent1 16 2 2" xfId="12598" xr:uid="{41A57E0F-896B-4912-82E3-AF61C4A4B110}"/>
    <cellStyle name="40% - Accent1 16 2 2 2" xfId="12599" xr:uid="{D48066E5-9CDE-405F-B040-0069D74C21FE}"/>
    <cellStyle name="40% - Accent1 16 2 2 3" xfId="12600" xr:uid="{7BB4C29B-39B0-479B-9C8D-A793A8A7BC95}"/>
    <cellStyle name="40% - Accent1 16 2 3" xfId="12601" xr:uid="{C42BB59E-0523-4F9E-91AE-3632A45B3B38}"/>
    <cellStyle name="40% - Accent1 16 2 4" xfId="12602" xr:uid="{AA643286-E5C6-4272-BD08-E4B5C47D582D}"/>
    <cellStyle name="40% - Accent1 16 2 5" xfId="12603" xr:uid="{0350D8F7-474E-4455-985F-4F44A101DABB}"/>
    <cellStyle name="40% - Accent1 16 2 6" xfId="22643" xr:uid="{687F9238-CD24-48F7-A0EB-3B7EBE6C7C83}"/>
    <cellStyle name="40% - Accent1 16 2 7" xfId="12597" xr:uid="{0A064D86-C7C9-4055-9FB2-81A3B30B61C9}"/>
    <cellStyle name="40% - Accent1 16 3" xfId="12604" xr:uid="{87372C65-70E3-4BBB-B6F6-EAE65B702A3F}"/>
    <cellStyle name="40% - Accent1 16 3 2" xfId="12605" xr:uid="{291CE516-F88C-4CA9-8FFA-23C66D236B36}"/>
    <cellStyle name="40% - Accent1 16 3 2 2" xfId="12606" xr:uid="{11A46416-4A52-443B-8599-6E338385E5B5}"/>
    <cellStyle name="40% - Accent1 16 3 2 3" xfId="12607" xr:uid="{CF0F6526-1F41-4885-8D92-DB5A5480F36B}"/>
    <cellStyle name="40% - Accent1 16 3 3" xfId="12608" xr:uid="{07786625-6E9A-420F-9C4E-73FABDFD4F3D}"/>
    <cellStyle name="40% - Accent1 16 3 4" xfId="12609" xr:uid="{91CE2C46-C429-481A-9BB6-413B1037D3BF}"/>
    <cellStyle name="40% - Accent1 16 3 5" xfId="12610" xr:uid="{E9252037-DD3A-403A-A4A0-C305DE061BE5}"/>
    <cellStyle name="40% - Accent1 16 4" xfId="12611" xr:uid="{3569236D-81E0-46D1-B27F-A3AC4E08EC74}"/>
    <cellStyle name="40% - Accent1 16 4 2" xfId="12612" xr:uid="{4E251713-E854-45EC-8B24-E397C6F7C077}"/>
    <cellStyle name="40% - Accent1 16 4 3" xfId="12613" xr:uid="{FE884B83-8CAB-41A8-9C1F-DA12BBACE668}"/>
    <cellStyle name="40% - Accent1 16 5" xfId="12614" xr:uid="{216EF522-E440-40E7-AD4E-C22BE1163285}"/>
    <cellStyle name="40% - Accent1 16 6" xfId="12615" xr:uid="{FC6F38C7-A5E7-4F6F-BD0E-95FC29B53D4F}"/>
    <cellStyle name="40% - Accent1 16 7" xfId="12616" xr:uid="{A8BE9A21-90C6-4F49-9347-E088954F7796}"/>
    <cellStyle name="40% - Accent1 16 8" xfId="21654" xr:uid="{DA8E7249-5787-4E34-A8AA-41CFE562952F}"/>
    <cellStyle name="40% - Accent1 16 9" xfId="12596" xr:uid="{9C2B1B08-A83D-44A7-B4CB-212ED3AF91B0}"/>
    <cellStyle name="40% - Accent1 17" xfId="5775" xr:uid="{2D8302BA-D06F-43AD-BCAB-176B0CD13E12}"/>
    <cellStyle name="40% - Accent1 17 2" xfId="6557" xr:uid="{2DB66ECC-FBC7-45D9-B718-63D5FBE15F01}"/>
    <cellStyle name="40% - Accent1 17 2 2" xfId="12619" xr:uid="{B8A34DC1-7A49-4D1F-B346-EDD792DD00F7}"/>
    <cellStyle name="40% - Accent1 17 2 3" xfId="12620" xr:uid="{BEAF6E53-422A-42FC-A87C-BAFA088339D0}"/>
    <cellStyle name="40% - Accent1 17 2 4" xfId="22666" xr:uid="{F6AEF299-5CF4-414D-8D0B-862B95A5096A}"/>
    <cellStyle name="40% - Accent1 17 2 5" xfId="12618" xr:uid="{F32E6163-2509-45BB-95CC-EAF592C96D6D}"/>
    <cellStyle name="40% - Accent1 17 3" xfId="12621" xr:uid="{80AB1CD4-A358-4773-A98D-AB1C33A13EB5}"/>
    <cellStyle name="40% - Accent1 17 4" xfId="12622" xr:uid="{E8A9BCCE-B23A-4B68-92B7-D81499793063}"/>
    <cellStyle name="40% - Accent1 17 5" xfId="12623" xr:uid="{7A609597-6A2E-4B68-BBD1-282AC8BEF3F3}"/>
    <cellStyle name="40% - Accent1 17 6" xfId="21677" xr:uid="{A1D9113B-4D75-4AD7-9247-373481C6DDEA}"/>
    <cellStyle name="40% - Accent1 17 7" xfId="12617" xr:uid="{09FFD802-4E91-45FA-BCA7-CA5ED4674D49}"/>
    <cellStyle name="40% - Accent1 18" xfId="5800" xr:uid="{57D6E6F1-BACA-4BFB-A6F5-B0B5B064A302}"/>
    <cellStyle name="40% - Accent1 18 2" xfId="12625" xr:uid="{9505B29D-66EF-4AEE-8813-0BCBD9104FF4}"/>
    <cellStyle name="40% - Accent1 18 2 2" xfId="12626" xr:uid="{576F974E-5707-48F4-B5DD-05BD43F02847}"/>
    <cellStyle name="40% - Accent1 18 2 3" xfId="12627" xr:uid="{6F738B4E-D1A8-49DC-AAF3-EE838DD09237}"/>
    <cellStyle name="40% - Accent1 18 3" xfId="12628" xr:uid="{8F231681-FC8E-4239-917C-42C61225A541}"/>
    <cellStyle name="40% - Accent1 18 4" xfId="12629" xr:uid="{3331649C-86E7-4347-B62D-9F7E036AEFE3}"/>
    <cellStyle name="40% - Accent1 18 5" xfId="12630" xr:uid="{0A71DF85-4B8F-4057-AD0B-A54A1D519E2A}"/>
    <cellStyle name="40% - Accent1 18 6" xfId="21701" xr:uid="{D8681534-23AD-411E-B21C-7C4BE99675D9}"/>
    <cellStyle name="40% - Accent1 18 7" xfId="12624" xr:uid="{DB2D8FAD-C6D8-4684-8254-7C1A272706AD}"/>
    <cellStyle name="40% - Accent1 19" xfId="5824" xr:uid="{246F3562-FC64-4932-850C-A7D5AEAE9589}"/>
    <cellStyle name="40% - Accent1 19 2" xfId="12632" xr:uid="{B8A9FA6F-FEB2-48A5-B763-4FC6833BBA29}"/>
    <cellStyle name="40% - Accent1 19 3" xfId="12633" xr:uid="{A568EA09-B1F4-4AE0-9446-B258CC2EA5BD}"/>
    <cellStyle name="40% - Accent1 19 4" xfId="12634" xr:uid="{3A99B5D7-4264-4C08-9E20-F26668DDB5CB}"/>
    <cellStyle name="40% - Accent1 19 5" xfId="21724" xr:uid="{A32F0F30-FC4F-480E-B5A9-56447C6637B4}"/>
    <cellStyle name="40% - Accent1 19 6" xfId="12631" xr:uid="{184E1A55-C16E-4E40-8833-6DFB92BA3D88}"/>
    <cellStyle name="40% - Accent1 2" xfId="362" xr:uid="{521D0269-07E6-4CF9-90B7-319EF13DCE5A}"/>
    <cellStyle name="40% - Accent1 2 10" xfId="12636" xr:uid="{F0A91DA3-7F57-4EBC-85BD-08EB63C34198}"/>
    <cellStyle name="40% - Accent1 2 11" xfId="12637" xr:uid="{DC0874B7-100C-4BD5-9857-36C2C626311E}"/>
    <cellStyle name="40% - Accent1 2 12" xfId="12638" xr:uid="{BD70CAD6-B9C5-44BA-965E-50B0553865EC}"/>
    <cellStyle name="40% - Accent1 2 13" xfId="20618" xr:uid="{0620A055-6623-4AB3-AE40-C5B5CAC0052D}"/>
    <cellStyle name="40% - Accent1 2 14" xfId="12635" xr:uid="{51CFAD8C-961A-4288-B80B-3A71F1CE7021}"/>
    <cellStyle name="40% - Accent1 2 15" xfId="6636" xr:uid="{C89B8C4D-97F1-4775-B657-D4DAB7B8631C}"/>
    <cellStyle name="40% - Accent1 2 16" xfId="5026" xr:uid="{C1C3B3BB-F10C-4ED8-926B-7D051304E36F}"/>
    <cellStyle name="40% - Accent1 2 17" xfId="22848" xr:uid="{536404A1-1584-42CD-9513-19BEE424B18C}"/>
    <cellStyle name="40% - Accent1 2 18" xfId="4504" xr:uid="{CFD846F2-D10D-4147-91A6-FDFD46BC1FC5}"/>
    <cellStyle name="40% - Accent1 2 2" xfId="862" xr:uid="{5C267339-AE8E-4E5E-9A2F-2A07B90C3697}"/>
    <cellStyle name="40% - Accent1 2 2 10" xfId="20619" xr:uid="{8440BBD3-0B00-4902-B4E9-217F1D061B54}"/>
    <cellStyle name="40% - Accent1 2 2 11" xfId="12639" xr:uid="{8DAA7E13-E00A-4B5E-B6AA-632AC46C28A6}"/>
    <cellStyle name="40% - Accent1 2 2 12" xfId="5248" xr:uid="{159901A3-33A6-4EFF-8556-D130C6123D37}"/>
    <cellStyle name="40% - Accent1 2 2 13" xfId="4627" xr:uid="{FA448EC6-BB9C-4953-ADDD-78E6A66596A3}"/>
    <cellStyle name="40% - Accent1 2 2 2" xfId="1017" xr:uid="{6E600233-AE1B-493A-B082-15C03B0CE073}"/>
    <cellStyle name="40% - Accent1 2 2 2 10" xfId="6066" xr:uid="{F83CF79C-BA0B-4FFA-92B7-582BBDF31379}"/>
    <cellStyle name="40% - Accent1 2 2 2 11" xfId="4738" xr:uid="{8AAE6FB4-5E85-4621-A3E1-2A1789B78AE2}"/>
    <cellStyle name="40% - Accent1 2 2 2 2" xfId="1016" xr:uid="{E8466927-0594-4DC7-AB41-6E423810EBB9}"/>
    <cellStyle name="40% - Accent1 2 2 2 2 2" xfId="1299" xr:uid="{F850123E-48AA-4D8E-AB30-56523994409B}"/>
    <cellStyle name="40% - Accent1 2 2 2 2 2 2" xfId="1961" xr:uid="{F3911D8C-E924-4B08-8F1B-6793151BA1A6}"/>
    <cellStyle name="40% - Accent1 2 2 2 2 2 2 2" xfId="3196" xr:uid="{CB05829E-04C9-4657-B1D5-B34A54F6B1D0}"/>
    <cellStyle name="40% - Accent1 2 2 2 2 2 2 3" xfId="12643" xr:uid="{027CCD91-7196-4F5E-867D-D995C7667417}"/>
    <cellStyle name="40% - Accent1 2 2 2 2 2 3" xfId="2572" xr:uid="{6F3C5B32-3481-4C4F-9CA1-59A1BA166953}"/>
    <cellStyle name="40% - Accent1 2 2 2 2 2 3 2" xfId="12644" xr:uid="{556D51DF-2A36-4F03-9172-85FC3754C528}"/>
    <cellStyle name="40% - Accent1 2 2 2 2 2 4" xfId="12642" xr:uid="{59825E4E-32E8-429A-AF91-E323AFDE1CA7}"/>
    <cellStyle name="40% - Accent1 2 2 2 2 3" xfId="1671" xr:uid="{3CF6FAE8-908A-4E59-A729-A9CE1EF21A6B}"/>
    <cellStyle name="40% - Accent1 2 2 2 2 3 2" xfId="2892" xr:uid="{3010B1E7-CAEC-4E3C-9A47-ACA1ED826E4B}"/>
    <cellStyle name="40% - Accent1 2 2 2 2 3 3" xfId="12645" xr:uid="{E01C0427-BFD2-4400-B145-9E72094407C3}"/>
    <cellStyle name="40% - Accent1 2 2 2 2 4" xfId="2337" xr:uid="{801273AA-DA07-41E8-9A79-5345E6491A17}"/>
    <cellStyle name="40% - Accent1 2 2 2 2 4 2" xfId="12646" xr:uid="{A4F3F87A-4548-49C2-A406-B200C500D9A8}"/>
    <cellStyle name="40% - Accent1 2 2 2 2 5" xfId="12647" xr:uid="{F2F61270-4C70-48F4-9B5E-86B69B5EC55D}"/>
    <cellStyle name="40% - Accent1 2 2 2 2 6" xfId="31425" xr:uid="{2B28B063-18A5-4E5C-B0AC-74FC1E8AFF0E}"/>
    <cellStyle name="40% - Accent1 2 2 2 2 7" xfId="12641" xr:uid="{1B6459B1-0924-48FD-9C7D-9BC150334DAF}"/>
    <cellStyle name="40% - Accent1 2 2 2 3" xfId="1298" xr:uid="{04CF83A6-001D-42E1-92A5-0AC8B1CB8050}"/>
    <cellStyle name="40% - Accent1 2 2 2 3 2" xfId="1960" xr:uid="{9FF60652-91DC-43AB-9713-8E672AE1E12F}"/>
    <cellStyle name="40% - Accent1 2 2 2 3 2 2" xfId="3195" xr:uid="{28EAF315-9D5B-49AB-89F6-103BAD43A418}"/>
    <cellStyle name="40% - Accent1 2 2 2 3 2 2 2" xfId="12650" xr:uid="{66CD6515-78BF-41E9-A6AB-445EAD2CF9C3}"/>
    <cellStyle name="40% - Accent1 2 2 2 3 2 3" xfId="12651" xr:uid="{175804ED-CB79-4032-B461-27BF90342466}"/>
    <cellStyle name="40% - Accent1 2 2 2 3 2 4" xfId="12649" xr:uid="{C285CDDB-CBF1-49DC-9440-5E200DF04335}"/>
    <cellStyle name="40% - Accent1 2 2 2 3 3" xfId="2571" xr:uid="{D14C0760-8AD9-4D64-B6BA-4DFB04BCD636}"/>
    <cellStyle name="40% - Accent1 2 2 2 3 3 2" xfId="12652" xr:uid="{DE55F10A-5358-4F67-8F4D-172E0BBFDDF8}"/>
    <cellStyle name="40% - Accent1 2 2 2 3 4" xfId="12653" xr:uid="{64C43E7C-07F5-42AF-B461-4C89487DC841}"/>
    <cellStyle name="40% - Accent1 2 2 2 3 5" xfId="12654" xr:uid="{EED00906-1778-40B7-A095-1DD4DF6D038A}"/>
    <cellStyle name="40% - Accent1 2 2 2 3 6" xfId="12648" xr:uid="{FE84AF17-374E-45A7-A38B-D241179D1311}"/>
    <cellStyle name="40% - Accent1 2 2 2 4" xfId="1670" xr:uid="{2B19B369-D129-456A-A076-B1FF4D4D86E9}"/>
    <cellStyle name="40% - Accent1 2 2 2 4 2" xfId="2891" xr:uid="{F89E5026-F868-470F-993E-8D2291012BE8}"/>
    <cellStyle name="40% - Accent1 2 2 2 4 2 2" xfId="12656" xr:uid="{06477502-D4D2-488D-826E-438FED9C901F}"/>
    <cellStyle name="40% - Accent1 2 2 2 4 3" xfId="12657" xr:uid="{996D0C52-3CC2-4C07-9090-16DFBEBAA825}"/>
    <cellStyle name="40% - Accent1 2 2 2 4 4" xfId="12655" xr:uid="{5B8DBAAE-A6D6-4CE6-864C-C81E154A7A89}"/>
    <cellStyle name="40% - Accent1 2 2 2 5" xfId="2220" xr:uid="{1D885D4B-B7DF-423A-83E8-19DE8F244C7B}"/>
    <cellStyle name="40% - Accent1 2 2 2 5 2" xfId="12658" xr:uid="{EC43A175-7615-4EE7-ACAE-FBB697F8F463}"/>
    <cellStyle name="40% - Accent1 2 2 2 6" xfId="12659" xr:uid="{B54DE982-4938-44F8-82AB-16412DC13D8D}"/>
    <cellStyle name="40% - Accent1 2 2 2 7" xfId="12660" xr:uid="{F9B5B162-416F-49A2-A6D0-91914D685A9F}"/>
    <cellStyle name="40% - Accent1 2 2 2 8" xfId="20719" xr:uid="{735ED25C-CAFD-4A0C-8C8E-5AE520043C6A}"/>
    <cellStyle name="40% - Accent1 2 2 2 9" xfId="12640" xr:uid="{7B154B8F-DC92-4B6A-8685-730E9ACCCFEC}"/>
    <cellStyle name="40% - Accent1 2 2 3" xfId="1015" xr:uid="{983EDDA2-C908-48ED-8741-487EB7ECF07A}"/>
    <cellStyle name="40% - Accent1 2 2 3 2" xfId="1300" xr:uid="{B42F1A6B-AA01-425E-8B32-DAE0F21F2999}"/>
    <cellStyle name="40% - Accent1 2 2 3 2 2" xfId="1962" xr:uid="{0186B7EB-0CAC-4DCB-9ACC-668B05C4D4C4}"/>
    <cellStyle name="40% - Accent1 2 2 3 2 2 2" xfId="3197" xr:uid="{DF784179-7C4B-48EC-81F1-B46FF51927A3}"/>
    <cellStyle name="40% - Accent1 2 2 3 2 2 2 2" xfId="12664" xr:uid="{9DD71D3E-D8A9-4DEE-B4AD-54D9EB521641}"/>
    <cellStyle name="40% - Accent1 2 2 3 2 2 3" xfId="12665" xr:uid="{2604FFED-17C9-427D-B664-794ACDE0CB62}"/>
    <cellStyle name="40% - Accent1 2 2 3 2 2 4" xfId="12663" xr:uid="{C2CC57C7-2EF7-458D-AF0A-D812F98FF616}"/>
    <cellStyle name="40% - Accent1 2 2 3 2 3" xfId="2573" xr:uid="{321E4077-27C4-4812-AAF1-2E392D82B755}"/>
    <cellStyle name="40% - Accent1 2 2 3 2 3 2" xfId="12666" xr:uid="{49FD462A-EF1D-4F54-BB36-B6D68DCC2BA2}"/>
    <cellStyle name="40% - Accent1 2 2 3 2 4" xfId="12667" xr:uid="{8B8F64ED-6A9A-4229-8DE9-DDACC5A0F941}"/>
    <cellStyle name="40% - Accent1 2 2 3 2 5" xfId="12668" xr:uid="{109039B0-99ED-4AC5-B8A9-134F1AA24ACD}"/>
    <cellStyle name="40% - Accent1 2 2 3 2 6" xfId="12662" xr:uid="{087C7217-1DBE-412C-A78C-34DF33FC970A}"/>
    <cellStyle name="40% - Accent1 2 2 3 3" xfId="1672" xr:uid="{30023808-1D7C-4C6D-9E64-F4161D8D8D6C}"/>
    <cellStyle name="40% - Accent1 2 2 3 3 2" xfId="2893" xr:uid="{C5DC3163-C362-4964-B71C-E869667AEAB6}"/>
    <cellStyle name="40% - Accent1 2 2 3 3 2 2" xfId="12671" xr:uid="{23A49C81-8DE4-45F8-98A9-5BE5FCB78B33}"/>
    <cellStyle name="40% - Accent1 2 2 3 3 2 3" xfId="12672" xr:uid="{28D034EC-1328-4031-BA0D-C9E1D48E10E8}"/>
    <cellStyle name="40% - Accent1 2 2 3 3 2 4" xfId="12670" xr:uid="{23F426C7-D2D3-41E0-860F-8380D7E3BC57}"/>
    <cellStyle name="40% - Accent1 2 2 3 3 3" xfId="12673" xr:uid="{89AFA135-4D3B-443D-8F36-6AE76C9DEF4D}"/>
    <cellStyle name="40% - Accent1 2 2 3 3 4" xfId="12674" xr:uid="{59DA4642-6A60-4B81-8569-0CAA3E73F154}"/>
    <cellStyle name="40% - Accent1 2 2 3 3 5" xfId="12675" xr:uid="{333BCB06-86ED-47B5-AE6C-76667619266E}"/>
    <cellStyle name="40% - Accent1 2 2 3 3 6" xfId="12669" xr:uid="{C8F57417-9725-412B-943B-EDAEA1286FD2}"/>
    <cellStyle name="40% - Accent1 2 2 3 4" xfId="2299" xr:uid="{41F0D620-BEDC-4A91-8438-F3BFB1A0175A}"/>
    <cellStyle name="40% - Accent1 2 2 3 4 2" xfId="12677" xr:uid="{FEB29534-3C2F-4FD8-B640-E1D858D946FF}"/>
    <cellStyle name="40% - Accent1 2 2 3 4 3" xfId="12678" xr:uid="{6D5C07A2-B6BE-4B32-953E-0E57DE81F62C}"/>
    <cellStyle name="40% - Accent1 2 2 3 4 4" xfId="12676" xr:uid="{512D1E21-96B3-4A4F-9984-CA02DF90497B}"/>
    <cellStyle name="40% - Accent1 2 2 3 5" xfId="12679" xr:uid="{B3923889-3C75-4CCA-AE50-4374B25A8D74}"/>
    <cellStyle name="40% - Accent1 2 2 3 6" xfId="12680" xr:uid="{003FB748-0C94-461B-BEC9-6D0534239D20}"/>
    <cellStyle name="40% - Accent1 2 2 3 7" xfId="12681" xr:uid="{938FD730-1230-4996-B3C0-B730D14E949A}"/>
    <cellStyle name="40% - Accent1 2 2 3 8" xfId="23434" xr:uid="{07121ED4-B475-4D80-987F-1DE682BE2677}"/>
    <cellStyle name="40% - Accent1 2 2 3 9" xfId="12661" xr:uid="{FB886C92-7A6D-47B4-85F2-078F986DD49E}"/>
    <cellStyle name="40% - Accent1 2 2 4" xfId="1018" xr:uid="{945C62D7-669B-4440-8A9D-3E803A03EA15}"/>
    <cellStyle name="40% - Accent1 2 2 4 2" xfId="1297" xr:uid="{52A62F53-08EA-46BA-BF3E-2572DFBA484F}"/>
    <cellStyle name="40% - Accent1 2 2 4 2 2" xfId="1959" xr:uid="{E3B9ADD9-30E9-4235-B086-0FE3115CA72C}"/>
    <cellStyle name="40% - Accent1 2 2 4 2 2 2" xfId="3194" xr:uid="{F646C166-3CAC-4565-A841-CCCB18326139}"/>
    <cellStyle name="40% - Accent1 2 2 4 2 2 3" xfId="12684" xr:uid="{8B0FFF2B-A7CF-46E1-AEE4-6F32EAB928B5}"/>
    <cellStyle name="40% - Accent1 2 2 4 2 3" xfId="2574" xr:uid="{9CECD5CF-D8B6-4D24-93FD-2AF88545B6E1}"/>
    <cellStyle name="40% - Accent1 2 2 4 2 3 2" xfId="12685" xr:uid="{D9DEB808-567D-4EC3-994F-072CF1578CF6}"/>
    <cellStyle name="40% - Accent1 2 2 4 2 4" xfId="12683" xr:uid="{AFB311A6-69D1-4425-944F-920469BEED28}"/>
    <cellStyle name="40% - Accent1 2 2 4 3" xfId="1669" xr:uid="{5FD1A019-7875-4D30-A751-0D26CF614690}"/>
    <cellStyle name="40% - Accent1 2 2 4 3 2" xfId="2890" xr:uid="{12D1ECF7-86CA-45A5-81DE-E2488172B1B1}"/>
    <cellStyle name="40% - Accent1 2 2 4 3 3" xfId="12686" xr:uid="{ACF39C78-DD19-4D7B-90EB-1C6F56877F59}"/>
    <cellStyle name="40% - Accent1 2 2 4 4" xfId="2415" xr:uid="{9A59AA94-46C9-4372-A7A8-7B6328056A71}"/>
    <cellStyle name="40% - Accent1 2 2 4 4 2" xfId="12687" xr:uid="{7050DEA2-B2B5-4726-9D37-0604C3DFEFD0}"/>
    <cellStyle name="40% - Accent1 2 2 4 5" xfId="12688" xr:uid="{3792730E-B487-4D09-92D9-F1E6DD3CABBE}"/>
    <cellStyle name="40% - Accent1 2 2 4 6" xfId="12682" xr:uid="{CDF81F7D-A11D-431D-A6E7-B34D2457FAFD}"/>
    <cellStyle name="40% - Accent1 2 2 5" xfId="1187" xr:uid="{8B62E39D-964B-46B9-9530-B5F9B1C0B6E5}"/>
    <cellStyle name="40% - Accent1 2 2 5 2" xfId="1849" xr:uid="{A6F2E92F-0005-4587-8BD9-AF10D6E318D7}"/>
    <cellStyle name="40% - Accent1 2 2 5 2 2" xfId="3084" xr:uid="{7696ECE9-6585-4F0C-B56A-3F2AE6F3ACFB}"/>
    <cellStyle name="40% - Accent1 2 2 5 2 2 2" xfId="12691" xr:uid="{430BB072-4D93-4B4B-9AC4-4228389E4322}"/>
    <cellStyle name="40% - Accent1 2 2 5 2 3" xfId="12692" xr:uid="{B23E636A-9092-435B-BB1A-65BFA22C9954}"/>
    <cellStyle name="40% - Accent1 2 2 5 2 4" xfId="12690" xr:uid="{7D4EA4A7-DBF7-45C5-8F5E-E7FD667CF7D4}"/>
    <cellStyle name="40% - Accent1 2 2 5 3" xfId="2570" xr:uid="{CE7F2898-DA30-4746-B690-39BDEDB4DCB2}"/>
    <cellStyle name="40% - Accent1 2 2 5 3 2" xfId="12693" xr:uid="{1BBE9B00-59E1-4E69-820D-C2EC8F8D0F29}"/>
    <cellStyle name="40% - Accent1 2 2 5 4" xfId="12694" xr:uid="{6604794A-FD19-4699-8640-C80271DBB62C}"/>
    <cellStyle name="40% - Accent1 2 2 5 5" xfId="12695" xr:uid="{A4386C97-A0AC-40E6-A59C-4667D5156965}"/>
    <cellStyle name="40% - Accent1 2 2 5 6" xfId="12689" xr:uid="{47BE60FE-62E7-4380-96E2-B543225CA4FD}"/>
    <cellStyle name="40% - Accent1 2 2 6" xfId="1559" xr:uid="{45AF835B-6499-4BC8-BF25-DF1D37E4FB56}"/>
    <cellStyle name="40% - Accent1 2 2 6 2" xfId="2780" xr:uid="{C8C6FC16-6E3D-475A-A26D-E1B05C675AA7}"/>
    <cellStyle name="40% - Accent1 2 2 6 2 2" xfId="12697" xr:uid="{288F9580-1D69-4F34-B0DA-F504A296E409}"/>
    <cellStyle name="40% - Accent1 2 2 6 3" xfId="12698" xr:uid="{0C6CB4E1-456D-45FA-A19A-44CF2056B52C}"/>
    <cellStyle name="40% - Accent1 2 2 6 4" xfId="12696" xr:uid="{120462E6-E43F-4532-BBD4-9F4B9956853D}"/>
    <cellStyle name="40% - Accent1 2 2 7" xfId="2180" xr:uid="{0846169E-C8A7-47B3-8B40-F2D27B25A9CE}"/>
    <cellStyle name="40% - Accent1 2 2 7 2" xfId="12699" xr:uid="{B2EE05F2-3546-476F-ACF3-2363D82D23B5}"/>
    <cellStyle name="40% - Accent1 2 2 8" xfId="3464" xr:uid="{62FC6C56-C6C4-40BB-AA64-538CFFA43A62}"/>
    <cellStyle name="40% - Accent1 2 2 8 2" xfId="12700" xr:uid="{2BD6E191-3DED-49F2-B8CB-7869E72FAEA3}"/>
    <cellStyle name="40% - Accent1 2 2 9" xfId="920" xr:uid="{3933589A-FB8E-4187-BDF2-AB1CD76D72CD}"/>
    <cellStyle name="40% - Accent1 2 2 9 2" xfId="12701" xr:uid="{2D77719B-63E7-4A56-B6D1-1CE357E628A4}"/>
    <cellStyle name="40% - Accent1 2 3" xfId="636" xr:uid="{F021F6E2-252A-4346-9E72-965F6A539919}"/>
    <cellStyle name="40% - Accent1 2 3 10" xfId="5484" xr:uid="{7B0F3ED0-25EE-44D0-BD6C-C9B6E3F005E2}"/>
    <cellStyle name="40% - Accent1 2 3 11" xfId="23049" xr:uid="{5A94E956-D5FA-41AD-8A9E-F5B3932B1305}"/>
    <cellStyle name="40% - Accent1 2 3 12" xfId="4693" xr:uid="{13F3B94F-2898-429A-9715-0D3E10107096}"/>
    <cellStyle name="40% - Accent1 2 3 2" xfId="1014" xr:uid="{270235CC-7F3B-4A9F-BB78-D39F3AD644DE}"/>
    <cellStyle name="40% - Accent1 2 3 2 2" xfId="1302" xr:uid="{97ECE37B-CC1E-443D-BCC9-1122567E31F4}"/>
    <cellStyle name="40% - Accent1 2 3 2 2 2" xfId="1964" xr:uid="{F009B34D-DA2B-4466-9FE5-A5504E0F6CB3}"/>
    <cellStyle name="40% - Accent1 2 3 2 2 2 2" xfId="3199" xr:uid="{B4410B86-8C08-40D9-ADB9-288A1C7C8551}"/>
    <cellStyle name="40% - Accent1 2 3 2 2 2 3" xfId="12705" xr:uid="{A78F4EEB-E502-449D-855E-7E9E911013E1}"/>
    <cellStyle name="40% - Accent1 2 3 2 2 3" xfId="2576" xr:uid="{ED56767C-7DFE-48E9-A897-0A560ECE5B47}"/>
    <cellStyle name="40% - Accent1 2 3 2 2 3 2" xfId="12706" xr:uid="{13D621FB-2222-4FE9-8FEA-52218843FE54}"/>
    <cellStyle name="40% - Accent1 2 3 2 2 4" xfId="12704" xr:uid="{2E61AED7-CCE3-4427-A344-1B4F24333A6D}"/>
    <cellStyle name="40% - Accent1 2 3 2 3" xfId="1674" xr:uid="{7CD89501-CF9F-47E3-8FFB-33535C434C44}"/>
    <cellStyle name="40% - Accent1 2 3 2 3 2" xfId="2895" xr:uid="{30736638-CB5A-4591-9449-2CDF9FEAA049}"/>
    <cellStyle name="40% - Accent1 2 3 2 3 3" xfId="12707" xr:uid="{10685F4D-FB88-40A6-931B-B111F811852C}"/>
    <cellStyle name="40% - Accent1 2 3 2 4" xfId="2336" xr:uid="{FA99FAE2-9E8C-41AD-B0C1-68180792063C}"/>
    <cellStyle name="40% - Accent1 2 3 2 4 2" xfId="12708" xr:uid="{B518A96B-1713-486F-AE20-F31B4144CCBF}"/>
    <cellStyle name="40% - Accent1 2 3 2 5" xfId="12709" xr:uid="{D505D466-36E4-419F-B66E-45A7A103CB12}"/>
    <cellStyle name="40% - Accent1 2 3 2 6" xfId="22312" xr:uid="{F05960E9-CF5E-4065-94C4-A85D41201C17}"/>
    <cellStyle name="40% - Accent1 2 3 2 7" xfId="12703" xr:uid="{20E52CBF-1EFA-45ED-B63F-C5411C4FE3AB}"/>
    <cellStyle name="40% - Accent1 2 3 2 8" xfId="31424" xr:uid="{74E150A7-BCD8-4248-8967-64CE086200A2}"/>
    <cellStyle name="40% - Accent1 2 3 3" xfId="1301" xr:uid="{ADE36B1F-9EC7-4B80-BB8F-BF23CB89CE01}"/>
    <cellStyle name="40% - Accent1 2 3 3 2" xfId="1963" xr:uid="{23CB4100-7FF0-4CD4-8D55-6903D166226B}"/>
    <cellStyle name="40% - Accent1 2 3 3 2 2" xfId="3198" xr:uid="{AE75C893-7159-4F36-AE80-4750FBBEE9AB}"/>
    <cellStyle name="40% - Accent1 2 3 3 2 2 2" xfId="12712" xr:uid="{331A7325-CDBB-4FF2-A84D-E7A3A3047199}"/>
    <cellStyle name="40% - Accent1 2 3 3 2 3" xfId="12713" xr:uid="{F5CF538C-4D1F-4A0A-A392-F23636212A01}"/>
    <cellStyle name="40% - Accent1 2 3 3 2 4" xfId="12711" xr:uid="{989CACC1-E8F4-4310-A0EF-74D710E2181A}"/>
    <cellStyle name="40% - Accent1 2 3 3 3" xfId="2575" xr:uid="{A30219B2-A72B-45DC-8543-BB141D7830E2}"/>
    <cellStyle name="40% - Accent1 2 3 3 3 2" xfId="12714" xr:uid="{D866B490-8C29-4477-A85F-F83A1AF472C9}"/>
    <cellStyle name="40% - Accent1 2 3 3 4" xfId="12715" xr:uid="{2A6CAF42-126E-4EA4-88AF-2CDE2375335D}"/>
    <cellStyle name="40% - Accent1 2 3 3 5" xfId="12716" xr:uid="{FF5C4D87-04B6-4750-AA01-EE9C73EEE2B3}"/>
    <cellStyle name="40% - Accent1 2 3 3 6" xfId="23864" xr:uid="{514D8AF5-D968-4140-BDD7-EC31A0AA0521}"/>
    <cellStyle name="40% - Accent1 2 3 3 7" xfId="12710" xr:uid="{A3987C3C-D1C1-4083-9462-9D24C7BAF2D0}"/>
    <cellStyle name="40% - Accent1 2 3 4" xfId="1673" xr:uid="{2FDEC18F-510B-4550-8853-5585FA451185}"/>
    <cellStyle name="40% - Accent1 2 3 4 2" xfId="2894" xr:uid="{00FD45BB-1697-415A-BB99-2EBCD738B8C8}"/>
    <cellStyle name="40% - Accent1 2 3 4 2 2" xfId="12718" xr:uid="{634AF25C-F3F8-46A5-B2B6-9E98F7643BF1}"/>
    <cellStyle name="40% - Accent1 2 3 4 3" xfId="12719" xr:uid="{411AD363-70F2-4F97-A2DE-2FF229674B77}"/>
    <cellStyle name="40% - Accent1 2 3 4 4" xfId="12717" xr:uid="{18FF8BFF-3F06-47F5-91B7-FA89E594BBF1}"/>
    <cellStyle name="40% - Accent1 2 3 5" xfId="2219" xr:uid="{9053BED7-A37F-4D37-9E8A-66DD02A9B4FF}"/>
    <cellStyle name="40% - Accent1 2 3 5 2" xfId="12720" xr:uid="{EB866C7D-FC00-4F9A-8DEF-3FC3C1A84049}"/>
    <cellStyle name="40% - Accent1 2 3 6" xfId="4155" xr:uid="{69FDDDA9-5BC3-4650-832D-50B0359BE0F3}"/>
    <cellStyle name="40% - Accent1 2 3 6 2" xfId="12721" xr:uid="{DAFCDD7F-6789-44E1-ABDC-CDD6E5ECD441}"/>
    <cellStyle name="40% - Accent1 2 3 7" xfId="12722" xr:uid="{131319CF-327A-4F39-AF93-5EBC76E669D3}"/>
    <cellStyle name="40% - Accent1 2 3 8" xfId="20718" xr:uid="{5EB66B05-8155-423F-9FE0-C614573D6EE1}"/>
    <cellStyle name="40% - Accent1 2 3 9" xfId="12702" xr:uid="{20831C25-4F10-4B9F-A8FC-238E9AD0D907}"/>
    <cellStyle name="40% - Accent1 2 4" xfId="793" xr:uid="{1E72D79F-885F-4809-8046-B58D3B8749DB}"/>
    <cellStyle name="40% - Accent1 2 4 2" xfId="1303" xr:uid="{1E23CB5E-89E0-4FCC-A723-59476DE591EC}"/>
    <cellStyle name="40% - Accent1 2 4 2 2" xfId="1965" xr:uid="{809BC4AB-6A58-4847-BCFC-CECC3B590FE2}"/>
    <cellStyle name="40% - Accent1 2 4 2 2 2" xfId="3200" xr:uid="{26174B24-4928-45C9-A541-D7814679C112}"/>
    <cellStyle name="40% - Accent1 2 4 2 2 2 2" xfId="12726" xr:uid="{22DB269A-0A12-4737-8CB0-1FCD7CD14391}"/>
    <cellStyle name="40% - Accent1 2 4 2 2 3" xfId="12727" xr:uid="{488322F2-96B4-4632-B692-ECF99EC43000}"/>
    <cellStyle name="40% - Accent1 2 4 2 2 4" xfId="12725" xr:uid="{B9FD22B4-2EDD-4376-9D6F-4D46D952AFB7}"/>
    <cellStyle name="40% - Accent1 2 4 2 3" xfId="2577" xr:uid="{D8E169CB-8971-406D-8491-38E0407E30DC}"/>
    <cellStyle name="40% - Accent1 2 4 2 3 2" xfId="12728" xr:uid="{E12DCBD7-ECC9-4221-9411-4C757664BACB}"/>
    <cellStyle name="40% - Accent1 2 4 2 4" xfId="12729" xr:uid="{EC48E634-F1D9-4276-980C-99BAC930CB3A}"/>
    <cellStyle name="40% - Accent1 2 4 2 5" xfId="12730" xr:uid="{426E53E6-ABC2-4501-80CE-201E4480F739}"/>
    <cellStyle name="40% - Accent1 2 4 2 6" xfId="12724" xr:uid="{CEC3D12D-5674-49AB-ADD2-BB579A0F240E}"/>
    <cellStyle name="40% - Accent1 2 4 3" xfId="1675" xr:uid="{8349EF80-51B9-4B45-81E1-22A2FD193FDF}"/>
    <cellStyle name="40% - Accent1 2 4 3 2" xfId="2896" xr:uid="{D91A26F2-87BB-45F0-A788-C58F67903F3A}"/>
    <cellStyle name="40% - Accent1 2 4 3 2 2" xfId="12733" xr:uid="{54F0A7BE-8628-4EEB-B57E-FF55CC94C46B}"/>
    <cellStyle name="40% - Accent1 2 4 3 2 3" xfId="12734" xr:uid="{37BD8BC5-6906-4A91-A01E-42475D1A8211}"/>
    <cellStyle name="40% - Accent1 2 4 3 2 4" xfId="12732" xr:uid="{CB5BBAB5-4773-4FA8-8A54-B0D32DC72CE7}"/>
    <cellStyle name="40% - Accent1 2 4 3 3" xfId="12735" xr:uid="{5149AFF3-1633-4BA4-B58D-FAE926117EE5}"/>
    <cellStyle name="40% - Accent1 2 4 3 4" xfId="12736" xr:uid="{04EC08A8-FAF5-4C58-9EAB-0FF0ECE28607}"/>
    <cellStyle name="40% - Accent1 2 4 3 5" xfId="12737" xr:uid="{8D8870AC-C854-49A0-A503-8A7346A2C374}"/>
    <cellStyle name="40% - Accent1 2 4 3 6" xfId="12731" xr:uid="{7BC5D5F1-436F-4C2E-9974-60497C9F6D21}"/>
    <cellStyle name="40% - Accent1 2 4 4" xfId="2269" xr:uid="{8399292C-BB13-4B1B-BBC9-349D88685312}"/>
    <cellStyle name="40% - Accent1 2 4 4 2" xfId="12739" xr:uid="{C2827DF9-6287-478B-A166-DE0C9123BD16}"/>
    <cellStyle name="40% - Accent1 2 4 4 3" xfId="12740" xr:uid="{0AEA553D-4C80-4A63-92ED-2EB84352DA91}"/>
    <cellStyle name="40% - Accent1 2 4 4 4" xfId="12738" xr:uid="{C9A92625-27BB-4A0E-9A86-DB99D3A7EF25}"/>
    <cellStyle name="40% - Accent1 2 4 5" xfId="12741" xr:uid="{5D2741B7-B827-42BE-ADDD-3BB22DB9E04F}"/>
    <cellStyle name="40% - Accent1 2 4 6" xfId="12742" xr:uid="{3692FAF9-B78D-4419-98BF-E19F71996FF3}"/>
    <cellStyle name="40% - Accent1 2 4 7" xfId="12743" xr:uid="{565D0617-59BF-48A9-AC83-F872BD6BB4E7}"/>
    <cellStyle name="40% - Accent1 2 4 8" xfId="21812" xr:uid="{D08FC352-AF3D-44C7-A406-2C1AF24A8149}"/>
    <cellStyle name="40% - Accent1 2 4 9" xfId="12723" xr:uid="{667FD500-764E-4CCD-9684-B8414C10D4E0}"/>
    <cellStyle name="40% - Accent1 2 5" xfId="1019" xr:uid="{8A2B84E6-597D-4979-9E34-18B5B9478ECE}"/>
    <cellStyle name="40% - Accent1 2 5 2" xfId="1296" xr:uid="{423BCBF7-DD6F-41A9-919B-B0B64ADD11B9}"/>
    <cellStyle name="40% - Accent1 2 5 2 2" xfId="1958" xr:uid="{5C7EA0A9-0425-4C6D-99F7-C860124F410C}"/>
    <cellStyle name="40% - Accent1 2 5 2 2 2" xfId="3193" xr:uid="{4BE52656-93F5-481C-930A-61F04E2404BC}"/>
    <cellStyle name="40% - Accent1 2 5 2 2 2 2" xfId="12747" xr:uid="{C5D95D58-D02D-4D93-B9F1-D8EA9CEF3B9D}"/>
    <cellStyle name="40% - Accent1 2 5 2 2 3" xfId="12748" xr:uid="{998AAB2B-A3FD-497C-AC64-9D2CBD840175}"/>
    <cellStyle name="40% - Accent1 2 5 2 2 4" xfId="12746" xr:uid="{32C5818B-7B4E-444F-B604-5A2AA231019E}"/>
    <cellStyle name="40% - Accent1 2 5 2 3" xfId="2578" xr:uid="{8E881D75-3DA6-4B7A-AFC8-5712647D2E2A}"/>
    <cellStyle name="40% - Accent1 2 5 2 3 2" xfId="12749" xr:uid="{54F3FBF6-5473-42AF-9577-D215ADCC34AF}"/>
    <cellStyle name="40% - Accent1 2 5 2 4" xfId="12750" xr:uid="{B7A49582-967D-4713-89CD-5F33074C8835}"/>
    <cellStyle name="40% - Accent1 2 5 2 5" xfId="12751" xr:uid="{37D0B821-404E-4A82-8799-F83AFBE7142D}"/>
    <cellStyle name="40% - Accent1 2 5 2 6" xfId="12745" xr:uid="{7CE3F7F0-9D34-4861-B798-5BD572DCC987}"/>
    <cellStyle name="40% - Accent1 2 5 3" xfId="1668" xr:uid="{67456F0D-98C7-4853-B5CA-4893381865CE}"/>
    <cellStyle name="40% - Accent1 2 5 3 2" xfId="2889" xr:uid="{6DFD973B-D9F7-4F3E-B9CD-8B97887B2597}"/>
    <cellStyle name="40% - Accent1 2 5 3 2 2" xfId="12754" xr:uid="{20C919F9-8F18-4E9C-BF4E-CA090C35E3CC}"/>
    <cellStyle name="40% - Accent1 2 5 3 2 3" xfId="12755" xr:uid="{2177CDF8-70E8-4858-986E-BBFC76F71BAE}"/>
    <cellStyle name="40% - Accent1 2 5 3 2 4" xfId="12753" xr:uid="{D8A50D3B-0204-4687-B16F-FD085DA70B5A}"/>
    <cellStyle name="40% - Accent1 2 5 3 3" xfId="12756" xr:uid="{A757E335-DF6A-4B36-812F-4863C519CDE7}"/>
    <cellStyle name="40% - Accent1 2 5 3 4" xfId="12757" xr:uid="{4349CFD1-9890-4C70-B5B0-BD01F4DC17C6}"/>
    <cellStyle name="40% - Accent1 2 5 3 5" xfId="12758" xr:uid="{E50DBD4C-9DF6-4C51-81B9-55EC828E0271}"/>
    <cellStyle name="40% - Accent1 2 5 3 6" xfId="12752" xr:uid="{AA02F123-A656-4A1B-AE5C-3D2E8DDDDB5C}"/>
    <cellStyle name="40% - Accent1 2 5 4" xfId="2383" xr:uid="{77AEFE1A-4E54-4A9A-8BDA-D4445F5D8AC9}"/>
    <cellStyle name="40% - Accent1 2 5 4 2" xfId="12760" xr:uid="{E1A52A16-E361-4D5C-907F-1755D1920D83}"/>
    <cellStyle name="40% - Accent1 2 5 4 3" xfId="12761" xr:uid="{85B75BA2-5F30-4D93-81AB-855A488B44D6}"/>
    <cellStyle name="40% - Accent1 2 5 4 4" xfId="12759" xr:uid="{CF1916BE-CCD0-4441-A4CB-A77E08AB9453}"/>
    <cellStyle name="40% - Accent1 2 5 5" xfId="12762" xr:uid="{3F4D7CAE-3B8C-476C-83D3-6765FD9759D2}"/>
    <cellStyle name="40% - Accent1 2 5 6" xfId="12763" xr:uid="{CD847C15-702E-468F-BBD7-5847B24B33C1}"/>
    <cellStyle name="40% - Accent1 2 5 7" xfId="12764" xr:uid="{2149575B-A2FB-4691-89E6-DFDB2E8D077D}"/>
    <cellStyle name="40% - Accent1 2 5 8" xfId="12744" xr:uid="{95DE90B2-D995-4A2C-AECA-431E1A7EE2F5}"/>
    <cellStyle name="40% - Accent1 2 6" xfId="142" xr:uid="{A54160B5-951E-4180-AF03-2B219841C7E6}"/>
    <cellStyle name="40% - Accent1 2 6 2" xfId="1820" xr:uid="{F2E511AD-2F81-425C-8F07-B24849DEEF17}"/>
    <cellStyle name="40% - Accent1 2 6 2 2" xfId="3054" xr:uid="{ED53A63F-FFCC-4EC7-A3DF-7916B5FAD1AA}"/>
    <cellStyle name="40% - Accent1 2 6 2 2 2" xfId="12767" xr:uid="{1EBE172E-AFD9-4861-BA13-E8C93917A8AF}"/>
    <cellStyle name="40% - Accent1 2 6 2 3" xfId="12768" xr:uid="{6260E993-6D1D-4289-AFAC-BE7B5E3815F1}"/>
    <cellStyle name="40% - Accent1 2 6 2 4" xfId="12766" xr:uid="{9C7AB426-D813-4885-9C9B-184EA9362A83}"/>
    <cellStyle name="40% - Accent1 2 6 3" xfId="2569" xr:uid="{B0EBFA3B-BBF0-4420-93A1-E52288168506}"/>
    <cellStyle name="40% - Accent1 2 6 3 2" xfId="12769" xr:uid="{E3E2AA3E-E525-41BF-9914-2408233C0287}"/>
    <cellStyle name="40% - Accent1 2 6 4" xfId="12770" xr:uid="{9E3DB3AE-C8CC-4CDD-9F60-CFFF369A08C0}"/>
    <cellStyle name="40% - Accent1 2 6 5" xfId="12771" xr:uid="{594FA897-3F30-49FA-81AA-E8B790354D93}"/>
    <cellStyle name="40% - Accent1 2 6 6" xfId="12765" xr:uid="{4F4C279F-DB13-4509-861B-E635C45D4E62}"/>
    <cellStyle name="40% - Accent1 2 7" xfId="1529" xr:uid="{957DBDDB-3266-41E3-966A-9D5434EDA6E0}"/>
    <cellStyle name="40% - Accent1 2 7 2" xfId="2749" xr:uid="{88F2A9C3-E519-41A3-B4E4-024592D043F9}"/>
    <cellStyle name="40% - Accent1 2 7 2 2" xfId="12774" xr:uid="{30CC55CA-0208-40ED-AB66-A3C6CF92BF6E}"/>
    <cellStyle name="40% - Accent1 2 7 2 3" xfId="12775" xr:uid="{D057E1B0-E0FE-453E-837D-AC44B4C8DB2F}"/>
    <cellStyle name="40% - Accent1 2 7 2 4" xfId="12773" xr:uid="{B86FC57C-8AF0-4451-8F25-B1242BA1C1A7}"/>
    <cellStyle name="40% - Accent1 2 7 3" xfId="12776" xr:uid="{7D5E83B8-25E8-4EF4-B4B1-EEBD23069349}"/>
    <cellStyle name="40% - Accent1 2 7 4" xfId="12777" xr:uid="{74318DCF-DAF9-44B9-AD6F-EA48B2ABF4DA}"/>
    <cellStyle name="40% - Accent1 2 7 5" xfId="12778" xr:uid="{C5681ACA-91D5-45F6-95E1-AA2A36DE2E0C}"/>
    <cellStyle name="40% - Accent1 2 7 6" xfId="12772" xr:uid="{36F2FDD0-03A7-4275-991E-E5CC0D49B75D}"/>
    <cellStyle name="40% - Accent1 2 8" xfId="2149" xr:uid="{35540D62-4F38-4281-BE8F-A0466AAC092B}"/>
    <cellStyle name="40% - Accent1 2 8 2" xfId="12780" xr:uid="{D0CF5130-3D83-4CE4-B75D-D94A91A6A222}"/>
    <cellStyle name="40% - Accent1 2 8 3" xfId="12781" xr:uid="{1953C716-19B7-402F-83F9-98567E465D73}"/>
    <cellStyle name="40% - Accent1 2 8 4" xfId="12779" xr:uid="{69637EE9-3922-4A3B-BC92-0FF75715B829}"/>
    <cellStyle name="40% - Accent1 2 9" xfId="12782" xr:uid="{F3E1DB28-EF95-4A49-A382-D2BF6E76043A}"/>
    <cellStyle name="40% - Accent1 20" xfId="5847" xr:uid="{44BCFB16-DC42-44A8-B321-281A94569752}"/>
    <cellStyle name="40% - Accent1 20 2" xfId="21746" xr:uid="{9EFB55DE-7FB5-41CE-AFBD-C3D45B72E445}"/>
    <cellStyle name="40% - Accent1 20 3" xfId="12783" xr:uid="{CD812407-F0C2-4F9D-ABAB-C35A495A481A}"/>
    <cellStyle name="40% - Accent1 21" xfId="5870" xr:uid="{563719DD-B84C-4DFF-A590-361E9E12E301}"/>
    <cellStyle name="40% - Accent1 21 2" xfId="21769" xr:uid="{F2622D16-9F59-4942-9C51-4839F61F6472}"/>
    <cellStyle name="40% - Accent1 21 3" xfId="12784" xr:uid="{DA81EEC9-99EE-40DE-BE3B-5E314ECF35DD}"/>
    <cellStyle name="40% - Accent1 22" xfId="5896" xr:uid="{FAD9330D-89AE-4B08-BF2C-0FA8D33CF081}"/>
    <cellStyle name="40% - Accent1 22 2" xfId="21794" xr:uid="{C6BFFE6D-A3A7-48A7-B047-3C61F985318D}"/>
    <cellStyle name="40% - Accent1 22 3" xfId="12785" xr:uid="{FD7985C7-3D2B-4055-A721-B89C285FA6B1}"/>
    <cellStyle name="40% - Accent1 23" xfId="4898" xr:uid="{59DDB771-6EB7-48C4-9D37-B66025EB8BFE}"/>
    <cellStyle name="40% - Accent1 23 2" xfId="12786" xr:uid="{23642C31-B86A-4348-90D6-CAF38F2E83D5}"/>
    <cellStyle name="40% - Accent1 24" xfId="12787" xr:uid="{F6653782-AEC0-4AEB-AA6E-33CF740C04CC}"/>
    <cellStyle name="40% - Accent1 25" xfId="12788" xr:uid="{CE04C84C-DBFE-417A-8CBE-7A4E064AC5F0}"/>
    <cellStyle name="40% - Accent1 26" xfId="12789" xr:uid="{282E9EC2-33F8-4095-B323-1A76EB6000D8}"/>
    <cellStyle name="40% - Accent1 27" xfId="12790" xr:uid="{A16B2756-A550-4615-AA4D-52A9EBBBC807}"/>
    <cellStyle name="40% - Accent1 28" xfId="12791" xr:uid="{BFF1019B-A0C7-4066-A476-EDB1BF59B293}"/>
    <cellStyle name="40% - Accent1 29" xfId="12792" xr:uid="{45649C0F-93BF-4FCA-9FEF-3703F2F87264}"/>
    <cellStyle name="40% - Accent1 3" xfId="653" xr:uid="{0D2F3BCE-ECE7-48C0-83A9-77F1565C2FED}"/>
    <cellStyle name="40% - Accent1 3 10" xfId="12794" xr:uid="{965022B1-0AF8-4722-8F39-891967D71DD5}"/>
    <cellStyle name="40% - Accent1 3 10 2" xfId="29924" xr:uid="{69CA6388-58DE-43E1-9007-9DC2B4B8DA9C}"/>
    <cellStyle name="40% - Accent1 3 11" xfId="12795" xr:uid="{0D3F4972-0EF2-4DD1-83B2-D88ACD34113E}"/>
    <cellStyle name="40% - Accent1 3 12" xfId="12796" xr:uid="{7DC375DE-21E6-44C8-8576-7CA3793A706A}"/>
    <cellStyle name="40% - Accent1 3 13" xfId="12793" xr:uid="{931AADE9-9B48-4606-A519-19E98226FBA8}"/>
    <cellStyle name="40% - Accent1 3 14" xfId="20947" xr:uid="{02BCB7F2-C3E4-4831-9892-2D3C4B268614}"/>
    <cellStyle name="40% - Accent1 3 15" xfId="6637" xr:uid="{4287D6C3-10C3-48E9-857D-8330495F35EF}"/>
    <cellStyle name="40% - Accent1 3 16" xfId="5068" xr:uid="{59486F3D-CDF7-47BF-9226-4122FE67265B}"/>
    <cellStyle name="40% - Accent1 3 17" xfId="22954" xr:uid="{DE044964-9A2F-4DD8-BC03-DE257E2E8D0E}"/>
    <cellStyle name="40% - Accent1 3 2" xfId="1013" xr:uid="{C22CBC42-F181-43B4-BE84-A366DB639F93}"/>
    <cellStyle name="40% - Accent1 3 2 10" xfId="21173" xr:uid="{443662D3-36DF-41A3-917B-54CCF70DF0C6}"/>
    <cellStyle name="40% - Accent1 3 2 11" xfId="12797" xr:uid="{D555769C-AA8B-4874-82FF-1356153049C8}"/>
    <cellStyle name="40% - Accent1 3 2 12" xfId="5336" xr:uid="{3937F4C3-6775-4FD9-8860-721A018814AA}"/>
    <cellStyle name="40% - Accent1 3 2 13" xfId="22999" xr:uid="{4B3C8042-39ED-4154-95A4-78B948EC91A1}"/>
    <cellStyle name="40% - Accent1 3 2 2" xfId="1012" xr:uid="{398FFE90-8C8D-44FF-B4A8-30DCD466A1C4}"/>
    <cellStyle name="40% - Accent1 3 2 2 10" xfId="24361" xr:uid="{FD017036-CA9B-4956-8DAF-07AD9931F73C}"/>
    <cellStyle name="40% - Accent1 3 2 2 2" xfId="1306" xr:uid="{F72FA978-47B0-4A5C-AF37-39BC2BAA4A92}"/>
    <cellStyle name="40% - Accent1 3 2 2 2 2" xfId="1968" xr:uid="{1FD7AF60-2998-4A67-96CB-EFB310D6C53B}"/>
    <cellStyle name="40% - Accent1 3 2 2 2 2 2" xfId="3203" xr:uid="{87A06F9E-C186-40F7-8337-F2561B7E5068}"/>
    <cellStyle name="40% - Accent1 3 2 2 2 2 2 2" xfId="12801" xr:uid="{0F7C26EE-BA05-4551-9B23-CE4441FB12E8}"/>
    <cellStyle name="40% - Accent1 3 2 2 2 2 3" xfId="12802" xr:uid="{6DC62FF2-EEB2-4729-81C2-412E8553DEFD}"/>
    <cellStyle name="40% - Accent1 3 2 2 2 2 4" xfId="28804" xr:uid="{EEEF1089-3BB1-4DED-BE4C-68D2CA150BE1}"/>
    <cellStyle name="40% - Accent1 3 2 2 2 2 5" xfId="12800" xr:uid="{10B523E2-CF5F-4784-9210-DC5843353F27}"/>
    <cellStyle name="40% - Accent1 3 2 2 2 3" xfId="2581" xr:uid="{94158343-C2D7-4AA9-90EF-46698F745422}"/>
    <cellStyle name="40% - Accent1 3 2 2 2 3 2" xfId="12803" xr:uid="{8BB532FC-7F30-4E6E-9B7D-BD8159686EDF}"/>
    <cellStyle name="40% - Accent1 3 2 2 2 4" xfId="12804" xr:uid="{EE690E04-4179-4295-BBBB-D75EC8AE24CF}"/>
    <cellStyle name="40% - Accent1 3 2 2 2 5" xfId="12805" xr:uid="{54007B6F-D932-4C9A-8739-06E623BCE928}"/>
    <cellStyle name="40% - Accent1 3 2 2 2 6" xfId="25829" xr:uid="{7E0915D1-A2DB-4FB5-9FF8-9A5254D06DFB}"/>
    <cellStyle name="40% - Accent1 3 2 2 2 7" xfId="12799" xr:uid="{FE515BE3-6B42-4E45-9AB4-E98B8BC93843}"/>
    <cellStyle name="40% - Accent1 3 2 2 3" xfId="1678" xr:uid="{DCA979B8-1297-4AFC-B1AE-ABF361F956D8}"/>
    <cellStyle name="40% - Accent1 3 2 2 3 2" xfId="2899" xr:uid="{FB7DA8D7-4861-4FB6-B123-F64EC5075312}"/>
    <cellStyle name="40% - Accent1 3 2 2 3 2 2" xfId="12808" xr:uid="{5B9862C0-0C7C-4F35-963E-AE34578B4613}"/>
    <cellStyle name="40% - Accent1 3 2 2 3 2 3" xfId="12809" xr:uid="{83EBBFF9-B6F1-42BB-B3B2-716179BBCFBD}"/>
    <cellStyle name="40% - Accent1 3 2 2 3 2 4" xfId="12807" xr:uid="{9D459521-CD6A-4D0F-A562-EA705EFFE215}"/>
    <cellStyle name="40% - Accent1 3 2 2 3 3" xfId="12810" xr:uid="{0C0F6CAE-584F-48DE-9146-F23C0D918558}"/>
    <cellStyle name="40% - Accent1 3 2 2 3 4" xfId="12811" xr:uid="{190611E4-EF30-4E8E-AACA-8355295ADB09}"/>
    <cellStyle name="40% - Accent1 3 2 2 3 5" xfId="12812" xr:uid="{2591FFAB-B90C-4707-A6F6-899018A2B5BE}"/>
    <cellStyle name="40% - Accent1 3 2 2 3 6" xfId="27290" xr:uid="{2029E749-B906-463A-A00C-84B4C3E849AA}"/>
    <cellStyle name="40% - Accent1 3 2 2 3 7" xfId="12806" xr:uid="{C6EE6377-23F8-4E71-8F11-875C76193C58}"/>
    <cellStyle name="40% - Accent1 3 2 2 4" xfId="2338" xr:uid="{4F431D13-9E7A-48F7-AA49-9474B60DED42}"/>
    <cellStyle name="40% - Accent1 3 2 2 4 2" xfId="12814" xr:uid="{D93AFA78-1D56-4C85-8708-B57CC1F5C09E}"/>
    <cellStyle name="40% - Accent1 3 2 2 4 3" xfId="12815" xr:uid="{D8D04EF7-42ED-4E3C-A48F-CDD298B915AE}"/>
    <cellStyle name="40% - Accent1 3 2 2 4 4" xfId="30285" xr:uid="{859269E5-8FCB-471B-A64F-9CDDBAD72ABD}"/>
    <cellStyle name="40% - Accent1 3 2 2 4 5" xfId="12813" xr:uid="{F16A1F65-9DB0-459A-9A95-212E2FA712E8}"/>
    <cellStyle name="40% - Accent1 3 2 2 5" xfId="12816" xr:uid="{FB1E89A0-A2A9-4AF1-9F8B-559AEF1C3BF1}"/>
    <cellStyle name="40% - Accent1 3 2 2 6" xfId="12817" xr:uid="{105BCAA6-A8E9-4E84-9C0E-37828F8F0E51}"/>
    <cellStyle name="40% - Accent1 3 2 2 7" xfId="12818" xr:uid="{5CEE90BC-2F30-4927-90E2-A48C8D423E47}"/>
    <cellStyle name="40% - Accent1 3 2 2 8" xfId="22146" xr:uid="{5E663C2F-5911-4BD6-BB3A-B54C98BB5886}"/>
    <cellStyle name="40% - Accent1 3 2 2 9" xfId="12798" xr:uid="{66268F1C-8BDF-4534-A1A7-D472D97D4B4C}"/>
    <cellStyle name="40% - Accent1 3 2 3" xfId="1305" xr:uid="{66D3E145-9049-443A-8B69-B82FA337AB95}"/>
    <cellStyle name="40% - Accent1 3 2 3 2" xfId="1967" xr:uid="{520F69DD-5D52-4CE4-8D67-D27EDF795C92}"/>
    <cellStyle name="40% - Accent1 3 2 3 2 2" xfId="3202" xr:uid="{A35C83CA-FB53-49C7-932C-6274B3061EE8}"/>
    <cellStyle name="40% - Accent1 3 2 3 2 2 2" xfId="12822" xr:uid="{91BB7F3D-744C-4C3A-9ABA-6DAB031C8C37}"/>
    <cellStyle name="40% - Accent1 3 2 3 2 2 3" xfId="12823" xr:uid="{DAF83295-EFAB-49A5-90C3-779845BCC24A}"/>
    <cellStyle name="40% - Accent1 3 2 3 2 2 4" xfId="29094" xr:uid="{FF7C2F3D-E0EE-410D-9F80-CAA17A637E42}"/>
    <cellStyle name="40% - Accent1 3 2 3 2 2 5" xfId="12821" xr:uid="{D5EBA7EF-B41B-42F5-B38C-53D2EDFED8B7}"/>
    <cellStyle name="40% - Accent1 3 2 3 2 3" xfId="12824" xr:uid="{E33DA8A6-8E7A-4821-9EC3-D2B3FB6DAC0E}"/>
    <cellStyle name="40% - Accent1 3 2 3 2 4" xfId="12825" xr:uid="{E84BD6E4-A190-4EA2-B586-320AA7F9EB40}"/>
    <cellStyle name="40% - Accent1 3 2 3 2 5" xfId="12826" xr:uid="{BF0BABDF-8653-4833-8547-6198FA34BF1F}"/>
    <cellStyle name="40% - Accent1 3 2 3 2 6" xfId="26116" xr:uid="{ED390B79-2D35-4F1E-BCAE-E8FC285BC8C1}"/>
    <cellStyle name="40% - Accent1 3 2 3 2 7" xfId="12820" xr:uid="{76915336-7C57-492A-8569-F25582E2EDF8}"/>
    <cellStyle name="40% - Accent1 3 2 3 3" xfId="2580" xr:uid="{26A12A42-B891-49C0-B61D-6384E8576F85}"/>
    <cellStyle name="40% - Accent1 3 2 3 3 2" xfId="12828" xr:uid="{5C743331-B61C-4917-8238-0933D14FEBD4}"/>
    <cellStyle name="40% - Accent1 3 2 3 3 2 2" xfId="12829" xr:uid="{3C6E225D-AD07-463E-B993-F205B9D96FCF}"/>
    <cellStyle name="40% - Accent1 3 2 3 3 2 3" xfId="12830" xr:uid="{EFC6E919-3C67-456A-A0D5-309A1A104226}"/>
    <cellStyle name="40% - Accent1 3 2 3 3 3" xfId="12831" xr:uid="{810425E7-334D-47CC-B3FB-D007ACCBE6EA}"/>
    <cellStyle name="40% - Accent1 3 2 3 3 4" xfId="12832" xr:uid="{F461E7A8-5B96-4DDD-9CAB-50AE7E9884CB}"/>
    <cellStyle name="40% - Accent1 3 2 3 3 5" xfId="12833" xr:uid="{96C06685-87B4-41C7-BCB8-1F3C2A7A77A6}"/>
    <cellStyle name="40% - Accent1 3 2 3 3 6" xfId="27583" xr:uid="{EB526FEB-7C86-4725-AC3A-62D1E3EC3494}"/>
    <cellStyle name="40% - Accent1 3 2 3 3 7" xfId="12827" xr:uid="{C25E2D04-9249-4030-925D-BE64892F1BDD}"/>
    <cellStyle name="40% - Accent1 3 2 3 4" xfId="12834" xr:uid="{90A0C9CD-982D-4E5D-B6BE-01C6A070A22C}"/>
    <cellStyle name="40% - Accent1 3 2 3 4 2" xfId="12835" xr:uid="{0CB2AC82-E4C7-49A5-8BF9-955024A99335}"/>
    <cellStyle name="40% - Accent1 3 2 3 4 3" xfId="12836" xr:uid="{A637BEE8-7571-4146-860D-AF4133804FA8}"/>
    <cellStyle name="40% - Accent1 3 2 3 4 4" xfId="30581" xr:uid="{6BC5BD84-CF78-4D02-BAA7-54AA7B23D3F9}"/>
    <cellStyle name="40% - Accent1 3 2 3 5" xfId="12837" xr:uid="{F385263D-DB37-4C83-9104-FDCE70BF1219}"/>
    <cellStyle name="40% - Accent1 3 2 3 6" xfId="12838" xr:uid="{D9E38F64-B379-4E85-B3F2-D644B44F87C2}"/>
    <cellStyle name="40% - Accent1 3 2 3 7" xfId="12839" xr:uid="{DB00265B-8CDF-4F7A-91CB-9BC87E4E27A9}"/>
    <cellStyle name="40% - Accent1 3 2 3 8" xfId="24672" xr:uid="{A8C45331-8AB0-4199-BA2B-8519FC6FAD72}"/>
    <cellStyle name="40% - Accent1 3 2 3 9" xfId="12819" xr:uid="{579E8CAC-262F-4408-8771-9F4F3E7CA7E1}"/>
    <cellStyle name="40% - Accent1 3 2 4" xfId="1677" xr:uid="{40A2C56F-CAC4-4F42-BEF1-0E32395D9A20}"/>
    <cellStyle name="40% - Accent1 3 2 4 2" xfId="2898" xr:uid="{3BA3BBB8-DF09-47E9-8365-48A7F2CED3A4}"/>
    <cellStyle name="40% - Accent1 3 2 4 2 2" xfId="12842" xr:uid="{90D54C5F-6CC7-4C73-B50E-984E00F98312}"/>
    <cellStyle name="40% - Accent1 3 2 4 2 2 2" xfId="29391" xr:uid="{A78D5428-5DE1-4A3A-8D73-684A7DE46B46}"/>
    <cellStyle name="40% - Accent1 3 2 4 2 3" xfId="12843" xr:uid="{E36D42E3-2EFC-4172-A842-668413C6E031}"/>
    <cellStyle name="40% - Accent1 3 2 4 2 4" xfId="26407" xr:uid="{2E41AF91-1081-4B8B-A89B-22E6EA525A9E}"/>
    <cellStyle name="40% - Accent1 3 2 4 2 5" xfId="12841" xr:uid="{D3897FA3-6491-49D3-A079-2391D50F8DFD}"/>
    <cellStyle name="40% - Accent1 3 2 4 3" xfId="12844" xr:uid="{578B6948-7B0D-496F-A3C8-DF2020AD6DB1}"/>
    <cellStyle name="40% - Accent1 3 2 4 3 2" xfId="27880" xr:uid="{3CEB83EA-D984-4219-A0AD-9642A0706796}"/>
    <cellStyle name="40% - Accent1 3 2 4 4" xfId="12845" xr:uid="{DABE09B9-35EE-4055-98C3-BCF434F1555C}"/>
    <cellStyle name="40% - Accent1 3 2 4 4 2" xfId="30879" xr:uid="{A210715E-342E-4544-8246-9E2C83D5DF6D}"/>
    <cellStyle name="40% - Accent1 3 2 4 5" xfId="12846" xr:uid="{1E811734-CDA5-4C6C-AC07-1073CEB74D51}"/>
    <cellStyle name="40% - Accent1 3 2 4 6" xfId="24951" xr:uid="{7FC817C1-4EFA-4A25-B1A0-FD7C4A2FC316}"/>
    <cellStyle name="40% - Accent1 3 2 4 7" xfId="12840" xr:uid="{3717AAA3-9508-4C72-9182-70B8455B0AE3}"/>
    <cellStyle name="40% - Accent1 3 2 5" xfId="2221" xr:uid="{7E95307C-6A92-4938-8D4D-9C4860EAD7F0}"/>
    <cellStyle name="40% - Accent1 3 2 5 2" xfId="12848" xr:uid="{B479C87A-5C58-41C3-AB81-F4BEFA7CE57B}"/>
    <cellStyle name="40% - Accent1 3 2 5 2 2" xfId="12849" xr:uid="{1F01AEC0-C27E-474A-95DB-7B814C523676}"/>
    <cellStyle name="40% - Accent1 3 2 5 2 2 2" xfId="29700" xr:uid="{887F01BC-C670-45DE-A2EA-BE4D39FB3215}"/>
    <cellStyle name="40% - Accent1 3 2 5 2 3" xfId="12850" xr:uid="{772B0D24-82CE-4566-94A9-077BC0367F36}"/>
    <cellStyle name="40% - Accent1 3 2 5 2 4" xfId="26716" xr:uid="{AD33E867-28E6-4780-ADA3-63850E8B5858}"/>
    <cellStyle name="40% - Accent1 3 2 5 3" xfId="12851" xr:uid="{B3C8B11B-9254-436C-AFE9-B3A89B1E4427}"/>
    <cellStyle name="40% - Accent1 3 2 5 3 2" xfId="28189" xr:uid="{391F3F11-BF9A-4EB9-9AC4-56A2C3CA6050}"/>
    <cellStyle name="40% - Accent1 3 2 5 4" xfId="12852" xr:uid="{603920EA-8B90-4E59-A721-E21309D77E4D}"/>
    <cellStyle name="40% - Accent1 3 2 5 4 2" xfId="31189" xr:uid="{135AE746-E45A-4648-BDB0-F02D4370550B}"/>
    <cellStyle name="40% - Accent1 3 2 5 5" xfId="12853" xr:uid="{66A592B2-C378-4B2C-B46E-C199C4400FA2}"/>
    <cellStyle name="40% - Accent1 3 2 5 6" xfId="25248" xr:uid="{480E71CD-BC3C-4C6E-A2A6-6194418E9F86}"/>
    <cellStyle name="40% - Accent1 3 2 5 7" xfId="12847" xr:uid="{F7992508-2EA0-4A66-B1B4-60C9D6514FF8}"/>
    <cellStyle name="40% - Accent1 3 2 6" xfId="12854" xr:uid="{BDCA62DB-07D8-4CF3-B268-E414BE4669AB}"/>
    <cellStyle name="40% - Accent1 3 2 6 2" xfId="12855" xr:uid="{81AB78C9-E390-44C2-9270-E30E97024E40}"/>
    <cellStyle name="40% - Accent1 3 2 6 2 2" xfId="28514" xr:uid="{AECC7927-CA8A-45D6-827D-92A54FAF89A9}"/>
    <cellStyle name="40% - Accent1 3 2 6 3" xfId="12856" xr:uid="{20E7BF2D-4696-47F4-B123-25A33694AF2C}"/>
    <cellStyle name="40% - Accent1 3 2 6 4" xfId="25548" xr:uid="{EEB282E9-829A-4CAC-996B-007E1417ED2D}"/>
    <cellStyle name="40% - Accent1 3 2 7" xfId="12857" xr:uid="{D1165C50-AE9E-442E-BD8F-AD3BAF650921}"/>
    <cellStyle name="40% - Accent1 3 2 7 2" xfId="26999" xr:uid="{29C70024-5D53-435D-8865-762F23607F3D}"/>
    <cellStyle name="40% - Accent1 3 2 8" xfId="12858" xr:uid="{549B75FA-F577-4FFC-A50E-91F69C439E51}"/>
    <cellStyle name="40% - Accent1 3 2 8 2" xfId="29993" xr:uid="{BB7E0903-18E9-477D-B3EA-DB7EAA3CE2F1}"/>
    <cellStyle name="40% - Accent1 3 2 9" xfId="12859" xr:uid="{87426CBE-2E98-4AB6-9FDE-FAF2DBBF2DB9}"/>
    <cellStyle name="40% - Accent1 3 3" xfId="1011" xr:uid="{B7467C31-7208-4CF5-8272-20D995E34E09}"/>
    <cellStyle name="40% - Accent1 3 3 10" xfId="24042" xr:uid="{C55F0C7D-2100-42DA-A22B-99ED221E7D6A}"/>
    <cellStyle name="40% - Accent1 3 3 2" xfId="1307" xr:uid="{5F3F8509-5098-4F9E-B934-83E105728ACA}"/>
    <cellStyle name="40% - Accent1 3 3 2 2" xfId="1969" xr:uid="{73CDCAC1-ACA1-4601-988D-DB1A06493FD8}"/>
    <cellStyle name="40% - Accent1 3 3 2 2 2" xfId="3204" xr:uid="{DBE8FDF2-74F9-41FA-B6D9-EC165AE01127}"/>
    <cellStyle name="40% - Accent1 3 3 2 2 2 2" xfId="12863" xr:uid="{C037FA42-BFF6-49CF-B91E-2EE02CF8A13B}"/>
    <cellStyle name="40% - Accent1 3 3 2 2 3" xfId="12864" xr:uid="{3CCF4A3F-9D98-4654-B4DA-702E128E9148}"/>
    <cellStyle name="40% - Accent1 3 3 2 2 4" xfId="12862" xr:uid="{A3C9906C-899F-4133-88E3-50E7D0FD3BD5}"/>
    <cellStyle name="40% - Accent1 3 3 2 3" xfId="2582" xr:uid="{A4609867-36C3-49C5-A95F-2FEAE307F7E3}"/>
    <cellStyle name="40% - Accent1 3 3 2 3 2" xfId="12865" xr:uid="{9D4FD5B4-0382-4F83-9483-3DC499737CCF}"/>
    <cellStyle name="40% - Accent1 3 3 2 4" xfId="12866" xr:uid="{D59CBCBE-400D-4694-AC16-3DBC60737ECF}"/>
    <cellStyle name="40% - Accent1 3 3 2 5" xfId="12867" xr:uid="{84319BF7-1BB8-4904-866F-02A52EA54FB0}"/>
    <cellStyle name="40% - Accent1 3 3 2 6" xfId="22402" xr:uid="{854D6A61-2FA4-4F44-A98A-0D9BDF7923B2}"/>
    <cellStyle name="40% - Accent1 3 3 2 7" xfId="12861" xr:uid="{64D5FF11-1563-42EA-A0B8-4DF38BB7B9D3}"/>
    <cellStyle name="40% - Accent1 3 3 2 8" xfId="31356" xr:uid="{CE074751-CB39-476B-B792-4773BB6C682C}"/>
    <cellStyle name="40% - Accent1 3 3 3" xfId="1679" xr:uid="{FCC95DB8-C427-408C-8332-2EC4198C05FF}"/>
    <cellStyle name="40% - Accent1 3 3 3 2" xfId="2900" xr:uid="{52F8C800-3E56-4C59-A2C9-AA4EB49EB276}"/>
    <cellStyle name="40% - Accent1 3 3 3 2 2" xfId="12870" xr:uid="{320E0C52-003A-4003-9FB6-7E0139F546D7}"/>
    <cellStyle name="40% - Accent1 3 3 3 2 3" xfId="12871" xr:uid="{29AE7FB8-2126-4611-B7DA-A1662E8AB6C7}"/>
    <cellStyle name="40% - Accent1 3 3 3 2 4" xfId="12869" xr:uid="{661AFB3A-6CB7-491D-B19A-18E674B52301}"/>
    <cellStyle name="40% - Accent1 3 3 3 3" xfId="12872" xr:uid="{C365B9D4-0443-4313-8C60-A9F798BD653E}"/>
    <cellStyle name="40% - Accent1 3 3 3 4" xfId="12873" xr:uid="{3AFA50F1-0453-47FF-87E4-1E4D4016337C}"/>
    <cellStyle name="40% - Accent1 3 3 3 5" xfId="12874" xr:uid="{3CF3B846-DC4A-4E6A-8651-A38FEB8853E7}"/>
    <cellStyle name="40% - Accent1 3 3 3 6" xfId="31346" xr:uid="{1AF91CAC-AEE2-463A-ABE8-F2B05123DAAC}"/>
    <cellStyle name="40% - Accent1 3 3 3 7" xfId="12868" xr:uid="{1C4F8F67-5954-456F-926B-06B608363648}"/>
    <cellStyle name="40% - Accent1 3 3 4" xfId="2280" xr:uid="{3D4D433F-B1B1-4A04-9C8A-5F740B584384}"/>
    <cellStyle name="40% - Accent1 3 3 4 2" xfId="12876" xr:uid="{27CFA750-A065-46D9-894F-5B49DE9DC5D5}"/>
    <cellStyle name="40% - Accent1 3 3 4 3" xfId="12877" xr:uid="{99089EC4-8BE1-4EE7-A902-BFD1ADCD9B75}"/>
    <cellStyle name="40% - Accent1 3 3 4 4" xfId="12875" xr:uid="{F7302D74-0C93-4643-94B2-1D115BE71ECE}"/>
    <cellStyle name="40% - Accent1 3 3 5" xfId="12878" xr:uid="{7FDAB9DB-8D93-414D-BA6E-DBFA2BE853F1}"/>
    <cellStyle name="40% - Accent1 3 3 6" xfId="12879" xr:uid="{E8E0B170-86C0-46F4-BEB6-4530E6D24026}"/>
    <cellStyle name="40% - Accent1 3 3 7" xfId="12880" xr:uid="{A0E0F4C6-6BC7-471E-B0BB-4C29EED33C79}"/>
    <cellStyle name="40% - Accent1 3 3 8" xfId="21418" xr:uid="{888A15CD-FC56-4A76-8414-7B64F8B3B3E7}"/>
    <cellStyle name="40% - Accent1 3 3 9" xfId="12860" xr:uid="{B7C80EA0-7E76-4296-B20C-B1FA2AA32378}"/>
    <cellStyle name="40% - Accent1 3 4" xfId="714" xr:uid="{FAFA539D-BE17-40DD-BDF1-2B52261E5A7E}"/>
    <cellStyle name="40% - Accent1 3 4 10" xfId="24282" xr:uid="{9E0B626A-398E-4986-999B-0648EFA0DEB2}"/>
    <cellStyle name="40% - Accent1 3 4 2" xfId="1304" xr:uid="{57E1F837-3019-4165-8526-E71BF5903568}"/>
    <cellStyle name="40% - Accent1 3 4 2 2" xfId="1966" xr:uid="{C0752C4E-D4E9-42BB-9C3E-AE6DA60B6AB0}"/>
    <cellStyle name="40% - Accent1 3 4 2 2 2" xfId="3201" xr:uid="{3AF97C43-11F3-475B-A05D-070D74705E7F}"/>
    <cellStyle name="40% - Accent1 3 4 2 2 2 2" xfId="12884" xr:uid="{2C643994-FE5C-4C95-AB23-8DCB0E8D3EDE}"/>
    <cellStyle name="40% - Accent1 3 4 2 2 3" xfId="12885" xr:uid="{24F44B51-87E7-4249-B8C9-889244D605D9}"/>
    <cellStyle name="40% - Accent1 3 4 2 2 4" xfId="28737" xr:uid="{D961BA5D-6FCD-40B9-BA8B-C8CD239D0EEA}"/>
    <cellStyle name="40% - Accent1 3 4 2 2 5" xfId="12883" xr:uid="{FAA8005C-8E69-4654-BC60-8DE0B78F9F22}"/>
    <cellStyle name="40% - Accent1 3 4 2 3" xfId="2583" xr:uid="{5AF1875A-C130-4043-A2D9-3A2485AA3E52}"/>
    <cellStyle name="40% - Accent1 3 4 2 3 2" xfId="12886" xr:uid="{31E2770C-0E61-46E3-9D9C-A1E326E43A41}"/>
    <cellStyle name="40% - Accent1 3 4 2 4" xfId="12887" xr:uid="{231A18FD-6C51-43CD-8D18-9311DE836781}"/>
    <cellStyle name="40% - Accent1 3 4 2 5" xfId="12888" xr:uid="{60546ABB-E87B-4C2D-9445-C5784B568E98}"/>
    <cellStyle name="40% - Accent1 3 4 2 6" xfId="25760" xr:uid="{BE0F8078-053A-4523-A85B-767CD484B9DE}"/>
    <cellStyle name="40% - Accent1 3 4 2 7" xfId="12882" xr:uid="{39FAC52F-BA55-4A9C-B41A-BD4E86C01DD4}"/>
    <cellStyle name="40% - Accent1 3 4 3" xfId="1676" xr:uid="{FC845D88-5E07-4D15-AA4D-2E8C982C9CFC}"/>
    <cellStyle name="40% - Accent1 3 4 3 2" xfId="2897" xr:uid="{56C7B356-2923-45DE-9DC5-1DCB9017A320}"/>
    <cellStyle name="40% - Accent1 3 4 3 2 2" xfId="12891" xr:uid="{458D4994-8A1F-4F14-B14B-30C2FFEED97C}"/>
    <cellStyle name="40% - Accent1 3 4 3 2 3" xfId="12892" xr:uid="{B06279C7-63EA-4628-A02D-33590FD9B339}"/>
    <cellStyle name="40% - Accent1 3 4 3 2 4" xfId="12890" xr:uid="{0C0FBD62-CF62-454E-A4F4-E2DED3FB4CF3}"/>
    <cellStyle name="40% - Accent1 3 4 3 3" xfId="12893" xr:uid="{7C8548EF-FC94-4E61-ADBD-B63307C43334}"/>
    <cellStyle name="40% - Accent1 3 4 3 4" xfId="12894" xr:uid="{090089D0-2273-4C64-BAEE-2A6F09993501}"/>
    <cellStyle name="40% - Accent1 3 4 3 5" xfId="12895" xr:uid="{03CC6401-3DAD-4A20-9028-98DC126B52EC}"/>
    <cellStyle name="40% - Accent1 3 4 3 6" xfId="27223" xr:uid="{318807ED-E649-476D-857B-CCAD6684E924}"/>
    <cellStyle name="40% - Accent1 3 4 3 7" xfId="12889" xr:uid="{C3635EE8-3F39-4337-8E1A-F44BB1EAA19E}"/>
    <cellStyle name="40% - Accent1 3 4 4" xfId="2393" xr:uid="{B732B510-EB6B-4A7B-8663-6129A957BCA0}"/>
    <cellStyle name="40% - Accent1 3 4 4 2" xfId="12897" xr:uid="{FFBCB2D7-10B3-4AA5-9871-2892372CC1F9}"/>
    <cellStyle name="40% - Accent1 3 4 4 3" xfId="12898" xr:uid="{FD0DDBE0-8841-47EC-A2A4-7B36C4A25CAC}"/>
    <cellStyle name="40% - Accent1 3 4 4 4" xfId="30217" xr:uid="{95705465-9209-42CD-8663-133FBA413454}"/>
    <cellStyle name="40% - Accent1 3 4 4 5" xfId="12896" xr:uid="{82241D32-6757-41D0-87CC-03DB19C34103}"/>
    <cellStyle name="40% - Accent1 3 4 5" xfId="12899" xr:uid="{63D04542-BAF3-427D-BA35-28A0EF2D5060}"/>
    <cellStyle name="40% - Accent1 3 4 6" xfId="12900" xr:uid="{A02F7ED3-7170-40CF-82CF-C80BFD01659E}"/>
    <cellStyle name="40% - Accent1 3 4 7" xfId="12901" xr:uid="{12163822-B026-4D30-9F1A-238CB8D78FBF}"/>
    <cellStyle name="40% - Accent1 3 4 8" xfId="21903" xr:uid="{438E1228-DCB0-4BD2-9CC1-AA7222966ACD}"/>
    <cellStyle name="40% - Accent1 3 4 9" xfId="12881" xr:uid="{BB99E714-FB5B-44BE-B5A6-A14B61D7AC81}"/>
    <cellStyle name="40% - Accent1 3 5" xfId="1168" xr:uid="{C6CB6935-2012-4082-9E8E-02AE5340B466}"/>
    <cellStyle name="40% - Accent1 3 5 2" xfId="1830" xr:uid="{4886546D-D153-4F53-B63A-BC6002C29507}"/>
    <cellStyle name="40% - Accent1 3 5 2 2" xfId="3065" xr:uid="{DA2C7999-CA68-4FD1-9DED-7494D9CBDE0E}"/>
    <cellStyle name="40% - Accent1 3 5 2 2 2" xfId="12905" xr:uid="{6EA8E5B9-7993-4CBA-9D17-563AD4F64679}"/>
    <cellStyle name="40% - Accent1 3 5 2 2 3" xfId="12906" xr:uid="{D9863478-69EE-41B6-92AD-122AC7A357ED}"/>
    <cellStyle name="40% - Accent1 3 5 2 2 4" xfId="29026" xr:uid="{84777E08-EF6A-4C62-BD91-B68EB2341851}"/>
    <cellStyle name="40% - Accent1 3 5 2 2 5" xfId="12904" xr:uid="{1D28BB88-F166-474A-A1ED-1443FA186DDC}"/>
    <cellStyle name="40% - Accent1 3 5 2 3" xfId="12907" xr:uid="{B462A9DD-3519-4A78-B820-E6D995E5F218}"/>
    <cellStyle name="40% - Accent1 3 5 2 4" xfId="12908" xr:uid="{2FA78CDE-9B10-4DB6-A4AE-72A6F05CBF2C}"/>
    <cellStyle name="40% - Accent1 3 5 2 5" xfId="12909" xr:uid="{0C3AE3D6-9D03-46EF-A4DB-98EE501A8A0B}"/>
    <cellStyle name="40% - Accent1 3 5 2 6" xfId="26047" xr:uid="{445D2EB9-FF33-4AFC-8E1E-8F71CEF4D272}"/>
    <cellStyle name="40% - Accent1 3 5 2 7" xfId="12903" xr:uid="{DA78F4E5-A98C-4174-84DE-A19AED1CC92F}"/>
    <cellStyle name="40% - Accent1 3 5 3" xfId="2579" xr:uid="{0219C083-DBFC-4A2D-A794-32B3A8E7B91E}"/>
    <cellStyle name="40% - Accent1 3 5 3 2" xfId="12911" xr:uid="{08AB487E-17CA-4D8D-8C83-136D7579D22E}"/>
    <cellStyle name="40% - Accent1 3 5 3 2 2" xfId="12912" xr:uid="{084271D7-4933-4995-83FF-008B5A39DBDF}"/>
    <cellStyle name="40% - Accent1 3 5 3 2 3" xfId="12913" xr:uid="{A7124D9E-EC9D-489A-A409-2CB119B521DB}"/>
    <cellStyle name="40% - Accent1 3 5 3 3" xfId="12914" xr:uid="{850A9F28-EDCF-4505-8FF5-031D9C68E7EB}"/>
    <cellStyle name="40% - Accent1 3 5 3 4" xfId="12915" xr:uid="{08811AE2-0915-407D-8294-6F76B259938F}"/>
    <cellStyle name="40% - Accent1 3 5 3 5" xfId="12916" xr:uid="{E76D554A-4C20-431D-B48A-0EEC8A0472C4}"/>
    <cellStyle name="40% - Accent1 3 5 3 6" xfId="27515" xr:uid="{B9A30801-D66A-42DC-92CB-7342B395CDF3}"/>
    <cellStyle name="40% - Accent1 3 5 3 7" xfId="12910" xr:uid="{620A3218-D1AF-43BC-81F6-AC9F8BBB20DF}"/>
    <cellStyle name="40% - Accent1 3 5 4" xfId="12917" xr:uid="{AC2644CD-CB61-41C1-B83B-4A5BAF2DC481}"/>
    <cellStyle name="40% - Accent1 3 5 4 2" xfId="12918" xr:uid="{E94D7580-D884-4144-AAA1-5A02E60DA2FA}"/>
    <cellStyle name="40% - Accent1 3 5 4 3" xfId="12919" xr:uid="{AC27A3F6-11AF-4B2B-9E2D-E37A57D7B5BC}"/>
    <cellStyle name="40% - Accent1 3 5 4 4" xfId="30512" xr:uid="{F1A8684E-3078-4858-B63C-7E094CC1D654}"/>
    <cellStyle name="40% - Accent1 3 5 5" xfId="12920" xr:uid="{3CB69742-EE97-464C-94F8-15C9C7459DF4}"/>
    <cellStyle name="40% - Accent1 3 5 6" xfId="12921" xr:uid="{8101D3F5-B79D-4496-8930-EDBB6BD723F1}"/>
    <cellStyle name="40% - Accent1 3 5 7" xfId="12922" xr:uid="{2781B2B4-4610-472D-9E4E-447928EF13B3}"/>
    <cellStyle name="40% - Accent1 3 5 8" xfId="24603" xr:uid="{F468BFEA-199C-4C4E-A758-9388E7C97FE2}"/>
    <cellStyle name="40% - Accent1 3 5 9" xfId="12902" xr:uid="{4D32718F-D009-49FC-B956-085CBE555DAD}"/>
    <cellStyle name="40% - Accent1 3 6" xfId="1540" xr:uid="{F65AA209-C076-41BB-B132-F03279009EE6}"/>
    <cellStyle name="40% - Accent1 3 6 2" xfId="2761" xr:uid="{C18C53E4-80AF-4BB3-BC9E-8FFF060C6C90}"/>
    <cellStyle name="40% - Accent1 3 6 2 2" xfId="12925" xr:uid="{16BC0B6D-2304-48E8-ADC2-0E43FA0DCC93}"/>
    <cellStyle name="40% - Accent1 3 6 2 2 2" xfId="29322" xr:uid="{57CEFD42-F133-4739-BB98-34A4E00D5B01}"/>
    <cellStyle name="40% - Accent1 3 6 2 3" xfId="12926" xr:uid="{6F530671-FF1B-4276-A952-5148EC602A34}"/>
    <cellStyle name="40% - Accent1 3 6 2 4" xfId="26338" xr:uid="{C1019F70-3863-430F-B4D7-18D5D416CAC3}"/>
    <cellStyle name="40% - Accent1 3 6 2 5" xfId="12924" xr:uid="{D1A949BF-6E93-48E7-8CC5-1925BE348B71}"/>
    <cellStyle name="40% - Accent1 3 6 3" xfId="12927" xr:uid="{D7D05068-B13A-4084-89C1-CAAD7A46D7DB}"/>
    <cellStyle name="40% - Accent1 3 6 3 2" xfId="27811" xr:uid="{FEFD1280-C8BF-45EA-9BAC-4824C0AABA74}"/>
    <cellStyle name="40% - Accent1 3 6 4" xfId="12928" xr:uid="{6D801044-AAB7-417A-8135-9E9410A1B5C1}"/>
    <cellStyle name="40% - Accent1 3 6 4 2" xfId="30809" xr:uid="{1FA0C1F0-0D19-4872-A272-CBF3547D20B3}"/>
    <cellStyle name="40% - Accent1 3 6 5" xfId="12929" xr:uid="{2CC65F83-9F97-452F-A48A-FAE5803FA989}"/>
    <cellStyle name="40% - Accent1 3 6 6" xfId="12930" xr:uid="{C5B4CF71-B41D-4ACD-BBD4-1CF2662F8816}"/>
    <cellStyle name="40% - Accent1 3 6 7" xfId="24882" xr:uid="{A4E5F432-7238-4645-A07A-F1D1E245DF09}"/>
    <cellStyle name="40% - Accent1 3 6 8" xfId="12923" xr:uid="{0A51F318-642B-4DAE-BCAF-6DB6332F843C}"/>
    <cellStyle name="40% - Accent1 3 7" xfId="2160" xr:uid="{BB110B43-D258-4C52-9ECE-8F094E8E1782}"/>
    <cellStyle name="40% - Accent1 3 7 2" xfId="12932" xr:uid="{4174CCE0-8797-4843-8758-BFFC31483E43}"/>
    <cellStyle name="40% - Accent1 3 7 2 2" xfId="12933" xr:uid="{F01305C4-3D62-43D5-9932-50F554FDAF28}"/>
    <cellStyle name="40% - Accent1 3 7 2 2 2" xfId="29632" xr:uid="{D8726CAC-E3B4-4106-83C6-00E7AC1C816A}"/>
    <cellStyle name="40% - Accent1 3 7 2 3" xfId="12934" xr:uid="{CC8B465C-398E-4F11-B31C-A976DB34150E}"/>
    <cellStyle name="40% - Accent1 3 7 2 4" xfId="26648" xr:uid="{4FCF841D-03D3-4183-A854-D5332C296796}"/>
    <cellStyle name="40% - Accent1 3 7 3" xfId="12935" xr:uid="{C8569182-257F-467A-BB92-523D0C8934D8}"/>
    <cellStyle name="40% - Accent1 3 7 3 2" xfId="28121" xr:uid="{DAED12C7-02FA-495B-A556-57804A2BF5E4}"/>
    <cellStyle name="40% - Accent1 3 7 4" xfId="12936" xr:uid="{827C6FDF-1009-4BB7-8126-5348CB162125}"/>
    <cellStyle name="40% - Accent1 3 7 4 2" xfId="31120" xr:uid="{593BC48B-EE31-49C0-BCF3-9F98BE10C0BE}"/>
    <cellStyle name="40% - Accent1 3 7 5" xfId="12937" xr:uid="{FD4FBA1B-B750-4436-B9DA-41BFD2BB8682}"/>
    <cellStyle name="40% - Accent1 3 7 6" xfId="25179" xr:uid="{03C05094-895B-4F85-9426-1CE06FC87B01}"/>
    <cellStyle name="40% - Accent1 3 7 7" xfId="12931" xr:uid="{5464A7A4-A1DC-46A2-AEFA-8F743AD73858}"/>
    <cellStyle name="40% - Accent1 3 8" xfId="12938" xr:uid="{5C468D53-7B1E-4E33-A885-6E373349E31C}"/>
    <cellStyle name="40% - Accent1 3 8 2" xfId="12939" xr:uid="{3AF15AE1-E108-4B70-BBB0-41F118BB5330}"/>
    <cellStyle name="40% - Accent1 3 8 2 2" xfId="28446" xr:uid="{E3553A19-C433-480C-8FF2-4935E2B22D93}"/>
    <cellStyle name="40% - Accent1 3 8 3" xfId="12940" xr:uid="{92E6A966-8B86-4578-8FB6-F63FAD69CB60}"/>
    <cellStyle name="40% - Accent1 3 8 4" xfId="25479" xr:uid="{A8ED1AA5-6208-4B0D-A64C-798DD761A995}"/>
    <cellStyle name="40% - Accent1 3 9" xfId="12941" xr:uid="{B0D0C156-1584-4120-B475-ADF0217726A4}"/>
    <cellStyle name="40% - Accent1 3 9 2" xfId="26930" xr:uid="{F78722B7-F20A-4D20-AD70-FF9465899F33}"/>
    <cellStyle name="40% - Accent1 30" xfId="12942" xr:uid="{78108475-547E-40A6-A522-8180D7C5C0C4}"/>
    <cellStyle name="40% - Accent1 31" xfId="12943" xr:uid="{C57FC5F6-0BC3-4798-8EAD-C13608676A72}"/>
    <cellStyle name="40% - Accent1 32" xfId="12944" xr:uid="{92AEA0F0-A8E2-4D83-A2D1-637BE85F1914}"/>
    <cellStyle name="40% - Accent1 33" xfId="12945" xr:uid="{E78AF17C-304D-4BF9-8F96-C80F48BE6E6A}"/>
    <cellStyle name="40% - Accent1 34" xfId="12946" xr:uid="{8ED450DB-C3F8-4A71-89DB-F205F03BFC40}"/>
    <cellStyle name="40% - Accent1 35" xfId="12947" xr:uid="{B384F9F3-8C06-40DA-AB6C-F8A7F65768B0}"/>
    <cellStyle name="40% - Accent1 36" xfId="12469" xr:uid="{6C64F544-6AEA-42E4-A726-1E734697E83E}"/>
    <cellStyle name="40% - Accent1 37" xfId="6607" xr:uid="{0BBC0D43-4EB9-4BE2-8DAB-C76CB8A66F7A}"/>
    <cellStyle name="40% - Accent1 38" xfId="4861" xr:uid="{A6E90D2A-3E73-4203-AA8C-C7DA7CA1A198}"/>
    <cellStyle name="40% - Accent1 39" xfId="22828" xr:uid="{6C2560EF-23AC-4879-A6A4-96645CDC0158}"/>
    <cellStyle name="40% - Accent1 4" xfId="1010" xr:uid="{17465296-0D7E-401E-8B81-1ECC2E7B2694}"/>
    <cellStyle name="40% - Accent1 4 10" xfId="12949" xr:uid="{B8A6EC64-D1BE-4C4C-87F5-5CB77D9E1FA3}"/>
    <cellStyle name="40% - Accent1 4 11" xfId="12950" xr:uid="{5E144BC4-346D-4CA9-8FB6-A6FD176CEED3}"/>
    <cellStyle name="40% - Accent1 4 12" xfId="12948" xr:uid="{2305649F-718D-4606-80A1-E51809721E08}"/>
    <cellStyle name="40% - Accent1 4 13" xfId="6696" xr:uid="{4D2142DE-08A6-42D2-869B-AE8F845E0FAC}"/>
    <cellStyle name="40% - Accent1 4 14" xfId="5086" xr:uid="{F7660247-CBD5-4880-91FA-9E8F17456AB5}"/>
    <cellStyle name="40% - Accent1 4 15" xfId="22969" xr:uid="{9336BCA6-8926-44B4-B9E8-EF4688C6B434}"/>
    <cellStyle name="40% - Accent1 4 2" xfId="1009" xr:uid="{8F08BEBE-159F-4172-8619-E3BA8D5959A7}"/>
    <cellStyle name="40% - Accent1 4 2 10" xfId="21189" xr:uid="{BFA12297-E3CC-41B2-A0E9-57C4B57B4645}"/>
    <cellStyle name="40% - Accent1 4 2 11" xfId="12951" xr:uid="{283963F3-8ACF-4F12-ADE3-24E792E25237}"/>
    <cellStyle name="40% - Accent1 4 2 12" xfId="5351" xr:uid="{4486353E-F019-40A8-B907-2D291395FD73}"/>
    <cellStyle name="40% - Accent1 4 2 13" xfId="23015" xr:uid="{FD46BEE4-2AE4-48DB-879F-ABEDB12A9E4A}"/>
    <cellStyle name="40% - Accent1 4 2 2" xfId="1309" xr:uid="{0BA515D7-9757-4718-90EA-87FF05760FC4}"/>
    <cellStyle name="40% - Accent1 4 2 2 10" xfId="25803" xr:uid="{C7F3A975-62ED-4D68-85AC-D27A24FB26B7}"/>
    <cellStyle name="40% - Accent1 4 2 2 2" xfId="1971" xr:uid="{8DF18F31-571A-478D-9093-46BD85B1A856}"/>
    <cellStyle name="40% - Accent1 4 2 2 2 2" xfId="3206" xr:uid="{4073964A-696A-441A-97C9-457F7D4AF92D}"/>
    <cellStyle name="40% - Accent1 4 2 2 2 2 2" xfId="12955" xr:uid="{584BC98D-685C-4076-A662-8153F6F270E4}"/>
    <cellStyle name="40% - Accent1 4 2 2 2 2 3" xfId="12956" xr:uid="{669D5B2D-A54E-46F7-AA63-7161F3FB6556}"/>
    <cellStyle name="40% - Accent1 4 2 2 2 2 4" xfId="12954" xr:uid="{2CFB15D7-76B8-4681-A143-A0665F7FECD6}"/>
    <cellStyle name="40% - Accent1 4 2 2 2 3" xfId="12957" xr:uid="{737D5882-32DC-4D2D-A727-570CE56440E3}"/>
    <cellStyle name="40% - Accent1 4 2 2 2 4" xfId="12958" xr:uid="{D22FF686-0A17-473B-B510-F92939B2CD11}"/>
    <cellStyle name="40% - Accent1 4 2 2 2 5" xfId="12959" xr:uid="{8E0A8373-652F-454C-AAF5-9383526FF22D}"/>
    <cellStyle name="40% - Accent1 4 2 2 2 6" xfId="28780" xr:uid="{BE1BBA44-3336-4F5D-ACD6-174B4BE028FA}"/>
    <cellStyle name="40% - Accent1 4 2 2 2 7" xfId="12953" xr:uid="{3813CB88-BD90-4C1F-B1AA-30F550854F1A}"/>
    <cellStyle name="40% - Accent1 4 2 2 3" xfId="2585" xr:uid="{31961E26-9903-419B-BCE3-EF5154C46780}"/>
    <cellStyle name="40% - Accent1 4 2 2 3 2" xfId="12961" xr:uid="{2A7231F0-EE0C-4B32-A66E-71DF6729FDC1}"/>
    <cellStyle name="40% - Accent1 4 2 2 3 2 2" xfId="12962" xr:uid="{90FE909C-BE18-412D-998A-971BC41A5896}"/>
    <cellStyle name="40% - Accent1 4 2 2 3 2 3" xfId="12963" xr:uid="{B6B83F3F-2E72-45B5-B372-B2914C807959}"/>
    <cellStyle name="40% - Accent1 4 2 2 3 3" xfId="12964" xr:uid="{52A70747-0DD3-489B-8CA1-AFC1BCFCB48C}"/>
    <cellStyle name="40% - Accent1 4 2 2 3 4" xfId="12965" xr:uid="{BC6CA6FA-549E-4053-AC3F-9B922645C1EE}"/>
    <cellStyle name="40% - Accent1 4 2 2 3 5" xfId="12966" xr:uid="{5C81D3B1-688A-4457-8C5C-7803661220B2}"/>
    <cellStyle name="40% - Accent1 4 2 2 3 6" xfId="12960" xr:uid="{21E87EA7-E991-48D1-842F-2AC860F115AA}"/>
    <cellStyle name="40% - Accent1 4 2 2 4" xfId="12967" xr:uid="{A738C125-7EB6-402C-BDA7-B48DE0BF3514}"/>
    <cellStyle name="40% - Accent1 4 2 2 4 2" xfId="12968" xr:uid="{AEF3BE39-0FBE-4888-9463-FD24627443B9}"/>
    <cellStyle name="40% - Accent1 4 2 2 4 3" xfId="12969" xr:uid="{F18B9446-5026-4295-B5CD-66C800C94733}"/>
    <cellStyle name="40% - Accent1 4 2 2 5" xfId="12970" xr:uid="{4EA31071-AE25-4F5C-A3E9-86AD4A604313}"/>
    <cellStyle name="40% - Accent1 4 2 2 6" xfId="12971" xr:uid="{A912791E-15B1-4368-9A76-2C60EAC3D950}"/>
    <cellStyle name="40% - Accent1 4 2 2 7" xfId="12972" xr:uid="{623B63E5-CD0E-4418-843B-0396E9A1A2FC}"/>
    <cellStyle name="40% - Accent1 4 2 2 8" xfId="22161" xr:uid="{A978B32A-9605-4B49-9674-EB64348C99BF}"/>
    <cellStyle name="40% - Accent1 4 2 2 9" xfId="12952" xr:uid="{A87F6862-BC0F-4CE8-B4AD-47DAF597A6F0}"/>
    <cellStyle name="40% - Accent1 4 2 3" xfId="1681" xr:uid="{A19F4463-B6D5-4774-95E3-D1A9F8F1C21D}"/>
    <cellStyle name="40% - Accent1 4 2 3 2" xfId="2902" xr:uid="{C78B1A64-1A04-4862-B445-A0ADA2D38B5B}"/>
    <cellStyle name="40% - Accent1 4 2 3 2 2" xfId="12975" xr:uid="{B3D005BF-A4BE-438E-A29B-D0DC105583EE}"/>
    <cellStyle name="40% - Accent1 4 2 3 2 2 2" xfId="12976" xr:uid="{9CA61B0A-E27A-49A6-AB97-9D99C98D0BEE}"/>
    <cellStyle name="40% - Accent1 4 2 3 2 2 3" xfId="12977" xr:uid="{60A83926-E9FB-4235-8D9E-30F1C7ACD4D0}"/>
    <cellStyle name="40% - Accent1 4 2 3 2 3" xfId="12978" xr:uid="{49ECAB3D-8595-4388-BA50-EDB49439856E}"/>
    <cellStyle name="40% - Accent1 4 2 3 2 4" xfId="12979" xr:uid="{FB111CFB-6DCD-4476-BF81-0F99FF6631C2}"/>
    <cellStyle name="40% - Accent1 4 2 3 2 5" xfId="12980" xr:uid="{52470DB8-BBCF-40A6-B3CC-4D293B2E5F3E}"/>
    <cellStyle name="40% - Accent1 4 2 3 2 6" xfId="12974" xr:uid="{55CAF1E9-D593-491F-ABA5-8A9C80391B70}"/>
    <cellStyle name="40% - Accent1 4 2 3 3" xfId="12981" xr:uid="{50787A28-F1A2-42DC-9005-D345A0C0E852}"/>
    <cellStyle name="40% - Accent1 4 2 3 3 2" xfId="12982" xr:uid="{40E3ECE7-0E85-48DA-98F3-442807490D62}"/>
    <cellStyle name="40% - Accent1 4 2 3 3 2 2" xfId="12983" xr:uid="{FE93578C-0EAD-4DF8-B15F-7BF73DC6485F}"/>
    <cellStyle name="40% - Accent1 4 2 3 3 2 3" xfId="12984" xr:uid="{6C803BFE-076C-4620-A338-F788D5256FE8}"/>
    <cellStyle name="40% - Accent1 4 2 3 3 3" xfId="12985" xr:uid="{6FEA7F2F-1494-446E-97CB-6F0CC31AFC5B}"/>
    <cellStyle name="40% - Accent1 4 2 3 3 4" xfId="12986" xr:uid="{86FBE130-EA9C-4E7E-8528-9AA3F7E37D2B}"/>
    <cellStyle name="40% - Accent1 4 2 3 3 5" xfId="12987" xr:uid="{2F3EBC64-39AA-497F-A334-BDDBE963EAF2}"/>
    <cellStyle name="40% - Accent1 4 2 3 4" xfId="12988" xr:uid="{C278ADA7-634A-41B2-816E-B7EF8511AC21}"/>
    <cellStyle name="40% - Accent1 4 2 3 4 2" xfId="12989" xr:uid="{BE0DEEAA-02FC-47DA-A79B-06A56FEAC270}"/>
    <cellStyle name="40% - Accent1 4 2 3 4 3" xfId="12990" xr:uid="{11CBA176-C514-4899-A79E-40FBC66782E7}"/>
    <cellStyle name="40% - Accent1 4 2 3 5" xfId="12991" xr:uid="{F6804FEC-4ED5-414A-94E8-6DF70B32F83B}"/>
    <cellStyle name="40% - Accent1 4 2 3 6" xfId="12992" xr:uid="{562C3604-BA62-410B-8A31-E63E9B8D942B}"/>
    <cellStyle name="40% - Accent1 4 2 3 7" xfId="12993" xr:uid="{45B8C39F-D547-4EA6-ABE0-309959AD6841}"/>
    <cellStyle name="40% - Accent1 4 2 3 8" xfId="27266" xr:uid="{05DA6CB0-5167-4306-B187-907E8B31A1D8}"/>
    <cellStyle name="40% - Accent1 4 2 3 9" xfId="12973" xr:uid="{FB76BD73-452B-4A41-ADA1-8B975ADA23D8}"/>
    <cellStyle name="40% - Accent1 4 2 4" xfId="2307" xr:uid="{EE0CC407-8308-4186-8909-DE1BFD950825}"/>
    <cellStyle name="40% - Accent1 4 2 4 2" xfId="12995" xr:uid="{66A1FA71-CCF5-49CB-8770-407905436D7B}"/>
    <cellStyle name="40% - Accent1 4 2 4 2 2" xfId="12996" xr:uid="{54E72F8D-21D8-47B2-8B3C-499BF89943A5}"/>
    <cellStyle name="40% - Accent1 4 2 4 2 3" xfId="12997" xr:uid="{082E2178-FE51-45F1-9AF1-FD27B4B04396}"/>
    <cellStyle name="40% - Accent1 4 2 4 3" xfId="12998" xr:uid="{B762D38C-B5C3-431B-B823-93A1A71998ED}"/>
    <cellStyle name="40% - Accent1 4 2 4 4" xfId="12999" xr:uid="{3C5ECBD9-834E-423A-8E0E-44714C4E9FBF}"/>
    <cellStyle name="40% - Accent1 4 2 4 5" xfId="13000" xr:uid="{C85BAC86-DFDB-4D53-91EE-93A784742425}"/>
    <cellStyle name="40% - Accent1 4 2 4 6" xfId="30260" xr:uid="{559C2957-5993-415D-81D1-AA10CC2772EF}"/>
    <cellStyle name="40% - Accent1 4 2 4 7" xfId="12994" xr:uid="{79449D32-3E0E-442B-8A87-D926591999DC}"/>
    <cellStyle name="40% - Accent1 4 2 5" xfId="13001" xr:uid="{21F47329-5B12-4E7D-BD68-C2C460FF46FE}"/>
    <cellStyle name="40% - Accent1 4 2 5 2" xfId="13002" xr:uid="{409CC4F7-441C-4F80-BB5F-9E47C84088D4}"/>
    <cellStyle name="40% - Accent1 4 2 5 2 2" xfId="13003" xr:uid="{69D316AC-B03D-455E-A056-8B9E93D1E9E2}"/>
    <cellStyle name="40% - Accent1 4 2 5 2 3" xfId="13004" xr:uid="{F936C80C-E8B1-4985-8364-90C374E18A88}"/>
    <cellStyle name="40% - Accent1 4 2 5 3" xfId="13005" xr:uid="{B36A5DB3-6070-4C9C-B849-FB14124C40C0}"/>
    <cellStyle name="40% - Accent1 4 2 5 4" xfId="13006" xr:uid="{D77BF152-48E0-4BD9-8BA4-E7AC00F55D6B}"/>
    <cellStyle name="40% - Accent1 4 2 5 5" xfId="13007" xr:uid="{4B60A532-76D1-4F3C-89FB-27C7EED77116}"/>
    <cellStyle name="40% - Accent1 4 2 6" xfId="13008" xr:uid="{C4805A43-0611-41A8-A05D-47589831F2D1}"/>
    <cellStyle name="40% - Accent1 4 2 6 2" xfId="13009" xr:uid="{B8123FB8-B56D-48CC-BAEB-1B0270B865BD}"/>
    <cellStyle name="40% - Accent1 4 2 6 3" xfId="13010" xr:uid="{31B4ED01-4384-4EAE-B419-469EF127788D}"/>
    <cellStyle name="40% - Accent1 4 2 7" xfId="13011" xr:uid="{AF28C7C8-0D84-4C17-8E3F-CF8CED5757D3}"/>
    <cellStyle name="40% - Accent1 4 2 8" xfId="13012" xr:uid="{B38CC054-2C06-45B7-97E3-433D452775DA}"/>
    <cellStyle name="40% - Accent1 4 2 9" xfId="13013" xr:uid="{D51F5B7C-97A2-4921-9412-B09446AA34BC}"/>
    <cellStyle name="40% - Accent1 4 3" xfId="1308" xr:uid="{94945284-CCB8-4BDB-8EB4-3FA8824056D3}"/>
    <cellStyle name="40% - Accent1 4 3 10" xfId="24646" xr:uid="{F1E8ED50-CB30-445D-9BD3-ACA0AA60491D}"/>
    <cellStyle name="40% - Accent1 4 3 2" xfId="1970" xr:uid="{12A82CDA-1A21-4F8A-B943-DC5A03D80F49}"/>
    <cellStyle name="40% - Accent1 4 3 2 2" xfId="3205" xr:uid="{DFEB9C08-B4FF-4C80-B2A2-DAD098679343}"/>
    <cellStyle name="40% - Accent1 4 3 2 2 2" xfId="13017" xr:uid="{40873C83-981B-4E8F-BAA1-E9CDE32B8E48}"/>
    <cellStyle name="40% - Accent1 4 3 2 2 3" xfId="13018" xr:uid="{38C1CCBF-0869-448E-9E33-9FD9A6B135F1}"/>
    <cellStyle name="40% - Accent1 4 3 2 2 4" xfId="29069" xr:uid="{FE28C38E-6F95-45EF-855D-33D8C08F106A}"/>
    <cellStyle name="40% - Accent1 4 3 2 2 5" xfId="13016" xr:uid="{AFC96E9F-3F9B-4659-8C61-4EC16631A4A2}"/>
    <cellStyle name="40% - Accent1 4 3 2 3" xfId="13019" xr:uid="{BA299780-0A59-4500-A665-4BA2021C79C9}"/>
    <cellStyle name="40% - Accent1 4 3 2 4" xfId="13020" xr:uid="{26EEE69E-D611-4510-B633-1428876B68A7}"/>
    <cellStyle name="40% - Accent1 4 3 2 5" xfId="13021" xr:uid="{B0B4E5B9-94BD-4203-8E7D-6A9D195FF556}"/>
    <cellStyle name="40% - Accent1 4 3 2 6" xfId="22419" xr:uid="{8ADABB38-877A-407A-A261-7AD6C3E3D539}"/>
    <cellStyle name="40% - Accent1 4 3 2 7" xfId="13015" xr:uid="{19761512-B2F8-4DC4-BE35-80B0B3BA5355}"/>
    <cellStyle name="40% - Accent1 4 3 2 8" xfId="26090" xr:uid="{B11FD22E-0006-4FE1-BF62-42B5B3FE4611}"/>
    <cellStyle name="40% - Accent1 4 3 3" xfId="2584" xr:uid="{F4DE1067-75CF-4BF2-8C42-EFA053C766D7}"/>
    <cellStyle name="40% - Accent1 4 3 3 2" xfId="13023" xr:uid="{0FFBF876-F5C7-46AD-B2EA-FFF600A8E44C}"/>
    <cellStyle name="40% - Accent1 4 3 3 2 2" xfId="13024" xr:uid="{3D137B59-8596-496C-9C2F-23B71C49162B}"/>
    <cellStyle name="40% - Accent1 4 3 3 2 3" xfId="13025" xr:uid="{EC6447B6-C0B8-497B-861E-6DC948C0110B}"/>
    <cellStyle name="40% - Accent1 4 3 3 3" xfId="13026" xr:uid="{78FDA96B-FE49-4F6E-BA67-0ACA2A0BDACE}"/>
    <cellStyle name="40% - Accent1 4 3 3 4" xfId="13027" xr:uid="{D460DE39-798C-4962-8719-28EF14D4DDC2}"/>
    <cellStyle name="40% - Accent1 4 3 3 5" xfId="13028" xr:uid="{5B0C1E12-C6EB-4614-9BF3-F76EDA792BB3}"/>
    <cellStyle name="40% - Accent1 4 3 3 6" xfId="27558" xr:uid="{2BFC38E1-B37E-4EE3-BFBD-7677FA119D9A}"/>
    <cellStyle name="40% - Accent1 4 3 3 7" xfId="13022" xr:uid="{2148A549-6E8C-480E-B4BF-30201CC30829}"/>
    <cellStyle name="40% - Accent1 4 3 4" xfId="13029" xr:uid="{BD591CE6-0B0F-4F23-AFAD-8221D16B6E67}"/>
    <cellStyle name="40% - Accent1 4 3 4 2" xfId="13030" xr:uid="{91787832-5AF4-45C3-B3D0-478D09F441D8}"/>
    <cellStyle name="40% - Accent1 4 3 4 3" xfId="13031" xr:uid="{593B3D81-B776-4940-BDF8-EFAFC1F2CD78}"/>
    <cellStyle name="40% - Accent1 4 3 4 4" xfId="30555" xr:uid="{35D167DA-E5B7-4B83-80A8-E47303357101}"/>
    <cellStyle name="40% - Accent1 4 3 5" xfId="13032" xr:uid="{01B71A71-4CD2-4BE0-B58D-5DC8843BD77B}"/>
    <cellStyle name="40% - Accent1 4 3 6" xfId="13033" xr:uid="{245D13E8-8FE7-469E-A20E-ED1DED874951}"/>
    <cellStyle name="40% - Accent1 4 3 7" xfId="13034" xr:uid="{6BE1995D-A824-416B-A8C8-E7926DC7E16C}"/>
    <cellStyle name="40% - Accent1 4 3 8" xfId="21435" xr:uid="{5F74BBCE-F748-47A0-84B8-6C75015CD795}"/>
    <cellStyle name="40% - Accent1 4 3 9" xfId="13014" xr:uid="{1512A70E-EACB-4FF3-B3A5-9A427B8BB0FB}"/>
    <cellStyle name="40% - Accent1 4 4" xfId="1680" xr:uid="{E6D3C141-0DD5-4EA4-8F9A-0D0CDEDBEE1B}"/>
    <cellStyle name="40% - Accent1 4 4 10" xfId="24925" xr:uid="{9805468A-A569-4E4A-9DC1-8CF5FEFB57B1}"/>
    <cellStyle name="40% - Accent1 4 4 2" xfId="2901" xr:uid="{80079C87-D888-4D40-8E81-1CD176C0AFC2}"/>
    <cellStyle name="40% - Accent1 4 4 2 2" xfId="13037" xr:uid="{1A6CF056-18D9-4000-B007-93C46F06DD61}"/>
    <cellStyle name="40% - Accent1 4 4 2 2 2" xfId="13038" xr:uid="{06B964FB-28A0-41E9-9F33-BA377D16F033}"/>
    <cellStyle name="40% - Accent1 4 4 2 2 3" xfId="13039" xr:uid="{23023AEE-D12F-428E-8002-4A8FCD7D08F9}"/>
    <cellStyle name="40% - Accent1 4 4 2 2 4" xfId="29366" xr:uid="{0749FE80-4F7E-401F-8453-07BEAC22C551}"/>
    <cellStyle name="40% - Accent1 4 4 2 3" xfId="13040" xr:uid="{DAD9DC0B-B944-4FEB-BE75-5B7B2B154A1C}"/>
    <cellStyle name="40% - Accent1 4 4 2 4" xfId="13041" xr:uid="{2215AE94-88F6-42C4-801A-02EA97D842CD}"/>
    <cellStyle name="40% - Accent1 4 4 2 5" xfId="13042" xr:uid="{E0143FC1-072B-40E5-A3AE-232077F05B83}"/>
    <cellStyle name="40% - Accent1 4 4 2 6" xfId="26382" xr:uid="{3CF45D0E-879B-47B3-889F-3177D0B33C43}"/>
    <cellStyle name="40% - Accent1 4 4 2 7" xfId="13036" xr:uid="{0A0000EF-0850-4A1A-AB24-BFEDB5A3E716}"/>
    <cellStyle name="40% - Accent1 4 4 3" xfId="13043" xr:uid="{4FE23E5D-E99F-43FD-874E-CF39A4E1B525}"/>
    <cellStyle name="40% - Accent1 4 4 3 2" xfId="13044" xr:uid="{D20409A6-ADE5-4D14-8A50-DD38BC81DCD2}"/>
    <cellStyle name="40% - Accent1 4 4 3 2 2" xfId="13045" xr:uid="{E078154E-F9B5-41C4-B296-21E5298ECDF6}"/>
    <cellStyle name="40% - Accent1 4 4 3 2 3" xfId="13046" xr:uid="{89C51933-04FC-466C-A4DC-628A54707441}"/>
    <cellStyle name="40% - Accent1 4 4 3 3" xfId="13047" xr:uid="{63877C02-D52B-4617-B265-B42A4BDDFE80}"/>
    <cellStyle name="40% - Accent1 4 4 3 4" xfId="13048" xr:uid="{D03F138F-C8FE-4945-BC6E-6F6E9623AD60}"/>
    <cellStyle name="40% - Accent1 4 4 3 5" xfId="13049" xr:uid="{6C3EF051-5CC4-4A9E-8762-6EBE7F9F802C}"/>
    <cellStyle name="40% - Accent1 4 4 3 6" xfId="27855" xr:uid="{40A10701-C1F6-45E8-B749-63C838069A93}"/>
    <cellStyle name="40% - Accent1 4 4 4" xfId="13050" xr:uid="{48E1DE28-D77C-4688-9795-0D6E6F0E8D63}"/>
    <cellStyle name="40% - Accent1 4 4 4 2" xfId="13051" xr:uid="{872CE418-81C1-440A-8C55-77646825A8B7}"/>
    <cellStyle name="40% - Accent1 4 4 4 3" xfId="13052" xr:uid="{95F7B6A0-958E-40E0-A98F-DC8762F9CFE6}"/>
    <cellStyle name="40% - Accent1 4 4 4 4" xfId="30853" xr:uid="{911B5F42-5C70-4C92-B6BE-B184453DEF2A}"/>
    <cellStyle name="40% - Accent1 4 4 5" xfId="13053" xr:uid="{DDE1F936-4B30-4A09-99F8-6D46DA196298}"/>
    <cellStyle name="40% - Accent1 4 4 6" xfId="13054" xr:uid="{C1156D23-0DFC-417B-B2B2-E71F97087FDA}"/>
    <cellStyle name="40% - Accent1 4 4 7" xfId="13055" xr:uid="{B778D5EA-E433-46A2-860F-3F81C897563B}"/>
    <cellStyle name="40% - Accent1 4 4 8" xfId="21919" xr:uid="{53A15125-A221-43E2-9703-9C028CDC14BF}"/>
    <cellStyle name="40% - Accent1 4 4 9" xfId="13035" xr:uid="{D5D05C33-2D22-4FF3-A6F4-9F27A7C70E7B}"/>
    <cellStyle name="40% - Accent1 4 5" xfId="2189" xr:uid="{BF24F199-573B-4E27-9231-BB4C64D0E33E}"/>
    <cellStyle name="40% - Accent1 4 5 2" xfId="13057" xr:uid="{003B68BB-63B7-4560-89BA-0AF099F59E02}"/>
    <cellStyle name="40% - Accent1 4 5 2 2" xfId="13058" xr:uid="{38F859BD-0EBF-4BC0-8DB6-94B0A97E1D40}"/>
    <cellStyle name="40% - Accent1 4 5 2 2 2" xfId="13059" xr:uid="{3B421815-F40C-4E11-8821-BCEA6C9032D0}"/>
    <cellStyle name="40% - Accent1 4 5 2 2 3" xfId="13060" xr:uid="{5E799402-5C33-44C3-A955-2A028C156520}"/>
    <cellStyle name="40% - Accent1 4 5 2 2 4" xfId="29675" xr:uid="{38601905-41FC-4AF3-9DDA-5E993AD4DECD}"/>
    <cellStyle name="40% - Accent1 4 5 2 3" xfId="13061" xr:uid="{8B330DF8-E780-4F4A-AA0F-06E9A453DAD6}"/>
    <cellStyle name="40% - Accent1 4 5 2 4" xfId="13062" xr:uid="{706617F5-F748-4937-9FA2-1BA97F7606B6}"/>
    <cellStyle name="40% - Accent1 4 5 2 5" xfId="13063" xr:uid="{321668F8-1578-4DD1-B51C-BFFB2976FC5C}"/>
    <cellStyle name="40% - Accent1 4 5 2 6" xfId="26691" xr:uid="{2009F0E1-BD20-4513-A223-BEEF1EF74926}"/>
    <cellStyle name="40% - Accent1 4 5 3" xfId="13064" xr:uid="{02CB1246-CB91-4D85-9498-B3B1B06EF8C5}"/>
    <cellStyle name="40% - Accent1 4 5 3 2" xfId="13065" xr:uid="{5000BFD5-0F57-4BC6-90B5-6CF7ECC4D111}"/>
    <cellStyle name="40% - Accent1 4 5 3 2 2" xfId="13066" xr:uid="{F7DB8E22-3D7E-4120-B43E-E3C219FE9955}"/>
    <cellStyle name="40% - Accent1 4 5 3 2 3" xfId="13067" xr:uid="{BB545313-6DCA-4F67-8E94-062ACE82C092}"/>
    <cellStyle name="40% - Accent1 4 5 3 3" xfId="13068" xr:uid="{71967C61-0370-40C7-9C6A-04D1B38F2569}"/>
    <cellStyle name="40% - Accent1 4 5 3 4" xfId="13069" xr:uid="{6A18712C-0DB1-4E55-88EA-159A585AF43F}"/>
    <cellStyle name="40% - Accent1 4 5 3 5" xfId="13070" xr:uid="{C8A37138-A38D-4273-A480-606051AC29EC}"/>
    <cellStyle name="40% - Accent1 4 5 3 6" xfId="28164" xr:uid="{75BB6F41-712C-4AA0-A0F6-B452E2CCB5A1}"/>
    <cellStyle name="40% - Accent1 4 5 4" xfId="13071" xr:uid="{6EFF26EE-244F-4EAB-A390-7D09CCC41EE2}"/>
    <cellStyle name="40% - Accent1 4 5 4 2" xfId="13072" xr:uid="{33D42F53-2DC8-43D4-BC85-5150016963D8}"/>
    <cellStyle name="40% - Accent1 4 5 4 3" xfId="13073" xr:uid="{58165517-BD7B-4E7E-BA6D-BB1F82A7BB3C}"/>
    <cellStyle name="40% - Accent1 4 5 4 4" xfId="31163" xr:uid="{A822CB20-6702-4CD1-B8CC-D583CB1BBC1E}"/>
    <cellStyle name="40% - Accent1 4 5 5" xfId="13074" xr:uid="{DA552A6F-88EB-4072-B7DA-3C83B5EA33D1}"/>
    <cellStyle name="40% - Accent1 4 5 6" xfId="13075" xr:uid="{FC45F7D2-C1E3-436A-ACEA-24AB56E98A25}"/>
    <cellStyle name="40% - Accent1 4 5 7" xfId="13076" xr:uid="{90632786-1192-4600-96D1-96489C527C63}"/>
    <cellStyle name="40% - Accent1 4 5 8" xfId="25222" xr:uid="{1E165A25-0AB6-4431-8291-BD6129835CAF}"/>
    <cellStyle name="40% - Accent1 4 5 9" xfId="13056" xr:uid="{CA40CC19-A86D-469D-A340-F06441DE30AD}"/>
    <cellStyle name="40% - Accent1 4 6" xfId="13077" xr:uid="{F844F12C-C9C4-496E-918F-1B4A82F7111C}"/>
    <cellStyle name="40% - Accent1 4 6 2" xfId="13078" xr:uid="{3F3AE391-1BEE-45AC-819A-E52B20646EBE}"/>
    <cellStyle name="40% - Accent1 4 6 2 2" xfId="13079" xr:uid="{49A89A50-E945-4ABA-BEEB-B9338F8F16C6}"/>
    <cellStyle name="40% - Accent1 4 6 2 3" xfId="13080" xr:uid="{B3339372-A204-4155-954E-B38FF9D166E5}"/>
    <cellStyle name="40% - Accent1 4 6 2 4" xfId="28489" xr:uid="{45BEE95C-8811-40B0-8809-F6D42B62290D}"/>
    <cellStyle name="40% - Accent1 4 6 3" xfId="13081" xr:uid="{EFBCF396-57D3-466A-8D16-8F9548C9E972}"/>
    <cellStyle name="40% - Accent1 4 6 4" xfId="13082" xr:uid="{5958CBA8-9B6E-4D94-A485-B9A223714D4A}"/>
    <cellStyle name="40% - Accent1 4 6 5" xfId="13083" xr:uid="{381AB161-2367-4BC1-BE8A-24BA7712A542}"/>
    <cellStyle name="40% - Accent1 4 6 6" xfId="25522" xr:uid="{D5A47A00-21A2-467C-8964-5AE56C49732F}"/>
    <cellStyle name="40% - Accent1 4 7" xfId="13084" xr:uid="{60191923-EF4F-44F4-BD66-B9E97812D824}"/>
    <cellStyle name="40% - Accent1 4 7 2" xfId="13085" xr:uid="{6171CD25-CEEA-494A-9C1D-02EB27905ABE}"/>
    <cellStyle name="40% - Accent1 4 7 2 2" xfId="13086" xr:uid="{D953F57A-6403-4AAA-AD78-17FC57D9190B}"/>
    <cellStyle name="40% - Accent1 4 7 2 3" xfId="13087" xr:uid="{8601806B-AFEF-49D1-A484-BB1F99683714}"/>
    <cellStyle name="40% - Accent1 4 7 3" xfId="13088" xr:uid="{BAB87C59-388C-4559-923D-BE7EE7A87207}"/>
    <cellStyle name="40% - Accent1 4 7 4" xfId="13089" xr:uid="{DD0C69E1-4FBC-43B3-8586-9F56B8E61938}"/>
    <cellStyle name="40% - Accent1 4 7 5" xfId="13090" xr:uid="{FFCFAA28-F332-445E-9DA9-4CBB4E2533D9}"/>
    <cellStyle name="40% - Accent1 4 7 6" xfId="26973" xr:uid="{22C1FEC3-FD7D-47D1-A93E-ABE1D1672E6C}"/>
    <cellStyle name="40% - Accent1 4 8" xfId="13091" xr:uid="{D32CD245-3207-4F32-90C4-7956A785D034}"/>
    <cellStyle name="40% - Accent1 4 8 2" xfId="13092" xr:uid="{EF6D7EC4-FC56-48DD-9C8F-A41F99BF88B7}"/>
    <cellStyle name="40% - Accent1 4 8 3" xfId="13093" xr:uid="{95BDA429-36DD-4578-B72D-51BDF64F2C47}"/>
    <cellStyle name="40% - Accent1 4 8 4" xfId="29967" xr:uid="{BD25545D-A453-4FEF-8F2C-34C1E2FDF3AA}"/>
    <cellStyle name="40% - Accent1 4 9" xfId="13094" xr:uid="{3CC08D6C-E28B-464A-A815-B84E8A5E522B}"/>
    <cellStyle name="40% - Accent1 40" xfId="22868" xr:uid="{D26F16B5-D53C-4B73-914F-8A3AF5D8E259}"/>
    <cellStyle name="40% - Accent1 41" xfId="4401" xr:uid="{3D02C9E0-D1DA-49FE-A477-79574AB7FEB7}"/>
    <cellStyle name="40% - Accent1 5" xfId="1008" xr:uid="{D8F9E543-930C-4416-A845-9DEA86CEA2AA}"/>
    <cellStyle name="40% - Accent1 5 10" xfId="13096" xr:uid="{D162AF9A-FD91-4A8F-BCDC-A340D1C389C7}"/>
    <cellStyle name="40% - Accent1 5 11" xfId="13097" xr:uid="{608DC1BD-8A0C-4263-ADF7-708D0019B2EA}"/>
    <cellStyle name="40% - Accent1 5 12" xfId="20967" xr:uid="{DABE07A8-5113-4E7D-93BD-ADFF92A0BF23}"/>
    <cellStyle name="40% - Accent1 5 13" xfId="13095" xr:uid="{4414AAFF-843C-4403-8542-A4BCC0D4C888}"/>
    <cellStyle name="40% - Accent1 5 14" xfId="5103" xr:uid="{DEC3FA8A-D386-4DC9-AB5B-968022A1CB98}"/>
    <cellStyle name="40% - Accent1 5 15" xfId="22983" xr:uid="{008D48A4-ED7A-425D-BBE6-B9FB1382BCD5}"/>
    <cellStyle name="40% - Accent1 5 2" xfId="1007" xr:uid="{36D82FE6-B78B-458D-A707-C8E4698C6003}"/>
    <cellStyle name="40% - Accent1 5 2 10" xfId="21207" xr:uid="{3EF71154-1EC9-4984-A014-55BC1567192F}"/>
    <cellStyle name="40% - Accent1 5 2 11" xfId="13098" xr:uid="{3996F928-DA5D-4751-9AF7-486A6E9436D6}"/>
    <cellStyle name="40% - Accent1 5 2 12" xfId="5368" xr:uid="{D2B7FEB3-2363-45C3-8AE2-153A964C7A06}"/>
    <cellStyle name="40% - Accent1 5 2 13" xfId="23031" xr:uid="{487044B0-D95B-4A4A-9EA5-648492F37990}"/>
    <cellStyle name="40% - Accent1 5 2 2" xfId="1311" xr:uid="{3005D23F-ABA6-43ED-8E8F-37479344CA22}"/>
    <cellStyle name="40% - Accent1 5 2 2 10" xfId="25943" xr:uid="{F1BC42F4-2F9B-494B-8A71-9F4B0AD135C7}"/>
    <cellStyle name="40% - Accent1 5 2 2 2" xfId="1973" xr:uid="{CEC415A4-C4FD-491C-B428-FB94CB811625}"/>
    <cellStyle name="40% - Accent1 5 2 2 2 2" xfId="3208" xr:uid="{B34CE574-E8EC-4DF5-B9DF-6BADFCFE0E42}"/>
    <cellStyle name="40% - Accent1 5 2 2 2 2 2" xfId="13102" xr:uid="{1CDCC372-75AE-4DD9-AF06-6719131C02E7}"/>
    <cellStyle name="40% - Accent1 5 2 2 2 2 3" xfId="13103" xr:uid="{8B998D5E-EDED-4F18-86C9-98B192D03E1F}"/>
    <cellStyle name="40% - Accent1 5 2 2 2 2 4" xfId="13101" xr:uid="{B4FC9C70-ECAB-4D48-A38F-18991E0AE438}"/>
    <cellStyle name="40% - Accent1 5 2 2 2 3" xfId="13104" xr:uid="{C9E6F703-E9C2-45B1-BDC4-16175673A325}"/>
    <cellStyle name="40% - Accent1 5 2 2 2 4" xfId="13105" xr:uid="{B98C5F54-CC42-490A-8111-10F8BD26C1AF}"/>
    <cellStyle name="40% - Accent1 5 2 2 2 5" xfId="13106" xr:uid="{519D86B0-FB9F-4830-9905-412A2AE0230A}"/>
    <cellStyle name="40% - Accent1 5 2 2 2 6" xfId="28920" xr:uid="{F834D468-34C2-461C-A248-9AEE90BF9BFA}"/>
    <cellStyle name="40% - Accent1 5 2 2 2 7" xfId="13100" xr:uid="{6C58F8CF-4640-4691-B7B0-6AAC9A658C80}"/>
    <cellStyle name="40% - Accent1 5 2 2 3" xfId="2587" xr:uid="{1C7925B7-4C8C-4227-8729-36C1AB7A8A63}"/>
    <cellStyle name="40% - Accent1 5 2 2 3 2" xfId="13108" xr:uid="{6D15C64C-0540-420A-BCF7-4C6C4E17A010}"/>
    <cellStyle name="40% - Accent1 5 2 2 3 2 2" xfId="13109" xr:uid="{46BFB43B-8899-43CE-B6F0-DF9336254C11}"/>
    <cellStyle name="40% - Accent1 5 2 2 3 2 3" xfId="13110" xr:uid="{53E2CE27-0E07-4A51-A925-AB3C726C0EF3}"/>
    <cellStyle name="40% - Accent1 5 2 2 3 3" xfId="13111" xr:uid="{BE2ED569-8C10-4F5E-A22C-25B8A8110100}"/>
    <cellStyle name="40% - Accent1 5 2 2 3 4" xfId="13112" xr:uid="{EA874627-4F15-4C53-8629-61B2D754F360}"/>
    <cellStyle name="40% - Accent1 5 2 2 3 5" xfId="13113" xr:uid="{E976B1DA-0FFB-4094-832E-47B2DF025FF5}"/>
    <cellStyle name="40% - Accent1 5 2 2 3 6" xfId="13107" xr:uid="{EBF8A535-ACE8-43DB-8BE8-9CB6FC65A526}"/>
    <cellStyle name="40% - Accent1 5 2 2 4" xfId="13114" xr:uid="{2611FA0C-8EBB-4C1B-896E-0957812A0CD3}"/>
    <cellStyle name="40% - Accent1 5 2 2 4 2" xfId="13115" xr:uid="{BC2C0BB2-7A17-4653-AFDB-B543A4C17CB1}"/>
    <cellStyle name="40% - Accent1 5 2 2 4 3" xfId="13116" xr:uid="{89DDB5E4-D61C-4D90-A326-94DB78DE6FED}"/>
    <cellStyle name="40% - Accent1 5 2 2 5" xfId="13117" xr:uid="{50D9EB32-1681-4AEA-83E2-01B8FC56C0A7}"/>
    <cellStyle name="40% - Accent1 5 2 2 6" xfId="13118" xr:uid="{47EA824E-0334-44DE-8FFC-7BFAFAD1FE80}"/>
    <cellStyle name="40% - Accent1 5 2 2 7" xfId="13119" xr:uid="{A82D83E4-E1A6-4D8F-8B9D-B72615F5DAEE}"/>
    <cellStyle name="40% - Accent1 5 2 2 8" xfId="22179" xr:uid="{003237F1-A981-4C47-BDE4-3B2A50D2704C}"/>
    <cellStyle name="40% - Accent1 5 2 2 9" xfId="13099" xr:uid="{EA1D7E29-6096-454A-A8E5-2821E7739789}"/>
    <cellStyle name="40% - Accent1 5 2 3" xfId="1683" xr:uid="{95982583-2B1F-42E6-9577-9087BD1396AE}"/>
    <cellStyle name="40% - Accent1 5 2 3 2" xfId="2904" xr:uid="{B362CF31-C511-4F9C-82D7-A192851D6288}"/>
    <cellStyle name="40% - Accent1 5 2 3 2 2" xfId="13122" xr:uid="{D8FABDF3-0185-45D6-9C3B-A994DF10092A}"/>
    <cellStyle name="40% - Accent1 5 2 3 2 2 2" xfId="13123" xr:uid="{23901C7C-C66D-43C4-A69B-70D7702785BE}"/>
    <cellStyle name="40% - Accent1 5 2 3 2 2 3" xfId="13124" xr:uid="{FA44E491-C822-4A55-AD15-9A56ACA70C0A}"/>
    <cellStyle name="40% - Accent1 5 2 3 2 3" xfId="13125" xr:uid="{9C329873-AD97-491B-A552-15B330E6D854}"/>
    <cellStyle name="40% - Accent1 5 2 3 2 4" xfId="13126" xr:uid="{BB7F2B93-6DDD-4E3D-9300-3534A08146E8}"/>
    <cellStyle name="40% - Accent1 5 2 3 2 5" xfId="13127" xr:uid="{8E67B7A6-8D72-4D31-BFEA-B4257B92F72B}"/>
    <cellStyle name="40% - Accent1 5 2 3 2 6" xfId="13121" xr:uid="{22A65995-DDF0-4098-A47C-E74F509EE92D}"/>
    <cellStyle name="40% - Accent1 5 2 3 3" xfId="13128" xr:uid="{5F91A62E-45E6-4AAD-97C6-854862C3CF3B}"/>
    <cellStyle name="40% - Accent1 5 2 3 3 2" xfId="13129" xr:uid="{10562B9C-47A3-4E90-A574-96C4191AAAB9}"/>
    <cellStyle name="40% - Accent1 5 2 3 3 2 2" xfId="13130" xr:uid="{DF090E77-D831-4FBE-9ACD-83088E02DE6C}"/>
    <cellStyle name="40% - Accent1 5 2 3 3 2 3" xfId="13131" xr:uid="{F47EC310-6FA6-4B36-9DE3-D39920E1F67A}"/>
    <cellStyle name="40% - Accent1 5 2 3 3 3" xfId="13132" xr:uid="{83180896-43F4-4F1B-9484-2CBC83B64E34}"/>
    <cellStyle name="40% - Accent1 5 2 3 3 4" xfId="13133" xr:uid="{BAF2AC8E-1F92-43D1-A0DF-80E0B975A0AC}"/>
    <cellStyle name="40% - Accent1 5 2 3 3 5" xfId="13134" xr:uid="{47279144-0A58-40CB-8197-8D7BA33032C3}"/>
    <cellStyle name="40% - Accent1 5 2 3 4" xfId="13135" xr:uid="{5D7F35EA-461F-43B0-AC50-E0BF1ADF02DB}"/>
    <cellStyle name="40% - Accent1 5 2 3 4 2" xfId="13136" xr:uid="{5B8B69A0-E1E3-4A6A-9FA9-61FB107DD81E}"/>
    <cellStyle name="40% - Accent1 5 2 3 4 3" xfId="13137" xr:uid="{95512219-47FB-4ED7-85D4-475166785C58}"/>
    <cellStyle name="40% - Accent1 5 2 3 5" xfId="13138" xr:uid="{8E2465D4-3822-43F5-89B4-929229449839}"/>
    <cellStyle name="40% - Accent1 5 2 3 6" xfId="13139" xr:uid="{ACB182BC-AA58-4F30-AFC6-62A4A89042DD}"/>
    <cellStyle name="40% - Accent1 5 2 3 7" xfId="13140" xr:uid="{8FE6736E-EA8C-4849-B139-8BF3BB3F9248}"/>
    <cellStyle name="40% - Accent1 5 2 3 8" xfId="27409" xr:uid="{732891CE-BC92-4407-9792-C0198DD3E7E5}"/>
    <cellStyle name="40% - Accent1 5 2 3 9" xfId="13120" xr:uid="{B104CFF6-2610-448E-B79D-EFA2B2C7524D}"/>
    <cellStyle name="40% - Accent1 5 2 4" xfId="2380" xr:uid="{457CA8D4-A976-47EC-A78D-B898E7BC8BCE}"/>
    <cellStyle name="40% - Accent1 5 2 4 2" xfId="13142" xr:uid="{FF7BAE74-BE31-4ADE-9320-079A9DA87441}"/>
    <cellStyle name="40% - Accent1 5 2 4 2 2" xfId="13143" xr:uid="{5C305E7E-3F92-4ABA-AD71-EA5C03A742C8}"/>
    <cellStyle name="40% - Accent1 5 2 4 2 3" xfId="13144" xr:uid="{36408186-E4F2-4EB4-A965-7DEE8D337099}"/>
    <cellStyle name="40% - Accent1 5 2 4 3" xfId="13145" xr:uid="{93B6DED1-B961-49BD-AFC5-EEDB30660264}"/>
    <cellStyle name="40% - Accent1 5 2 4 4" xfId="13146" xr:uid="{452B1991-1A32-4869-8F15-771142564D1B}"/>
    <cellStyle name="40% - Accent1 5 2 4 5" xfId="13147" xr:uid="{5156FFF5-81DE-4CE6-A161-92B01E4C9DEE}"/>
    <cellStyle name="40% - Accent1 5 2 4 6" xfId="30404" xr:uid="{20176B1C-3D45-47C1-B7C0-4F7D821EA9C3}"/>
    <cellStyle name="40% - Accent1 5 2 4 7" xfId="13141" xr:uid="{6379C68C-8A66-4EFC-81DB-BDB5D8A57C0F}"/>
    <cellStyle name="40% - Accent1 5 2 5" xfId="13148" xr:uid="{115BC0CF-899A-490D-AA95-81DF4A2B584F}"/>
    <cellStyle name="40% - Accent1 5 2 5 2" xfId="13149" xr:uid="{0FE1B2AC-82E8-44D4-8C25-655C7ACF675C}"/>
    <cellStyle name="40% - Accent1 5 2 5 2 2" xfId="13150" xr:uid="{631CC151-BD4E-4CE0-8BB6-CB9F7379E54D}"/>
    <cellStyle name="40% - Accent1 5 2 5 2 3" xfId="13151" xr:uid="{AE53FF27-6E95-4845-A568-83AA3F848D6D}"/>
    <cellStyle name="40% - Accent1 5 2 5 3" xfId="13152" xr:uid="{A36567E5-C240-4006-988C-B5DEEB3735CD}"/>
    <cellStyle name="40% - Accent1 5 2 5 4" xfId="13153" xr:uid="{42D7EDEE-2501-4558-A18B-7D250453DE21}"/>
    <cellStyle name="40% - Accent1 5 2 5 5" xfId="13154" xr:uid="{533A59C0-6CAA-4347-90FB-E5E1775805CF}"/>
    <cellStyle name="40% - Accent1 5 2 6" xfId="13155" xr:uid="{96840098-246A-4682-BCA9-C7A74BB5B748}"/>
    <cellStyle name="40% - Accent1 5 2 6 2" xfId="13156" xr:uid="{253EC064-C1A2-4A82-93A7-30B3BC1D3C0E}"/>
    <cellStyle name="40% - Accent1 5 2 6 3" xfId="13157" xr:uid="{82B22AD5-CE28-443C-8EA1-140473720366}"/>
    <cellStyle name="40% - Accent1 5 2 7" xfId="13158" xr:uid="{AB6B30DA-0193-4C24-8804-7D6DCA4AA7ED}"/>
    <cellStyle name="40% - Accent1 5 2 8" xfId="13159" xr:uid="{27B98D56-0569-4018-9641-4D9AAAE30BFD}"/>
    <cellStyle name="40% - Accent1 5 2 9" xfId="13160" xr:uid="{8523FF37-EC41-42A7-B1A4-5E4C929317E8}"/>
    <cellStyle name="40% - Accent1 5 3" xfId="1310" xr:uid="{DE781404-418D-493A-896F-A11052F97B36}"/>
    <cellStyle name="40% - Accent1 5 3 10" xfId="24788" xr:uid="{67E3B85D-0FF6-42FA-BC78-2D6C8E220DA1}"/>
    <cellStyle name="40% - Accent1 5 3 2" xfId="1972" xr:uid="{5461FCEC-1FF3-40B8-AE8D-3318B531C1D5}"/>
    <cellStyle name="40% - Accent1 5 3 2 2" xfId="3207" xr:uid="{24E264F0-68BA-451A-9847-13A6305C3E43}"/>
    <cellStyle name="40% - Accent1 5 3 2 2 2" xfId="13164" xr:uid="{674AD7CA-32AF-4193-8ECC-913552F66C59}"/>
    <cellStyle name="40% - Accent1 5 3 2 2 3" xfId="13165" xr:uid="{D99584C0-9578-4B35-BA3D-782AF2B3F8A8}"/>
    <cellStyle name="40% - Accent1 5 3 2 2 4" xfId="29213" xr:uid="{B816FEAA-3587-4D17-88C3-3FE8C2CC5ACE}"/>
    <cellStyle name="40% - Accent1 5 3 2 2 5" xfId="13163" xr:uid="{13E1EEB3-7B55-477A-BAB1-61E2F85F4568}"/>
    <cellStyle name="40% - Accent1 5 3 2 3" xfId="13166" xr:uid="{7F7CBEB7-B3AB-453C-8D30-5321B58ED736}"/>
    <cellStyle name="40% - Accent1 5 3 2 4" xfId="13167" xr:uid="{27E33C82-A101-4F2C-BAFC-35BE97F65C92}"/>
    <cellStyle name="40% - Accent1 5 3 2 5" xfId="13168" xr:uid="{12DD0FC2-8EBD-4172-9DC3-FC06F9D5DD99}"/>
    <cellStyle name="40% - Accent1 5 3 2 6" xfId="22438" xr:uid="{7F2B3978-9B86-406F-95D7-ACD3C6A884EC}"/>
    <cellStyle name="40% - Accent1 5 3 2 7" xfId="13162" xr:uid="{3B0E53EE-D5AC-4992-BFF1-7269920A7C33}"/>
    <cellStyle name="40% - Accent1 5 3 2 8" xfId="26231" xr:uid="{26931809-F0E3-4FD3-A084-0F0ABB86610B}"/>
    <cellStyle name="40% - Accent1 5 3 3" xfId="2586" xr:uid="{64667392-C532-48F2-B78B-61928587C092}"/>
    <cellStyle name="40% - Accent1 5 3 3 2" xfId="13170" xr:uid="{779BEE3E-76EC-488E-B2CB-1D81C798F115}"/>
    <cellStyle name="40% - Accent1 5 3 3 2 2" xfId="13171" xr:uid="{986BEAD1-6805-405E-9D81-BB5A1FC811FC}"/>
    <cellStyle name="40% - Accent1 5 3 3 2 3" xfId="13172" xr:uid="{209AD9DB-2784-40F1-90FD-911BFFE3BD52}"/>
    <cellStyle name="40% - Accent1 5 3 3 3" xfId="13173" xr:uid="{7FDA5690-E7B5-464B-ABFF-03317CA1EB0E}"/>
    <cellStyle name="40% - Accent1 5 3 3 4" xfId="13174" xr:uid="{C065D44E-0400-4A53-960B-39BD457B89A5}"/>
    <cellStyle name="40% - Accent1 5 3 3 5" xfId="13175" xr:uid="{76B519D6-6EA0-4643-93E1-9511A7519FE0}"/>
    <cellStyle name="40% - Accent1 5 3 3 6" xfId="27702" xr:uid="{591C5A97-CF0F-4C42-B221-F8397336AA85}"/>
    <cellStyle name="40% - Accent1 5 3 3 7" xfId="13169" xr:uid="{CE9FF621-8E67-4F49-8FE4-CF92D4F7EC19}"/>
    <cellStyle name="40% - Accent1 5 3 4" xfId="13176" xr:uid="{4EDAA862-DC49-4045-BDAB-3945A21F88E3}"/>
    <cellStyle name="40% - Accent1 5 3 4 2" xfId="13177" xr:uid="{0700E9D2-2920-4762-A317-9405B60B0690}"/>
    <cellStyle name="40% - Accent1 5 3 4 3" xfId="13178" xr:uid="{0C19287A-DB2C-47BF-ABEC-77BD09B75C98}"/>
    <cellStyle name="40% - Accent1 5 3 4 4" xfId="30700" xr:uid="{B4258CED-7EF6-4FF6-9F1F-A94B74D37B06}"/>
    <cellStyle name="40% - Accent1 5 3 5" xfId="13179" xr:uid="{289E36BE-59AE-45AD-BB06-E39A3FE1278F}"/>
    <cellStyle name="40% - Accent1 5 3 6" xfId="13180" xr:uid="{1008D75F-31E9-4CA5-ACB5-C3AAFDBB7061}"/>
    <cellStyle name="40% - Accent1 5 3 7" xfId="13181" xr:uid="{6A99557B-FD7E-41CC-A35F-0EC673EA4B8E}"/>
    <cellStyle name="40% - Accent1 5 3 8" xfId="21453" xr:uid="{883FCA97-0A22-4BFA-9D4F-9C8A1E74938A}"/>
    <cellStyle name="40% - Accent1 5 3 9" xfId="13161" xr:uid="{1C3FB4D2-8CC2-4FA3-8747-F2916060D7E8}"/>
    <cellStyle name="40% - Accent1 5 4" xfId="1682" xr:uid="{BFA09AB7-7E07-448A-8647-6686B74E8D79}"/>
    <cellStyle name="40% - Accent1 5 4 10" xfId="25074" xr:uid="{9023E947-7634-4F7C-90DA-4639C96987F1}"/>
    <cellStyle name="40% - Accent1 5 4 2" xfId="2903" xr:uid="{3ADECE77-4505-4CAF-B55E-E5BA726FE68E}"/>
    <cellStyle name="40% - Accent1 5 4 2 2" xfId="13184" xr:uid="{827CA7DF-6CD0-48A3-B621-99FD98ED59D1}"/>
    <cellStyle name="40% - Accent1 5 4 2 2 2" xfId="13185" xr:uid="{9C7EB9F7-5389-4F3B-9C05-AE0FA38B015B}"/>
    <cellStyle name="40% - Accent1 5 4 2 2 3" xfId="13186" xr:uid="{29E7723A-7786-4EBB-B947-77EC7B8296D9}"/>
    <cellStyle name="40% - Accent1 5 4 2 2 4" xfId="29515" xr:uid="{0804E5BF-5BE6-41AD-BF4B-EF389BC3EAF0}"/>
    <cellStyle name="40% - Accent1 5 4 2 3" xfId="13187" xr:uid="{7C0A02CB-85BE-4D0A-BB54-3BD6B58CEE3F}"/>
    <cellStyle name="40% - Accent1 5 4 2 4" xfId="13188" xr:uid="{BDC174F2-515D-40F4-97E2-CEE4FF3C3E94}"/>
    <cellStyle name="40% - Accent1 5 4 2 5" xfId="13189" xr:uid="{1C1A8DA7-7CCB-4F1E-8E85-5B07FBD4AA8F}"/>
    <cellStyle name="40% - Accent1 5 4 2 6" xfId="26531" xr:uid="{66CDAD93-BF3B-4E3F-B241-7201E4B1CC8A}"/>
    <cellStyle name="40% - Accent1 5 4 2 7" xfId="13183" xr:uid="{3E91C193-1BB3-40AC-AC12-88A87B4A6066}"/>
    <cellStyle name="40% - Accent1 5 4 3" xfId="13190" xr:uid="{61DEA49D-8294-47B9-8263-AC80350AC7F7}"/>
    <cellStyle name="40% - Accent1 5 4 3 2" xfId="13191" xr:uid="{FBCE96CC-A899-44F2-9D80-8BAA517D3EC4}"/>
    <cellStyle name="40% - Accent1 5 4 3 2 2" xfId="13192" xr:uid="{270E3877-2FD1-40D7-A506-52D197954C53}"/>
    <cellStyle name="40% - Accent1 5 4 3 2 3" xfId="13193" xr:uid="{C0E5EB45-31E1-4D29-BE8F-CCE8761F99BD}"/>
    <cellStyle name="40% - Accent1 5 4 3 3" xfId="13194" xr:uid="{C2BFF902-4B9C-4158-87A2-1702E173C381}"/>
    <cellStyle name="40% - Accent1 5 4 3 4" xfId="13195" xr:uid="{F4A68E32-BE32-4702-A601-71A93B910647}"/>
    <cellStyle name="40% - Accent1 5 4 3 5" xfId="13196" xr:uid="{D8D8B853-2E66-4689-94B1-DADD06803D13}"/>
    <cellStyle name="40% - Accent1 5 4 3 6" xfId="28004" xr:uid="{9E2A742B-167D-4A93-BAC4-23D4D96FC4F0}"/>
    <cellStyle name="40% - Accent1 5 4 4" xfId="13197" xr:uid="{5A3ECBF8-F5C2-4849-A644-8AD92672598E}"/>
    <cellStyle name="40% - Accent1 5 4 4 2" xfId="13198" xr:uid="{97E6936E-8131-41D2-8F32-43D991940832}"/>
    <cellStyle name="40% - Accent1 5 4 4 3" xfId="13199" xr:uid="{6B2F5786-98EA-4C51-8865-B1C8D9EB40C7}"/>
    <cellStyle name="40% - Accent1 5 4 4 4" xfId="31003" xr:uid="{9F0F51CE-2E48-4C5A-A2AA-D085146A75DE}"/>
    <cellStyle name="40% - Accent1 5 4 5" xfId="13200" xr:uid="{F709D2DC-4E51-493F-B9E0-FC009B6C947F}"/>
    <cellStyle name="40% - Accent1 5 4 6" xfId="13201" xr:uid="{AF7E470E-DBCB-4B9D-9A85-A63965E0CEA8}"/>
    <cellStyle name="40% - Accent1 5 4 7" xfId="13202" xr:uid="{953B9DF9-C11C-4B84-8121-EF8E7A01A169}"/>
    <cellStyle name="40% - Accent1 5 4 8" xfId="21937" xr:uid="{BC668F05-8320-4F2B-9876-26C1D901FBE5}"/>
    <cellStyle name="40% - Accent1 5 4 9" xfId="13182" xr:uid="{DB9E574E-E95D-4ACC-8FA3-7265B5AA8749}"/>
    <cellStyle name="40% - Accent1 5 5" xfId="2250" xr:uid="{08BC6266-8E16-49C2-A625-1424B112A4A2}"/>
    <cellStyle name="40% - Accent1 5 5 2" xfId="13204" xr:uid="{43C4AEAD-9F1F-4B62-B4E2-4B4A83FBA976}"/>
    <cellStyle name="40% - Accent1 5 5 2 2" xfId="13205" xr:uid="{C8F112FD-8F0D-4309-90D2-3542A29D57DD}"/>
    <cellStyle name="40% - Accent1 5 5 2 2 2" xfId="13206" xr:uid="{0D2101DA-0C11-4955-8C97-974A9BCC368E}"/>
    <cellStyle name="40% - Accent1 5 5 2 2 3" xfId="13207" xr:uid="{2FE81A60-FBC5-47FC-8440-4A0436FAF81B}"/>
    <cellStyle name="40% - Accent1 5 5 2 2 4" xfId="29819" xr:uid="{DFBEEFFE-E15B-402E-BFAF-902D89196A0A}"/>
    <cellStyle name="40% - Accent1 5 5 2 3" xfId="13208" xr:uid="{DBE38F6A-0D08-48BC-9AFD-99D36722815A}"/>
    <cellStyle name="40% - Accent1 5 5 2 4" xfId="13209" xr:uid="{ABE815E6-B3DB-42B8-AACE-B37EFCADFEF3}"/>
    <cellStyle name="40% - Accent1 5 5 2 5" xfId="13210" xr:uid="{73D20861-F537-4844-9D85-7D2C8556E724}"/>
    <cellStyle name="40% - Accent1 5 5 2 6" xfId="26835" xr:uid="{816DE461-93A8-42CC-A187-1FDB210F7581}"/>
    <cellStyle name="40% - Accent1 5 5 3" xfId="13211" xr:uid="{F230CBF1-FE76-4D4A-AF47-9B2097669FCD}"/>
    <cellStyle name="40% - Accent1 5 5 3 2" xfId="13212" xr:uid="{72200016-CFF4-487A-A66A-C761748A80CD}"/>
    <cellStyle name="40% - Accent1 5 5 3 2 2" xfId="13213" xr:uid="{605CDC0D-8CA6-468D-BBDB-F5FFC1C63E88}"/>
    <cellStyle name="40% - Accent1 5 5 3 2 3" xfId="13214" xr:uid="{23902553-84A3-4F4E-8A74-EE463546612C}"/>
    <cellStyle name="40% - Accent1 5 5 3 3" xfId="13215" xr:uid="{BDDDEAD0-B423-4E03-A876-F671A312C5BC}"/>
    <cellStyle name="40% - Accent1 5 5 3 4" xfId="13216" xr:uid="{3B744321-CEDB-465B-94EA-C2188B0FCED1}"/>
    <cellStyle name="40% - Accent1 5 5 3 5" xfId="13217" xr:uid="{7E75F111-B358-4391-BF98-899AE7701467}"/>
    <cellStyle name="40% - Accent1 5 5 3 6" xfId="28308" xr:uid="{1211D711-76AB-4640-BD5E-D00A46848F9B}"/>
    <cellStyle name="40% - Accent1 5 5 4" xfId="13218" xr:uid="{81439447-9165-4150-A7AA-D2D14EF1E01D}"/>
    <cellStyle name="40% - Accent1 5 5 4 2" xfId="13219" xr:uid="{B5C2CEDF-5900-4B03-9D12-AE6CBA1771CC}"/>
    <cellStyle name="40% - Accent1 5 5 4 3" xfId="13220" xr:uid="{C5C69B08-C827-4412-96E5-339704F85195}"/>
    <cellStyle name="40% - Accent1 5 5 4 4" xfId="31308" xr:uid="{951DA24C-7EEF-4E39-AA63-FE7111C20451}"/>
    <cellStyle name="40% - Accent1 5 5 5" xfId="13221" xr:uid="{2D37C214-F73D-4878-8888-A8692DFE9ADA}"/>
    <cellStyle name="40% - Accent1 5 5 6" xfId="13222" xr:uid="{124345A1-939C-4275-B4AB-44A99E19F6FA}"/>
    <cellStyle name="40% - Accent1 5 5 7" xfId="13223" xr:uid="{3759E4A6-DB38-48F4-B020-E073268DE6C3}"/>
    <cellStyle name="40% - Accent1 5 5 8" xfId="25367" xr:uid="{124145B3-90EA-4923-939C-59BFE2281BF4}"/>
    <cellStyle name="40% - Accent1 5 5 9" xfId="13203" xr:uid="{FD0B89EE-E506-475A-A1CF-1CD84BA61414}"/>
    <cellStyle name="40% - Accent1 5 6" xfId="13224" xr:uid="{EB9AA6CD-BDA7-43CE-A1F8-BC06AB06B0CF}"/>
    <cellStyle name="40% - Accent1 5 6 2" xfId="13225" xr:uid="{D313DEE7-6648-417B-830F-C3128FC04B4E}"/>
    <cellStyle name="40% - Accent1 5 6 2 2" xfId="13226" xr:uid="{EDC6DB4C-B8CD-4267-8640-0676DF8830BD}"/>
    <cellStyle name="40% - Accent1 5 6 2 3" xfId="13227" xr:uid="{E04BE902-D8E2-4862-B17D-DB251B9512C0}"/>
    <cellStyle name="40% - Accent1 5 6 2 4" xfId="28633" xr:uid="{3D564DA1-3707-4949-926D-0A429E2196AE}"/>
    <cellStyle name="40% - Accent1 5 6 3" xfId="13228" xr:uid="{DE7B9A9E-6918-40B5-8F20-E8A11DDE4B26}"/>
    <cellStyle name="40% - Accent1 5 6 4" xfId="13229" xr:uid="{E979C476-9E11-465F-9279-E6F854329D51}"/>
    <cellStyle name="40% - Accent1 5 6 5" xfId="13230" xr:uid="{041E53FF-4B3B-4F57-9988-8B1E7199D5DD}"/>
    <cellStyle name="40% - Accent1 5 6 6" xfId="25667" xr:uid="{F94F5E44-3B39-46AC-A2AC-C4D59E85EBA8}"/>
    <cellStyle name="40% - Accent1 5 7" xfId="13231" xr:uid="{55B0A604-E937-40D2-96E6-5D48A90C31F1}"/>
    <cellStyle name="40% - Accent1 5 7 2" xfId="13232" xr:uid="{3C606879-7444-46BD-ABCE-12B1C243F160}"/>
    <cellStyle name="40% - Accent1 5 7 2 2" xfId="13233" xr:uid="{B657C7D0-125D-4BCD-9647-8B36F37AFEB9}"/>
    <cellStyle name="40% - Accent1 5 7 2 3" xfId="13234" xr:uid="{D26B7C3F-A8D3-4DD4-88BF-2D3801867864}"/>
    <cellStyle name="40% - Accent1 5 7 3" xfId="13235" xr:uid="{4A16E918-4C0B-423B-93F4-A104E2B0DA12}"/>
    <cellStyle name="40% - Accent1 5 7 4" xfId="13236" xr:uid="{558763DC-C792-46DB-A8D7-F5573ABF79EB}"/>
    <cellStyle name="40% - Accent1 5 7 5" xfId="13237" xr:uid="{BDBFDC8F-E867-4362-9CD4-FA7F0E2A7BD8}"/>
    <cellStyle name="40% - Accent1 5 7 6" xfId="27118" xr:uid="{3D0DA8DD-EE55-4847-8EE4-B2BC283BF092}"/>
    <cellStyle name="40% - Accent1 5 8" xfId="13238" xr:uid="{EBEE04B1-86D4-45BA-AE9A-6C23260C0150}"/>
    <cellStyle name="40% - Accent1 5 8 2" xfId="13239" xr:uid="{19D4EA84-A104-49B5-B274-F766B78B0E54}"/>
    <cellStyle name="40% - Accent1 5 8 3" xfId="13240" xr:uid="{F4E1694E-BB50-47EA-900C-C5FBD689B2B4}"/>
    <cellStyle name="40% - Accent1 5 8 4" xfId="30112" xr:uid="{E6B2A8DA-CE91-4617-9428-914F3BBA3B25}"/>
    <cellStyle name="40% - Accent1 5 9" xfId="13241" xr:uid="{EDE57240-F2D0-4563-A639-69139CFDA391}"/>
    <cellStyle name="40% - Accent1 6" xfId="1006" xr:uid="{C64B1024-4ED8-43BC-BFD5-87AD3211F610}"/>
    <cellStyle name="40% - Accent1 6 10" xfId="13243" xr:uid="{B6858482-8799-45B4-B18F-3EF3435FCA1D}"/>
    <cellStyle name="40% - Accent1 6 11" xfId="20984" xr:uid="{DD559907-15CC-4298-B95C-9516B70DDE01}"/>
    <cellStyle name="40% - Accent1 6 12" xfId="13242" xr:uid="{2B447482-C660-45CC-AB3F-E01AED1AEDCF}"/>
    <cellStyle name="40% - Accent1 6 13" xfId="5120" xr:uid="{3D218AFA-12DB-4CBE-9B66-370C03448BB3}"/>
    <cellStyle name="40% - Accent1 6 14" xfId="4564" xr:uid="{E5E454A0-F0DA-4B75-A343-C5C445017A1F}"/>
    <cellStyle name="40% - Accent1 6 2" xfId="1312" xr:uid="{FA23C7C7-9D8E-45D3-8729-24109B1F14B2}"/>
    <cellStyle name="40% - Accent1 6 2 10" xfId="5387" xr:uid="{82F13070-F57B-4C1B-B7BE-BE6CBCAC3924}"/>
    <cellStyle name="40% - Accent1 6 2 11" xfId="23058" xr:uid="{689CBC67-73A5-47F1-980A-C8EC036A214D}"/>
    <cellStyle name="40% - Accent1 6 2 2" xfId="1974" xr:uid="{55F7A166-B62C-42CF-AAB5-32C1105001F1}"/>
    <cellStyle name="40% - Accent1 6 2 2 2" xfId="3209" xr:uid="{B358E230-EB1A-4F4F-8058-2983C99C0C0A}"/>
    <cellStyle name="40% - Accent1 6 2 2 2 2" xfId="13247" xr:uid="{6008F776-D6E5-43BD-8D35-206E820BB20E}"/>
    <cellStyle name="40% - Accent1 6 2 2 2 3" xfId="13248" xr:uid="{58E34B53-353C-4E7E-9BFD-81B3A9968A58}"/>
    <cellStyle name="40% - Accent1 6 2 2 2 4" xfId="13246" xr:uid="{D33551E1-5062-45DF-A78D-E5C5363941D9}"/>
    <cellStyle name="40% - Accent1 6 2 2 3" xfId="13249" xr:uid="{2217D80C-AF7E-4D14-9CB1-27D1C1EB19D3}"/>
    <cellStyle name="40% - Accent1 6 2 2 4" xfId="13250" xr:uid="{A2B1CF9D-AE5A-4A23-8069-CA7BB52F3779}"/>
    <cellStyle name="40% - Accent1 6 2 2 5" xfId="13251" xr:uid="{5D05033C-9BE4-4216-AD59-E1E2833217BD}"/>
    <cellStyle name="40% - Accent1 6 2 2 6" xfId="22199" xr:uid="{57488369-A489-4511-A83E-1B19F56A0246}"/>
    <cellStyle name="40% - Accent1 6 2 2 7" xfId="13245" xr:uid="{88D83FFE-3096-4552-8FF2-63DC79548EB7}"/>
    <cellStyle name="40% - Accent1 6 2 2 8" xfId="28704" xr:uid="{664EA9D5-401D-43FB-BE22-633A3C191B8B}"/>
    <cellStyle name="40% - Accent1 6 2 3" xfId="2588" xr:uid="{756CFBE6-4B66-4557-973C-3244D2CDE721}"/>
    <cellStyle name="40% - Accent1 6 2 3 2" xfId="13253" xr:uid="{7E7A35C9-6B20-45A0-9A86-A7CD1BDB9B0F}"/>
    <cellStyle name="40% - Accent1 6 2 3 2 2" xfId="13254" xr:uid="{95E16399-C640-4620-AFFD-E7154B2BB1D8}"/>
    <cellStyle name="40% - Accent1 6 2 3 2 3" xfId="13255" xr:uid="{5FCD3F4F-73A3-4A18-8102-5E0F0D2598D0}"/>
    <cellStyle name="40% - Accent1 6 2 3 3" xfId="13256" xr:uid="{5C290B7C-6854-4528-9329-A12337319531}"/>
    <cellStyle name="40% - Accent1 6 2 3 4" xfId="13257" xr:uid="{27219E09-97F8-45E3-BE14-66E79D2E18DE}"/>
    <cellStyle name="40% - Accent1 6 2 3 5" xfId="13258" xr:uid="{2C55C383-C410-4EBE-845A-162987823941}"/>
    <cellStyle name="40% - Accent1 6 2 3 6" xfId="13252" xr:uid="{346AFA9D-50C0-4B77-AD86-4E2145533D1C}"/>
    <cellStyle name="40% - Accent1 6 2 4" xfId="13259" xr:uid="{C4EEF6E2-5AD3-4F5C-A024-D3B57096C630}"/>
    <cellStyle name="40% - Accent1 6 2 4 2" xfId="13260" xr:uid="{4155781E-5E2B-4452-BC1D-E08EFFBC8FF1}"/>
    <cellStyle name="40% - Accent1 6 2 4 3" xfId="13261" xr:uid="{E7802812-E5B0-4E6E-8511-4369783DE5CF}"/>
    <cellStyle name="40% - Accent1 6 2 5" xfId="13262" xr:uid="{F31F5EB3-9210-4514-A042-B714268F43F4}"/>
    <cellStyle name="40% - Accent1 6 2 6" xfId="13263" xr:uid="{863F2D4C-023F-49F0-B94B-F3FEBDB0C79B}"/>
    <cellStyle name="40% - Accent1 6 2 7" xfId="13264" xr:uid="{F3058897-14EF-45FF-995D-699161AC24E0}"/>
    <cellStyle name="40% - Accent1 6 2 8" xfId="21226" xr:uid="{E2FAA258-A5A0-4952-A667-E76590671E83}"/>
    <cellStyle name="40% - Accent1 6 2 9" xfId="13244" xr:uid="{1842B389-6DBE-4164-9A45-29B37EFDB881}"/>
    <cellStyle name="40% - Accent1 6 3" xfId="1684" xr:uid="{B65E24D3-69E1-4511-8159-DEED3202A9CA}"/>
    <cellStyle name="40% - Accent1 6 3 10" xfId="27190" xr:uid="{2899D59E-F7D9-4A3F-9BE7-627FD22774E9}"/>
    <cellStyle name="40% - Accent1 6 3 2" xfId="2905" xr:uid="{B5EADFF1-E500-4360-80F7-3C4A32854CB3}"/>
    <cellStyle name="40% - Accent1 6 3 2 2" xfId="13267" xr:uid="{068D20C7-B84A-45DB-A784-5FBBECC756B3}"/>
    <cellStyle name="40% - Accent1 6 3 2 2 2" xfId="13268" xr:uid="{E3644BC6-0C67-4BC9-B747-A864E2A5CDD7}"/>
    <cellStyle name="40% - Accent1 6 3 2 2 3" xfId="13269" xr:uid="{CCFC7EE4-E5E6-4458-94CA-DABEDFDAE060}"/>
    <cellStyle name="40% - Accent1 6 3 2 3" xfId="13270" xr:uid="{B9677BD3-1E87-4808-8E6E-22104BBFE8FF}"/>
    <cellStyle name="40% - Accent1 6 3 2 4" xfId="13271" xr:uid="{CE86F482-2558-4A2B-BEB7-20343FB5A8BD}"/>
    <cellStyle name="40% - Accent1 6 3 2 5" xfId="13272" xr:uid="{699C5946-F2EA-480E-AD70-59F12595A220}"/>
    <cellStyle name="40% - Accent1 6 3 2 6" xfId="22459" xr:uid="{118ED2B2-D37A-4C80-A14B-F5B5AF72C168}"/>
    <cellStyle name="40% - Accent1 6 3 2 7" xfId="13266" xr:uid="{59322EF6-AA96-403C-86F3-C3A2E859CB8D}"/>
    <cellStyle name="40% - Accent1 6 3 3" xfId="13273" xr:uid="{1F2AB15B-D139-49FB-961A-29E03C69AC02}"/>
    <cellStyle name="40% - Accent1 6 3 3 2" xfId="13274" xr:uid="{643CC3B7-D52C-4E7A-90D7-5837F9760C37}"/>
    <cellStyle name="40% - Accent1 6 3 3 2 2" xfId="13275" xr:uid="{7584E818-9A3E-44C2-B54F-A490F293311E}"/>
    <cellStyle name="40% - Accent1 6 3 3 2 3" xfId="13276" xr:uid="{9488EC47-9774-4446-A344-C69759C55E18}"/>
    <cellStyle name="40% - Accent1 6 3 3 3" xfId="13277" xr:uid="{557DE2E8-8A2E-4F9A-BCD4-B5094171B00D}"/>
    <cellStyle name="40% - Accent1 6 3 3 4" xfId="13278" xr:uid="{02BCE52B-9645-460D-B3B5-85B8288EB8BA}"/>
    <cellStyle name="40% - Accent1 6 3 3 5" xfId="13279" xr:uid="{C5C24844-D2B2-4F96-BF57-19C663A51F1F}"/>
    <cellStyle name="40% - Accent1 6 3 4" xfId="13280" xr:uid="{737E1743-D74F-4616-92BE-11F6AF79E1C4}"/>
    <cellStyle name="40% - Accent1 6 3 4 2" xfId="13281" xr:uid="{8EDE1106-0EB8-4DEE-86BC-0E0F8A38DF62}"/>
    <cellStyle name="40% - Accent1 6 3 4 3" xfId="13282" xr:uid="{483FE511-7062-478A-8DE5-086CCA9CB227}"/>
    <cellStyle name="40% - Accent1 6 3 5" xfId="13283" xr:uid="{5CFBE13A-8199-4319-8EA0-B8E152C86D99}"/>
    <cellStyle name="40% - Accent1 6 3 6" xfId="13284" xr:uid="{12EB2F1B-8FC6-4DED-994C-C27835F6CAED}"/>
    <cellStyle name="40% - Accent1 6 3 7" xfId="13285" xr:uid="{809CEBD4-F3A2-4342-ACE0-BF924BBD393B}"/>
    <cellStyle name="40% - Accent1 6 3 8" xfId="21473" xr:uid="{D38F5E09-8691-4BF9-849F-98125892B95A}"/>
    <cellStyle name="40% - Accent1 6 3 9" xfId="13265" xr:uid="{4E1AF6C2-755B-4606-89E4-5EE9C29998CF}"/>
    <cellStyle name="40% - Accent1 6 4" xfId="2394" xr:uid="{638AEE6C-CC03-4B1A-8DBE-240DB13586DA}"/>
    <cellStyle name="40% - Accent1 6 4 10" xfId="30183" xr:uid="{5F8845FA-8642-4C86-91FA-EE83AB1C1BE5}"/>
    <cellStyle name="40% - Accent1 6 4 2" xfId="13287" xr:uid="{F7BB20FA-DA5D-466C-BC1E-D3EB4AF0DCC0}"/>
    <cellStyle name="40% - Accent1 6 4 2 2" xfId="13288" xr:uid="{B37C6D6C-447D-47B1-8AA3-33DD5BD6CF43}"/>
    <cellStyle name="40% - Accent1 6 4 2 2 2" xfId="13289" xr:uid="{3FD98678-F97B-4D95-A144-549B1FD0786F}"/>
    <cellStyle name="40% - Accent1 6 4 2 2 3" xfId="13290" xr:uid="{1F9C3A3B-E867-4406-84E8-80DC0E8BC0D6}"/>
    <cellStyle name="40% - Accent1 6 4 2 3" xfId="13291" xr:uid="{99CD5E4F-E35E-4A54-AA72-6B6184F6FDC2}"/>
    <cellStyle name="40% - Accent1 6 4 2 4" xfId="13292" xr:uid="{E5743339-C0C7-4341-8F23-20ADA2D7D9F6}"/>
    <cellStyle name="40% - Accent1 6 4 2 5" xfId="13293" xr:uid="{0A80AA6B-15FF-4DFD-A839-33C3F8084B90}"/>
    <cellStyle name="40% - Accent1 6 4 3" xfId="13294" xr:uid="{BD4EC1DD-FA0A-4C63-B4C3-54561BED9E2D}"/>
    <cellStyle name="40% - Accent1 6 4 3 2" xfId="13295" xr:uid="{B00F1C5A-A874-41DF-9C02-9754B0AE78D0}"/>
    <cellStyle name="40% - Accent1 6 4 3 2 2" xfId="13296" xr:uid="{360F9619-82C2-4377-84B2-6C89FD337854}"/>
    <cellStyle name="40% - Accent1 6 4 3 2 3" xfId="13297" xr:uid="{D3C35BE9-E772-4996-A716-07FE4708F63A}"/>
    <cellStyle name="40% - Accent1 6 4 3 3" xfId="13298" xr:uid="{D353548C-5081-4051-B1DE-7156198DB70A}"/>
    <cellStyle name="40% - Accent1 6 4 3 4" xfId="13299" xr:uid="{2C480FF6-B8E5-40C6-B623-116E22CA2BBD}"/>
    <cellStyle name="40% - Accent1 6 4 3 5" xfId="13300" xr:uid="{BF4D678D-0D94-47C8-BCB4-F1988A419B67}"/>
    <cellStyle name="40% - Accent1 6 4 4" xfId="13301" xr:uid="{7183E218-2A4E-4335-BB7F-EAE08AC08837}"/>
    <cellStyle name="40% - Accent1 6 4 4 2" xfId="13302" xr:uid="{F5100663-8ED9-444B-8732-1BA34BEF966F}"/>
    <cellStyle name="40% - Accent1 6 4 4 3" xfId="13303" xr:uid="{A80A19C5-3FEE-490A-BCEC-D0A47D3EEC45}"/>
    <cellStyle name="40% - Accent1 6 4 5" xfId="13304" xr:uid="{CCEB0EB4-08A1-4369-88F2-E0BD14BADED8}"/>
    <cellStyle name="40% - Accent1 6 4 6" xfId="13305" xr:uid="{6407FF18-D8E1-4827-9135-D65308F1C03F}"/>
    <cellStyle name="40% - Accent1 6 4 7" xfId="13306" xr:uid="{D03AD53A-5126-4CA6-8CE8-1C9DC8A3C766}"/>
    <cellStyle name="40% - Accent1 6 4 8" xfId="21954" xr:uid="{37A4DF5E-F485-4D62-8048-4FA8804C3043}"/>
    <cellStyle name="40% - Accent1 6 4 9" xfId="13286" xr:uid="{4E96013D-8469-4791-B28B-65424EA7CEB5}"/>
    <cellStyle name="40% - Accent1 6 5" xfId="13307" xr:uid="{DCAE9384-D42E-48CD-8C45-17BF5B3CEA15}"/>
    <cellStyle name="40% - Accent1 6 5 2" xfId="13308" xr:uid="{C3935ED0-1ACB-4484-9873-539D4F69AC21}"/>
    <cellStyle name="40% - Accent1 6 5 2 2" xfId="13309" xr:uid="{24923CFD-1264-4529-B465-04A8ED080CAB}"/>
    <cellStyle name="40% - Accent1 6 5 2 3" xfId="13310" xr:uid="{A3AC3C46-E1A9-42BD-9125-7EF06929A178}"/>
    <cellStyle name="40% - Accent1 6 5 3" xfId="13311" xr:uid="{DFBD0E81-62BF-43AE-8225-3D700193483B}"/>
    <cellStyle name="40% - Accent1 6 5 4" xfId="13312" xr:uid="{305CE783-A0B2-4677-8626-7AC7809566C9}"/>
    <cellStyle name="40% - Accent1 6 5 5" xfId="13313" xr:uid="{080108CC-2D9A-4D03-B3A5-0952AE7DB3F4}"/>
    <cellStyle name="40% - Accent1 6 6" xfId="13314" xr:uid="{2AF878FE-4F97-4C09-A001-2DFBBFEDE866}"/>
    <cellStyle name="40% - Accent1 6 6 2" xfId="13315" xr:uid="{7913B88F-EDE4-4817-91E5-08476CAD59C0}"/>
    <cellStyle name="40% - Accent1 6 6 2 2" xfId="13316" xr:uid="{CBF0DEE8-1065-4683-A130-8932B6FDF425}"/>
    <cellStyle name="40% - Accent1 6 6 2 3" xfId="13317" xr:uid="{3AD95955-FAE7-4C9A-9A63-C4076FEB3365}"/>
    <cellStyle name="40% - Accent1 6 6 3" xfId="13318" xr:uid="{18FD456D-02E5-4679-B0FA-5DBBB6DBB4BF}"/>
    <cellStyle name="40% - Accent1 6 6 4" xfId="13319" xr:uid="{61DBF210-4D4C-4153-9939-92A1D445D4A9}"/>
    <cellStyle name="40% - Accent1 6 6 5" xfId="13320" xr:uid="{771C1E8C-0310-46AB-9B64-70CC8000EF64}"/>
    <cellStyle name="40% - Accent1 6 7" xfId="13321" xr:uid="{11080BD6-3F4B-49A4-A8E6-4EFF99F11C3A}"/>
    <cellStyle name="40% - Accent1 6 7 2" xfId="13322" xr:uid="{485FAB8F-11BF-4156-A320-FB6567FD34F3}"/>
    <cellStyle name="40% - Accent1 6 7 3" xfId="13323" xr:uid="{C93EF644-DB1D-4621-BA32-01FBBAF78DBF}"/>
    <cellStyle name="40% - Accent1 6 8" xfId="13324" xr:uid="{43444C46-ECCA-4B63-A368-582F092770D5}"/>
    <cellStyle name="40% - Accent1 6 9" xfId="13325" xr:uid="{44F7D4C6-B646-43B2-96C9-D8B384549EEE}"/>
    <cellStyle name="40% - Accent1 7" xfId="875" xr:uid="{790B793D-F2B3-4C51-8CCD-AFC4BBAA6952}"/>
    <cellStyle name="40% - Accent1 7 10" xfId="21003" xr:uid="{32E0920C-04CF-4884-BC82-A56E33C64F4D}"/>
    <cellStyle name="40% - Accent1 7 11" xfId="13326" xr:uid="{2EE29395-14E0-4DA3-ADD9-2770423D31CA}"/>
    <cellStyle name="40% - Accent1 7 12" xfId="5141" xr:uid="{224A1B21-137E-481F-8EA9-CA9CEC41029E}"/>
    <cellStyle name="40% - Accent1 7 13" xfId="23072" xr:uid="{E0C8179C-FD7B-4EFB-888E-E4E2A1F8485C}"/>
    <cellStyle name="40% - Accent1 7 2" xfId="3035" xr:uid="{204F0331-9CB9-48BA-804A-918045254478}"/>
    <cellStyle name="40% - Accent1 7 2 10" xfId="26015" xr:uid="{B1084B8B-D52D-4587-B1CB-8469BC008FA0}"/>
    <cellStyle name="40% - Accent1 7 2 2" xfId="6181" xr:uid="{ECE1EB1D-DD77-4C24-8519-1F51BC353684}"/>
    <cellStyle name="40% - Accent1 7 2 2 2" xfId="13329" xr:uid="{1058E669-E521-497A-89FE-CDCD4CAA533C}"/>
    <cellStyle name="40% - Accent1 7 2 2 2 2" xfId="13330" xr:uid="{4A56F423-805E-4BE2-93F6-603B234BCE2E}"/>
    <cellStyle name="40% - Accent1 7 2 2 2 3" xfId="13331" xr:uid="{8ADB85B7-95AF-4356-8EA9-D0483E502C7A}"/>
    <cellStyle name="40% - Accent1 7 2 2 3" xfId="13332" xr:uid="{626E77E1-A68B-4415-B33A-B743FAF8F792}"/>
    <cellStyle name="40% - Accent1 7 2 2 4" xfId="13333" xr:uid="{7E393873-EDFE-4E80-A769-06D8C5D1E65D}"/>
    <cellStyle name="40% - Accent1 7 2 2 5" xfId="13334" xr:uid="{E860C2FD-5650-4717-A8EF-526EC053EDB7}"/>
    <cellStyle name="40% - Accent1 7 2 2 6" xfId="22224" xr:uid="{218B31EC-F3A2-4359-B74B-5EADECD3DCBF}"/>
    <cellStyle name="40% - Accent1 7 2 2 7" xfId="13328" xr:uid="{666FDDC8-2C4B-421D-8177-2FC52D0F934F}"/>
    <cellStyle name="40% - Accent1 7 2 2 8" xfId="28994" xr:uid="{B5144C08-2B9A-4155-BDDB-76CA0985315F}"/>
    <cellStyle name="40% - Accent1 7 2 3" xfId="13335" xr:uid="{1AE62879-4AE6-4D90-B53D-86AF890A9B60}"/>
    <cellStyle name="40% - Accent1 7 2 3 2" xfId="13336" xr:uid="{D6D76934-7570-426A-95E7-F31C8C099C28}"/>
    <cellStyle name="40% - Accent1 7 2 3 2 2" xfId="13337" xr:uid="{6A83F12B-4926-4180-8FAC-CACB9A74F6CA}"/>
    <cellStyle name="40% - Accent1 7 2 3 2 3" xfId="13338" xr:uid="{0966B541-F013-4028-9D0A-C77EDE957C87}"/>
    <cellStyle name="40% - Accent1 7 2 3 3" xfId="13339" xr:uid="{0A791794-BD7B-4DD2-AF67-9074435C83AE}"/>
    <cellStyle name="40% - Accent1 7 2 3 4" xfId="13340" xr:uid="{D20CCF43-839E-4B21-90F4-20B0F40EFA0B}"/>
    <cellStyle name="40% - Accent1 7 2 3 5" xfId="13341" xr:uid="{A913D0EB-AEC0-4782-B183-73650FAC3EA8}"/>
    <cellStyle name="40% - Accent1 7 2 4" xfId="13342" xr:uid="{030701F7-FB9B-4C23-AE1C-2FEC115D7EA6}"/>
    <cellStyle name="40% - Accent1 7 2 4 2" xfId="13343" xr:uid="{86E4A1BF-912B-42B3-AADA-B42B41B8F03D}"/>
    <cellStyle name="40% - Accent1 7 2 4 3" xfId="13344" xr:uid="{749B1B06-5D30-453B-9017-81F56BE6D589}"/>
    <cellStyle name="40% - Accent1 7 2 5" xfId="13345" xr:uid="{E2F0518D-0C31-4606-9106-AA3984E14ADA}"/>
    <cellStyle name="40% - Accent1 7 2 6" xfId="13346" xr:uid="{FD84C337-663E-434A-821B-AF1B89A4BF70}"/>
    <cellStyle name="40% - Accent1 7 2 7" xfId="13347" xr:uid="{ECD43432-BFB3-4E4F-861F-DAD6B804093A}"/>
    <cellStyle name="40% - Accent1 7 2 8" xfId="21250" xr:uid="{B5F21A96-D7EA-484F-A4F4-193E7952996F}"/>
    <cellStyle name="40% - Accent1 7 2 9" xfId="13327" xr:uid="{7D209677-EBB0-420B-A9A0-E7E34A3FABC3}"/>
    <cellStyle name="40% - Accent1 7 3" xfId="5591" xr:uid="{DB758C9B-1D72-4722-A200-83E06ECD8F59}"/>
    <cellStyle name="40% - Accent1 7 3 10" xfId="27483" xr:uid="{1D9E05AB-BC52-48B6-877A-172D63268273}"/>
    <cellStyle name="40% - Accent1 7 3 2" xfId="6372" xr:uid="{0BD9CB71-8DAC-4769-B3DF-C19961746847}"/>
    <cellStyle name="40% - Accent1 7 3 2 2" xfId="13350" xr:uid="{C0AD1214-4BA1-4F70-8115-60FACEF37787}"/>
    <cellStyle name="40% - Accent1 7 3 2 2 2" xfId="13351" xr:uid="{29041D9E-B4F0-4882-A20E-BF33EA930C9C}"/>
    <cellStyle name="40% - Accent1 7 3 2 2 3" xfId="13352" xr:uid="{C7A1800D-491B-4C10-B46F-7A83519BAB9F}"/>
    <cellStyle name="40% - Accent1 7 3 2 3" xfId="13353" xr:uid="{8C384FE0-8F75-4A7B-92F5-BE1B264AAB94}"/>
    <cellStyle name="40% - Accent1 7 3 2 4" xfId="13354" xr:uid="{7EE861DD-7664-40C5-B35A-93C62D45F6C0}"/>
    <cellStyle name="40% - Accent1 7 3 2 5" xfId="13355" xr:uid="{699F35B1-6A99-4645-9048-B42BC8924A80}"/>
    <cellStyle name="40% - Accent1 7 3 2 6" xfId="22485" xr:uid="{3F125567-8D9E-4F8C-97DC-FC6521D67D2C}"/>
    <cellStyle name="40% - Accent1 7 3 2 7" xfId="13349" xr:uid="{9469DE5C-BFD5-4A0D-A61A-5CFE46CB7D08}"/>
    <cellStyle name="40% - Accent1 7 3 3" xfId="13356" xr:uid="{1D3DE2A6-47C0-497B-8F50-EC02AE9C7423}"/>
    <cellStyle name="40% - Accent1 7 3 3 2" xfId="13357" xr:uid="{6B9AFA1E-C080-4F74-97A3-B8E9F478D7A0}"/>
    <cellStyle name="40% - Accent1 7 3 3 2 2" xfId="13358" xr:uid="{1269E7D4-BCB2-498D-8FD9-B68386DFEFEC}"/>
    <cellStyle name="40% - Accent1 7 3 3 2 3" xfId="13359" xr:uid="{24F6BE46-709E-413E-B59A-285A44A787E3}"/>
    <cellStyle name="40% - Accent1 7 3 3 3" xfId="13360" xr:uid="{14E8018F-E5AA-4040-9105-6A940ED9113B}"/>
    <cellStyle name="40% - Accent1 7 3 3 4" xfId="13361" xr:uid="{CBE50DE1-4D94-4568-B234-89BB25651AAD}"/>
    <cellStyle name="40% - Accent1 7 3 3 5" xfId="13362" xr:uid="{D57733E9-90FC-4D11-852A-1DCD5B30B10E}"/>
    <cellStyle name="40% - Accent1 7 3 4" xfId="13363" xr:uid="{65FBB7C2-A875-4EBF-9C7B-612CE1A5DD79}"/>
    <cellStyle name="40% - Accent1 7 3 4 2" xfId="13364" xr:uid="{E71C832A-8AB2-46FA-90B1-17B862D604F9}"/>
    <cellStyle name="40% - Accent1 7 3 4 3" xfId="13365" xr:uid="{8EACFF5F-9A62-476D-8915-9B62938A5AAE}"/>
    <cellStyle name="40% - Accent1 7 3 5" xfId="13366" xr:uid="{1AB1EF45-793E-48D1-AC12-0E82B92E5F7B}"/>
    <cellStyle name="40% - Accent1 7 3 6" xfId="13367" xr:uid="{2B318A09-DA36-4798-94A9-0D3779FC0BBA}"/>
    <cellStyle name="40% - Accent1 7 3 7" xfId="13368" xr:uid="{ACBF910E-676D-4423-A93E-83F71C0BB19A}"/>
    <cellStyle name="40% - Accent1 7 3 8" xfId="21498" xr:uid="{27D0D7C7-F6D3-4660-A650-B110A64FFE61}"/>
    <cellStyle name="40% - Accent1 7 3 9" xfId="13348" xr:uid="{AB941325-2330-4FDC-A862-CD394ACCA61D}"/>
    <cellStyle name="40% - Accent1 7 4" xfId="5973" xr:uid="{AC11B921-DD57-4D02-9174-9E2639F8CB0C}"/>
    <cellStyle name="40% - Accent1 7 4 2" xfId="13370" xr:uid="{E3DC7C77-7A11-45E0-BF52-180EB8B64B5F}"/>
    <cellStyle name="40% - Accent1 7 4 2 2" xfId="13371" xr:uid="{EDEEBB46-888A-496F-A7A8-D7E24803289A}"/>
    <cellStyle name="40% - Accent1 7 4 2 3" xfId="13372" xr:uid="{6C8D259F-7788-4EB9-9A4B-0C9D0D1D238D}"/>
    <cellStyle name="40% - Accent1 7 4 3" xfId="13373" xr:uid="{2C46B714-E64E-4F71-A3C6-F5D0FAA27A2C}"/>
    <cellStyle name="40% - Accent1 7 4 4" xfId="13374" xr:uid="{7BB2102F-4DA0-4713-9AE9-E94A40AE17B0}"/>
    <cellStyle name="40% - Accent1 7 4 5" xfId="13375" xr:uid="{E6F08191-A673-4154-8F2A-71B8F1683473}"/>
    <cellStyle name="40% - Accent1 7 4 6" xfId="21974" xr:uid="{C3D704AD-A181-42A5-9E23-99A9246F8DBD}"/>
    <cellStyle name="40% - Accent1 7 4 7" xfId="13369" xr:uid="{F662C2BC-099F-441E-9584-99B1FB0387D0}"/>
    <cellStyle name="40% - Accent1 7 4 8" xfId="30479" xr:uid="{45B74FD6-203B-4995-9AFC-D62B01AE6EBA}"/>
    <cellStyle name="40% - Accent1 7 5" xfId="13376" xr:uid="{7B242F59-1D15-48BA-9124-1868AACBC5C6}"/>
    <cellStyle name="40% - Accent1 7 5 2" xfId="13377" xr:uid="{DBF2D6C9-25DA-4F16-9925-0DAB3B99C5E6}"/>
    <cellStyle name="40% - Accent1 7 5 2 2" xfId="13378" xr:uid="{30E08876-E0E4-4DA4-B8AE-203F3D5B39D7}"/>
    <cellStyle name="40% - Accent1 7 5 2 3" xfId="13379" xr:uid="{AA9D409C-7380-49F8-BE9F-1E6574A7C30F}"/>
    <cellStyle name="40% - Accent1 7 5 3" xfId="13380" xr:uid="{B962038E-0CEC-4359-8563-81B03FE6726C}"/>
    <cellStyle name="40% - Accent1 7 5 4" xfId="13381" xr:uid="{B14BEBAC-F29D-4AF2-A962-F0307FFC4212}"/>
    <cellStyle name="40% - Accent1 7 5 5" xfId="13382" xr:uid="{24D7FADD-19D2-4D75-8106-7224D18AE80D}"/>
    <cellStyle name="40% - Accent1 7 6" xfId="13383" xr:uid="{309E3BFC-5B32-4D70-A667-D214A7EEB895}"/>
    <cellStyle name="40% - Accent1 7 6 2" xfId="13384" xr:uid="{56A78279-F583-4940-A517-AE5DAB81EA76}"/>
    <cellStyle name="40% - Accent1 7 6 3" xfId="13385" xr:uid="{72F9F56C-9ACC-4920-933B-5459D9866CB3}"/>
    <cellStyle name="40% - Accent1 7 7" xfId="13386" xr:uid="{7A138C21-7A26-4911-9B74-5A8438EF6D0C}"/>
    <cellStyle name="40% - Accent1 7 8" xfId="13387" xr:uid="{6CCECF87-875F-4235-AD85-C4617D65DED7}"/>
    <cellStyle name="40% - Accent1 7 9" xfId="13388" xr:uid="{4A38B855-A555-4993-94E2-199C237A7BEC}"/>
    <cellStyle name="40% - Accent1 8" xfId="2117" xr:uid="{1368F9E5-360A-459B-8684-D6898762346C}"/>
    <cellStyle name="40% - Accent1 8 10" xfId="5168" xr:uid="{9B4FAB92-C2C8-444F-B54E-80DE7535E831}"/>
    <cellStyle name="40% - Accent1 8 11" xfId="23087" xr:uid="{39F1A410-C73D-49FC-8770-DBE7DEED2B62}"/>
    <cellStyle name="40% - Accent1 8 2" xfId="5417" xr:uid="{FAE2272B-27F3-4C65-B537-6F871E275C79}"/>
    <cellStyle name="40% - Accent1 8 2 2" xfId="6198" xr:uid="{142EED6F-B098-45DA-AF95-DF5C0201B709}"/>
    <cellStyle name="40% - Accent1 8 2 2 2" xfId="13392" xr:uid="{929D095B-C46F-48FB-85D7-39A14829C54B}"/>
    <cellStyle name="40% - Accent1 8 2 2 3" xfId="13393" xr:uid="{B524636D-C855-4F29-A6FD-6AD6BDDAB07D}"/>
    <cellStyle name="40% - Accent1 8 2 2 4" xfId="22241" xr:uid="{D5E81FC4-3546-46A3-96F9-4EE6C7083173}"/>
    <cellStyle name="40% - Accent1 8 2 2 5" xfId="13391" xr:uid="{7A11F599-9658-479F-98AC-786123A76A9E}"/>
    <cellStyle name="40% - Accent1 8 2 2 6" xfId="29288" xr:uid="{681E7FD8-E3FE-4129-98C4-4D4A14640F45}"/>
    <cellStyle name="40% - Accent1 8 2 3" xfId="13394" xr:uid="{FEC21670-4580-4025-A268-38C76C34975D}"/>
    <cellStyle name="40% - Accent1 8 2 4" xfId="13395" xr:uid="{DC02F24A-A6DB-4CFF-8413-A049EB72CB0C}"/>
    <cellStyle name="40% - Accent1 8 2 5" xfId="13396" xr:uid="{F0E97CDE-7D23-42F9-A245-5E7A4BE08912}"/>
    <cellStyle name="40% - Accent1 8 2 6" xfId="21270" xr:uid="{DA031DFA-7A1F-4F03-89DD-AA8ABFB2FE5A}"/>
    <cellStyle name="40% - Accent1 8 2 7" xfId="13390" xr:uid="{01350242-92FF-4976-8B9F-42F73DA94DED}"/>
    <cellStyle name="40% - Accent1 8 2 8" xfId="26305" xr:uid="{D55A5B94-0862-4BBA-B986-7E1F13B9C281}"/>
    <cellStyle name="40% - Accent1 8 3" xfId="5608" xr:uid="{00DC9B43-A045-43C3-84F0-2FB15270C46E}"/>
    <cellStyle name="40% - Accent1 8 3 2" xfId="6389" xr:uid="{514BAE29-CB87-4995-BD23-0776BFEE1D1F}"/>
    <cellStyle name="40% - Accent1 8 3 2 2" xfId="13399" xr:uid="{59FF5B46-C7D6-4E67-A387-A7BC155FB669}"/>
    <cellStyle name="40% - Accent1 8 3 2 3" xfId="13400" xr:uid="{866C3D1A-DB6F-4A6D-8FE9-3B36617DFC1B}"/>
    <cellStyle name="40% - Accent1 8 3 2 4" xfId="22503" xr:uid="{858897B5-80B9-4D1B-B90E-4E67A2A2CBD4}"/>
    <cellStyle name="40% - Accent1 8 3 2 5" xfId="13398" xr:uid="{6318C0B4-5775-426D-BB63-61FA99FC1498}"/>
    <cellStyle name="40% - Accent1 8 3 3" xfId="13401" xr:uid="{E72CE625-0696-4371-9BE1-B5F940718E34}"/>
    <cellStyle name="40% - Accent1 8 3 4" xfId="13402" xr:uid="{BFE5AAB4-49C4-416B-BAF1-B9582431BE56}"/>
    <cellStyle name="40% - Accent1 8 3 5" xfId="13403" xr:uid="{FD514993-66F5-4D6F-B97B-F6C7025559CE}"/>
    <cellStyle name="40% - Accent1 8 3 6" xfId="21516" xr:uid="{7A1C7CC2-25D1-4E86-AE63-B4823A61EA69}"/>
    <cellStyle name="40% - Accent1 8 3 7" xfId="13397" xr:uid="{4B0F4C6B-D047-4EEB-88C0-DC595864E2E0}"/>
    <cellStyle name="40% - Accent1 8 3 8" xfId="27777" xr:uid="{715557CF-DAE1-4C7A-9B41-F324F50DFC03}"/>
    <cellStyle name="40% - Accent1 8 4" xfId="5993" xr:uid="{7D30BDB5-7CA0-4013-B8A7-B33914DF98F9}"/>
    <cellStyle name="40% - Accent1 8 4 2" xfId="13405" xr:uid="{C9147553-CE3B-4318-A764-ACE16E510379}"/>
    <cellStyle name="40% - Accent1 8 4 3" xfId="13406" xr:uid="{4B8A4E48-6510-41DB-957C-762AC0846C37}"/>
    <cellStyle name="40% - Accent1 8 4 4" xfId="21998" xr:uid="{9ED75E7A-A03D-40F3-B404-60CC888AA9ED}"/>
    <cellStyle name="40% - Accent1 8 4 5" xfId="13404" xr:uid="{172EFD5A-E3B9-485E-86C1-8FF26FA29556}"/>
    <cellStyle name="40% - Accent1 8 4 6" xfId="30775" xr:uid="{884352BF-FEEF-4180-B173-2C2D451E5909}"/>
    <cellStyle name="40% - Accent1 8 5" xfId="13407" xr:uid="{FDE59E5E-8E4C-416C-9697-5E31CE9C406F}"/>
    <cellStyle name="40% - Accent1 8 6" xfId="13408" xr:uid="{D4EED671-1B41-4000-8C41-72D69BA6DC92}"/>
    <cellStyle name="40% - Accent1 8 7" xfId="13409" xr:uid="{66C280DE-CAC1-410F-8F3A-571EFC877B1E}"/>
    <cellStyle name="40% - Accent1 8 8" xfId="21029" xr:uid="{A9E92602-C21B-425E-ADC2-1F3A1BF2B7E2}"/>
    <cellStyle name="40% - Accent1 8 9" xfId="13389" xr:uid="{F7204D34-EFE1-4523-B4A3-B68932569832}"/>
    <cellStyle name="40% - Accent1 9" xfId="787" xr:uid="{DE857A5F-5F41-4C7F-B240-7622DCA30B55}"/>
    <cellStyle name="40% - Accent1 9 10" xfId="5189" xr:uid="{BFF0B5E6-D675-4F46-9CFF-23A7558E1022}"/>
    <cellStyle name="40% - Accent1 9 11" xfId="23103" xr:uid="{D80429EA-3015-4AFF-8DCF-C1EE5CE7990C}"/>
    <cellStyle name="40% - Accent1 9 2" xfId="5436" xr:uid="{08A7F81F-3D0C-4E9D-8C8C-29103DFAD734}"/>
    <cellStyle name="40% - Accent1 9 2 2" xfId="6218" xr:uid="{333DE42E-3773-4CF3-88AC-7EE9AE26166C}"/>
    <cellStyle name="40% - Accent1 9 2 2 2" xfId="13413" xr:uid="{BA781AFC-9D0D-4ACD-A0CE-FE4BC14BEEFD}"/>
    <cellStyle name="40% - Accent1 9 2 2 3" xfId="13414" xr:uid="{1BA37010-B5BB-49C1-B26B-95F5BAF93428}"/>
    <cellStyle name="40% - Accent1 9 2 2 4" xfId="22262" xr:uid="{97341908-E0A0-4078-B11C-AF1C553DBE17}"/>
    <cellStyle name="40% - Accent1 9 2 2 5" xfId="13412" xr:uid="{65EF4161-0894-4FE9-AF3D-3C7E3AB2EC67}"/>
    <cellStyle name="40% - Accent1 9 2 2 6" xfId="29599" xr:uid="{27391950-42BB-4CFD-89B0-8E4B01F47599}"/>
    <cellStyle name="40% - Accent1 9 2 3" xfId="13415" xr:uid="{06A2FB3B-A2A5-434B-B4E3-85631905A750}"/>
    <cellStyle name="40% - Accent1 9 2 4" xfId="13416" xr:uid="{379909C2-321E-4AED-8B05-67518BA1C3F8}"/>
    <cellStyle name="40% - Accent1 9 2 5" xfId="13417" xr:uid="{CE584242-FA59-40F8-84B0-73325C372D24}"/>
    <cellStyle name="40% - Accent1 9 2 6" xfId="21290" xr:uid="{EAC2B37C-D492-4CE7-9BC8-7BB9725103BE}"/>
    <cellStyle name="40% - Accent1 9 2 7" xfId="13411" xr:uid="{00C5D432-F5D6-48E7-8CCB-D32367F66889}"/>
    <cellStyle name="40% - Accent1 9 2 8" xfId="26615" xr:uid="{C6A9CB90-9EFD-44F1-95C4-6BF6248A6522}"/>
    <cellStyle name="40% - Accent1 9 3" xfId="5628" xr:uid="{3028AACF-AE0E-438A-95B0-281426E5855C}"/>
    <cellStyle name="40% - Accent1 9 3 2" xfId="6410" xr:uid="{4C3BB31B-CA15-43B8-8B16-8179E62084E7}"/>
    <cellStyle name="40% - Accent1 9 3 2 2" xfId="13420" xr:uid="{91084D55-BE48-44EF-9407-E1FCD28211E7}"/>
    <cellStyle name="40% - Accent1 9 3 2 3" xfId="13421" xr:uid="{6608256F-CE3B-454A-AB78-577942FC04FB}"/>
    <cellStyle name="40% - Accent1 9 3 2 4" xfId="22524" xr:uid="{2006782B-0414-496D-AC28-C03D05684607}"/>
    <cellStyle name="40% - Accent1 9 3 2 5" xfId="13419" xr:uid="{D9BA3A1C-40CC-4901-9805-6969D1462793}"/>
    <cellStyle name="40% - Accent1 9 3 3" xfId="13422" xr:uid="{A70EF6F2-5E2C-4678-8DD2-87DC9950B12E}"/>
    <cellStyle name="40% - Accent1 9 3 4" xfId="13423" xr:uid="{069EFB97-4DEB-43CA-AEE2-15D8F8D04EC5}"/>
    <cellStyle name="40% - Accent1 9 3 5" xfId="13424" xr:uid="{92C71E06-BE64-4400-B1C5-A9C362BCB722}"/>
    <cellStyle name="40% - Accent1 9 3 6" xfId="21537" xr:uid="{675383B1-67D3-49AC-8E33-42AF6BEB5F9C}"/>
    <cellStyle name="40% - Accent1 9 3 7" xfId="13418" xr:uid="{C3A66E17-2E9D-4E53-8376-D4511FE74B8E}"/>
    <cellStyle name="40% - Accent1 9 3 8" xfId="28088" xr:uid="{31B41F66-FB8B-46ED-B430-C7F05B5284D6}"/>
    <cellStyle name="40% - Accent1 9 4" xfId="6015" xr:uid="{2F357EDB-575B-49B9-813C-C77A599BE983}"/>
    <cellStyle name="40% - Accent1 9 4 2" xfId="13426" xr:uid="{D61FB0C7-D037-4864-AC9C-2A923649C37F}"/>
    <cellStyle name="40% - Accent1 9 4 3" xfId="13427" xr:uid="{6C813A88-A30D-4C34-963D-473116722973}"/>
    <cellStyle name="40% - Accent1 9 4 4" xfId="22021" xr:uid="{B5CFFF37-18C4-4AD3-B72C-30613DE248EA}"/>
    <cellStyle name="40% - Accent1 9 4 5" xfId="13425" xr:uid="{927A9C0B-DBDE-49F2-96CF-40C924C9EAA1}"/>
    <cellStyle name="40% - Accent1 9 4 6" xfId="31087" xr:uid="{448CBAA7-4311-4581-A178-D200B9E42565}"/>
    <cellStyle name="40% - Accent1 9 5" xfId="13428" xr:uid="{53E581F1-5455-4ED3-AD09-B28EEE3EF910}"/>
    <cellStyle name="40% - Accent1 9 6" xfId="13429" xr:uid="{3C046E87-9840-4F70-A388-AA14FB185615}"/>
    <cellStyle name="40% - Accent1 9 7" xfId="13430" xr:uid="{DE8235BA-5ED1-4940-B75F-214528EF42F5}"/>
    <cellStyle name="40% - Accent1 9 8" xfId="21049" xr:uid="{29440CC5-C830-457F-BF9C-09AE2BBB1770}"/>
    <cellStyle name="40% - Accent1 9 9" xfId="13410" xr:uid="{2251551C-DCA3-4168-9EF6-7D364D9AA0DF}"/>
    <cellStyle name="40% - Accent2" xfId="25" builtinId="35" customBuiltin="1"/>
    <cellStyle name="40% - Accent2 10" xfId="4792" xr:uid="{AEF07AE7-9EE2-4260-917D-8C94C3C539FB}"/>
    <cellStyle name="40% - Accent2 10 10" xfId="5213" xr:uid="{7D606090-6643-44DC-81BB-E0BC8B192654}"/>
    <cellStyle name="40% - Accent2 10 11" xfId="23122" xr:uid="{4BF70760-9015-49D4-B6FC-7F4117C01C3B}"/>
    <cellStyle name="40% - Accent2 10 2" xfId="6041" xr:uid="{041E3D78-1A2E-488F-8ED7-9C27E1241F55}"/>
    <cellStyle name="40% - Accent2 10 2 2" xfId="13434" xr:uid="{4EE0F4B6-5E75-43D2-B39B-2C1C6A4BA2E3}"/>
    <cellStyle name="40% - Accent2 10 2 2 2" xfId="13435" xr:uid="{37BEDBBE-A3ED-4988-AEC5-1009128036B6}"/>
    <cellStyle name="40% - Accent2 10 2 2 3" xfId="13436" xr:uid="{CBB8B539-5F94-42E6-B9D5-8C0728408A65}"/>
    <cellStyle name="40% - Accent2 10 2 3" xfId="13437" xr:uid="{3F236E7A-27BB-48EA-B0CF-10A6B0D06B4A}"/>
    <cellStyle name="40% - Accent2 10 2 4" xfId="13438" xr:uid="{7CA077F3-7FEB-48A4-9634-963E9247AA1A}"/>
    <cellStyle name="40% - Accent2 10 2 5" xfId="13439" xr:uid="{E09F49CC-41CC-4A37-AF1E-3805A67924A3}"/>
    <cellStyle name="40% - Accent2 10 2 6" xfId="22047" xr:uid="{D1A4B805-10B1-4974-9B7B-1D950E278C7F}"/>
    <cellStyle name="40% - Accent2 10 2 7" xfId="13433" xr:uid="{6C890E41-D2C2-4156-B351-CDAF37001B7E}"/>
    <cellStyle name="40% - Accent2 10 2 8" xfId="28342" xr:uid="{7CCBEA46-0643-4FB3-A903-7CDFF7A27131}"/>
    <cellStyle name="40% - Accent2 10 3" xfId="13440" xr:uid="{E2517FE8-5CA4-4994-AD66-2BA00E059A5E}"/>
    <cellStyle name="40% - Accent2 10 3 2" xfId="13441" xr:uid="{27694D23-7EE6-468E-B0A3-BFAF7CE73B27}"/>
    <cellStyle name="40% - Accent2 10 3 2 2" xfId="13442" xr:uid="{5CD91596-E629-46D3-AF1B-07459EA69216}"/>
    <cellStyle name="40% - Accent2 10 3 2 3" xfId="13443" xr:uid="{2D3CE0A6-2DBE-4517-83B1-1EFC09EE9755}"/>
    <cellStyle name="40% - Accent2 10 3 3" xfId="13444" xr:uid="{48A8EF47-7F02-4353-A561-E54A6F1C5315}"/>
    <cellStyle name="40% - Accent2 10 3 4" xfId="13445" xr:uid="{5D2C9D42-F3EE-42A0-AC53-A5030C20A6F0}"/>
    <cellStyle name="40% - Accent2 10 3 5" xfId="13446" xr:uid="{87F4FB8E-8BA0-4DF2-9588-5811DF4A0FFB}"/>
    <cellStyle name="40% - Accent2 10 4" xfId="13447" xr:uid="{2FB24535-E29A-49C2-8B38-F42FC3D496A8}"/>
    <cellStyle name="40% - Accent2 10 4 2" xfId="13448" xr:uid="{9C4A529A-3209-42D1-805F-89164A653201}"/>
    <cellStyle name="40% - Accent2 10 4 3" xfId="13449" xr:uid="{1E2889F2-95F4-4BB6-9B47-9C0A458BB16B}"/>
    <cellStyle name="40% - Accent2 10 5" xfId="13450" xr:uid="{9483DEAB-D2B3-4BA0-83A9-FC16282D2BB7}"/>
    <cellStyle name="40% - Accent2 10 6" xfId="13451" xr:uid="{08A5E265-95BA-4AC2-B25B-F2A91F46F492}"/>
    <cellStyle name="40% - Accent2 10 7" xfId="13452" xr:uid="{718E1070-1F9F-4EB9-9B1E-DF540E8C6E08}"/>
    <cellStyle name="40% - Accent2 10 8" xfId="21072" xr:uid="{D9286319-2333-4F94-8FFF-7E2248C247AA}"/>
    <cellStyle name="40% - Accent2 10 9" xfId="13432" xr:uid="{40D52E03-F530-4D71-AE3B-4C4C387464FC}"/>
    <cellStyle name="40% - Accent2 11" xfId="4807" xr:uid="{A056A1A1-A7E9-463A-AC40-200907167F48}"/>
    <cellStyle name="40% - Accent2 11 10" xfId="5460" xr:uid="{F6FA35AA-6DE1-4F42-ABCD-1F269F493C31}"/>
    <cellStyle name="40% - Accent2 11 11" xfId="23139" xr:uid="{16BD32B5-05A1-430C-979E-C9B772D95894}"/>
    <cellStyle name="40% - Accent2 11 2" xfId="6244" xr:uid="{B853A578-F915-4DB4-A849-7C0559BB3C7C}"/>
    <cellStyle name="40% - Accent2 11 2 2" xfId="13455" xr:uid="{1733C7D1-279E-4F6C-ACE9-2BF40F20E14E}"/>
    <cellStyle name="40% - Accent2 11 2 2 2" xfId="13456" xr:uid="{3627420D-DFB4-4E07-BA53-052AA8F6A27A}"/>
    <cellStyle name="40% - Accent2 11 2 2 3" xfId="13457" xr:uid="{062BBFC8-2231-4422-AEAC-8BBF55C009D1}"/>
    <cellStyle name="40% - Accent2 11 2 3" xfId="13458" xr:uid="{6AF360FB-0FA2-4544-BDCC-4E7B034F58D8}"/>
    <cellStyle name="40% - Accent2 11 2 4" xfId="13459" xr:uid="{49676755-2E4D-4253-9973-762BECBDF882}"/>
    <cellStyle name="40% - Accent2 11 2 5" xfId="13460" xr:uid="{C537B76E-9F41-4134-B4E5-7D587B4713B7}"/>
    <cellStyle name="40% - Accent2 11 2 6" xfId="22288" xr:uid="{A6A31332-4245-47E5-BC91-5B853CAA5579}"/>
    <cellStyle name="40% - Accent2 11 2 7" xfId="13454" xr:uid="{FC4D4274-493F-43CA-9EDB-2DBED7CCD2A6}"/>
    <cellStyle name="40% - Accent2 11 2 8" xfId="28415" xr:uid="{EFA26270-7A87-4A9D-9E22-A24C00B46E29}"/>
    <cellStyle name="40% - Accent2 11 3" xfId="13461" xr:uid="{DA0BC869-B063-4BF9-913B-03A66970C9BD}"/>
    <cellStyle name="40% - Accent2 11 3 2" xfId="13462" xr:uid="{7B94DE6D-2D60-4E44-8833-B6C1A1D58335}"/>
    <cellStyle name="40% - Accent2 11 3 2 2" xfId="13463" xr:uid="{71119B6B-197A-40A0-BC9B-03C9D22A434F}"/>
    <cellStyle name="40% - Accent2 11 3 2 3" xfId="13464" xr:uid="{5D6F6B1F-EE75-4262-8DB8-0D717932D87C}"/>
    <cellStyle name="40% - Accent2 11 3 3" xfId="13465" xr:uid="{41CEC830-1D56-4646-8A6C-2BDCD5CCF070}"/>
    <cellStyle name="40% - Accent2 11 3 4" xfId="13466" xr:uid="{74816F71-7EF9-4011-AC8B-758EFEB645C5}"/>
    <cellStyle name="40% - Accent2 11 3 5" xfId="13467" xr:uid="{8499295E-3489-460C-AF40-5328402FF4AF}"/>
    <cellStyle name="40% - Accent2 11 4" xfId="13468" xr:uid="{7839A213-FFA4-45F2-A907-7175F50A2EBC}"/>
    <cellStyle name="40% - Accent2 11 4 2" xfId="13469" xr:uid="{2BCD613B-A297-4ABD-9FC5-A961DC292516}"/>
    <cellStyle name="40% - Accent2 11 4 3" xfId="13470" xr:uid="{C10CA2C0-74B3-434A-BB05-140165B5F68D}"/>
    <cellStyle name="40% - Accent2 11 5" xfId="13471" xr:uid="{022526D1-1164-4D35-A08B-4FDB01501E83}"/>
    <cellStyle name="40% - Accent2 11 6" xfId="13472" xr:uid="{ECB2AFA5-2328-48EB-9833-C7C19111C36C}"/>
    <cellStyle name="40% - Accent2 11 7" xfId="13473" xr:uid="{75C12F9D-F5A8-4AA6-9586-BC12D038AC2F}"/>
    <cellStyle name="40% - Accent2 11 8" xfId="21316" xr:uid="{72B36F6E-EFF8-4F84-B6A2-5E78E02CCDD8}"/>
    <cellStyle name="40% - Accent2 11 9" xfId="13453" xr:uid="{9E3C7991-7553-47C2-A0BF-A9445DA10934}"/>
    <cellStyle name="40% - Accent2 12" xfId="4448" xr:uid="{D41A9FBE-451C-474D-93E7-193EEB3BD757}"/>
    <cellStyle name="40% - Accent2 12 10" xfId="5656" xr:uid="{6710F767-9554-4EDB-8CD2-CC36DE0FF6C3}"/>
    <cellStyle name="40% - Accent2 12 11" xfId="23216" xr:uid="{00624AEA-9D99-4A76-B55C-D2CEAFF2CF1A}"/>
    <cellStyle name="40% - Accent2 12 2" xfId="6438" xr:uid="{7DD0BB12-69D4-4CA5-93E6-3EDB8301226B}"/>
    <cellStyle name="40% - Accent2 12 2 2" xfId="13476" xr:uid="{20037958-0310-46FC-AD4C-0178655431EE}"/>
    <cellStyle name="40% - Accent2 12 2 2 2" xfId="13477" xr:uid="{1767E19B-B597-48A8-B6F4-6A326B52A064}"/>
    <cellStyle name="40% - Accent2 12 2 2 3" xfId="13478" xr:uid="{A530AA12-17A0-4B51-8FB0-4034C858CEA8}"/>
    <cellStyle name="40% - Accent2 12 2 3" xfId="13479" xr:uid="{7D823E46-6866-460A-8DFC-949E47EC11C6}"/>
    <cellStyle name="40% - Accent2 12 2 4" xfId="13480" xr:uid="{B396DC32-CA26-4EE5-9172-E50FB194D2EC}"/>
    <cellStyle name="40% - Accent2 12 2 5" xfId="13481" xr:uid="{EB890F7C-9DE2-4CF4-BCCA-40DF38C269E1}"/>
    <cellStyle name="40% - Accent2 12 2 6" xfId="22552" xr:uid="{283E1E45-0C9D-471F-8168-CD70FD8ACBB1}"/>
    <cellStyle name="40% - Accent2 12 2 7" xfId="13475" xr:uid="{E8ADCD89-3A19-48BC-A580-07B28112067D}"/>
    <cellStyle name="40% - Accent2 12 3" xfId="13482" xr:uid="{59D4ABB0-B72C-4A29-8116-634175CC7463}"/>
    <cellStyle name="40% - Accent2 12 3 2" xfId="13483" xr:uid="{58A5396A-F489-46BA-935B-B16D80E1382E}"/>
    <cellStyle name="40% - Accent2 12 3 2 2" xfId="13484" xr:uid="{50372A29-414A-4B4A-AF15-52A53F1F099A}"/>
    <cellStyle name="40% - Accent2 12 3 2 3" xfId="13485" xr:uid="{B8286E7B-3050-40BF-A123-B0B6E4FE9386}"/>
    <cellStyle name="40% - Accent2 12 3 3" xfId="13486" xr:uid="{D9969BD4-8C9A-44D9-8418-98639EDE7214}"/>
    <cellStyle name="40% - Accent2 12 3 4" xfId="13487" xr:uid="{35B3BFF9-D5ED-43A1-B22E-BCF84B2E5C73}"/>
    <cellStyle name="40% - Accent2 12 3 5" xfId="13488" xr:uid="{6C49540D-1ED1-46CD-9560-D63942E9227B}"/>
    <cellStyle name="40% - Accent2 12 4" xfId="13489" xr:uid="{303A502C-8247-4A9D-A211-D2E2A36627ED}"/>
    <cellStyle name="40% - Accent2 12 4 2" xfId="13490" xr:uid="{B50DBEB4-2C5E-465B-B0D1-0EB5A0409BB3}"/>
    <cellStyle name="40% - Accent2 12 4 3" xfId="13491" xr:uid="{68375429-619B-40B0-9D58-EE6BAEE77FEB}"/>
    <cellStyle name="40% - Accent2 12 5" xfId="13492" xr:uid="{2EE32A4C-55C5-42FA-90D7-D45AA63DD8C1}"/>
    <cellStyle name="40% - Accent2 12 6" xfId="13493" xr:uid="{7C32C834-BCBC-4C8B-A8D8-92C5BFEB0C0E}"/>
    <cellStyle name="40% - Accent2 12 7" xfId="13494" xr:uid="{161B6AF5-7BA5-4181-9172-0A359E4CF0AA}"/>
    <cellStyle name="40% - Accent2 12 8" xfId="21565" xr:uid="{F8C30D46-8949-4F07-9E0C-FB2AF624E02D}"/>
    <cellStyle name="40% - Accent2 12 9" xfId="13474" xr:uid="{2B9C2D9A-4FA4-4C3A-A438-A7BCB070254E}"/>
    <cellStyle name="40% - Accent2 13" xfId="5681" xr:uid="{04CF57D5-1FCB-4D81-A811-5D0E5E6FE126}"/>
    <cellStyle name="40% - Accent2 13 10" xfId="23190" xr:uid="{39C1A415-37F0-42F6-BFCF-6828C665FF71}"/>
    <cellStyle name="40% - Accent2 13 2" xfId="6463" xr:uid="{739A21C9-58EB-403E-9970-031FC027A470}"/>
    <cellStyle name="40% - Accent2 13 2 2" xfId="13497" xr:uid="{D3EAECB8-4723-4133-97AA-33C381116956}"/>
    <cellStyle name="40% - Accent2 13 2 2 2" xfId="13498" xr:uid="{C906E5FB-F182-4A93-81C9-99EFDDC43C08}"/>
    <cellStyle name="40% - Accent2 13 2 2 3" xfId="13499" xr:uid="{94071F8F-562E-4E37-9EC8-25C408AA9A2F}"/>
    <cellStyle name="40% - Accent2 13 2 3" xfId="13500" xr:uid="{38BDE608-A860-4269-B96D-741E72D9232D}"/>
    <cellStyle name="40% - Accent2 13 2 4" xfId="13501" xr:uid="{6430051D-9998-4C93-86B5-4A7B3CB7B25B}"/>
    <cellStyle name="40% - Accent2 13 2 5" xfId="13502" xr:uid="{673823EA-4A9E-457F-9C5A-80DEE8E5DC5A}"/>
    <cellStyle name="40% - Accent2 13 2 6" xfId="22576" xr:uid="{3183C033-A88E-43FF-B101-C218CF8BB9BF}"/>
    <cellStyle name="40% - Accent2 13 2 7" xfId="13496" xr:uid="{CAF250BB-EB4A-43D9-8D51-C144DA58E5AA}"/>
    <cellStyle name="40% - Accent2 13 2 8" xfId="29893" xr:uid="{671DBF22-192F-4950-8C7B-5EB443BDD4C8}"/>
    <cellStyle name="40% - Accent2 13 3" xfId="13503" xr:uid="{A6AFC10D-E71B-4552-9088-A9C31A65035C}"/>
    <cellStyle name="40% - Accent2 13 3 2" xfId="13504" xr:uid="{0D565B00-A868-41D3-AC4E-6C7D9544E991}"/>
    <cellStyle name="40% - Accent2 13 3 2 2" xfId="13505" xr:uid="{C6BD03AD-5CB2-4854-860A-8BA00253AB70}"/>
    <cellStyle name="40% - Accent2 13 3 2 3" xfId="13506" xr:uid="{A1C63868-94FC-4217-91B9-6051D498BCF5}"/>
    <cellStyle name="40% - Accent2 13 3 3" xfId="13507" xr:uid="{2ADA0447-D0A2-4D8D-962E-A867AE09BD7C}"/>
    <cellStyle name="40% - Accent2 13 3 4" xfId="13508" xr:uid="{C6FF5BD4-B200-4A2C-B624-DF425C09C5C0}"/>
    <cellStyle name="40% - Accent2 13 3 5" xfId="13509" xr:uid="{2EB34F44-263E-42CA-A8B9-FF43DB944464}"/>
    <cellStyle name="40% - Accent2 13 4" xfId="13510" xr:uid="{E587E26B-10F8-4BE9-8B30-AFC53EABF501}"/>
    <cellStyle name="40% - Accent2 13 4 2" xfId="13511" xr:uid="{DF9453D5-EE84-4E85-9EC4-882BA2A03B82}"/>
    <cellStyle name="40% - Accent2 13 4 3" xfId="13512" xr:uid="{134D573E-043F-43B8-98D9-99738041F5B8}"/>
    <cellStyle name="40% - Accent2 13 5" xfId="13513" xr:uid="{B122C280-0287-488D-AFFC-FC115005350E}"/>
    <cellStyle name="40% - Accent2 13 6" xfId="13514" xr:uid="{DDA74EC3-8E16-4152-BE40-9707F96CFF23}"/>
    <cellStyle name="40% - Accent2 13 7" xfId="13515" xr:uid="{976E8E5C-07F9-427A-AB87-8A948A0766BD}"/>
    <cellStyle name="40% - Accent2 13 8" xfId="21588" xr:uid="{F56D4FCC-1706-4CE5-8A96-7547BB0ADD52}"/>
    <cellStyle name="40% - Accent2 13 9" xfId="13495" xr:uid="{D79A17FF-50D1-4464-87BC-85A39195C689}"/>
    <cellStyle name="40% - Accent2 14" xfId="5706" xr:uid="{9428D4B7-88A4-439C-92EE-B9F8864A7B92}"/>
    <cellStyle name="40% - Accent2 14 2" xfId="6488" xr:uid="{4E147A7A-2CB8-46EE-99AD-BFB780E96E46}"/>
    <cellStyle name="40% - Accent2 14 2 2" xfId="13518" xr:uid="{279E1B1A-7F47-4182-A884-20509D161BEE}"/>
    <cellStyle name="40% - Accent2 14 2 2 2" xfId="13519" xr:uid="{01EBC9DF-51D0-4999-BC3C-9C5EFC053FFB}"/>
    <cellStyle name="40% - Accent2 14 2 2 3" xfId="13520" xr:uid="{0A35CB19-D176-41BA-B4A5-EE52EB8ECB1D}"/>
    <cellStyle name="40% - Accent2 14 2 3" xfId="13521" xr:uid="{05329465-0160-4312-9456-826E6317546B}"/>
    <cellStyle name="40% - Accent2 14 2 4" xfId="13522" xr:uid="{7D8865D7-AD60-4319-8DC8-66039B9B09F1}"/>
    <cellStyle name="40% - Accent2 14 2 5" xfId="13523" xr:uid="{08A1F1DF-36ED-41C8-A370-8527353D8DF2}"/>
    <cellStyle name="40% - Accent2 14 2 6" xfId="22600" xr:uid="{4BBC53C9-E9B8-4258-93F4-68B6969180EF}"/>
    <cellStyle name="40% - Accent2 14 2 7" xfId="13517" xr:uid="{BC9D70C2-6D64-4626-B03D-8CF5242E04BF}"/>
    <cellStyle name="40% - Accent2 14 3" xfId="13524" xr:uid="{53449CB8-9266-44AE-8BAA-2883BDB738E4}"/>
    <cellStyle name="40% - Accent2 14 3 2" xfId="13525" xr:uid="{0436D7BF-1D2C-4C64-999B-66797175798C}"/>
    <cellStyle name="40% - Accent2 14 3 2 2" xfId="13526" xr:uid="{45971E74-8462-4B21-A5C9-A2C8D21D2A37}"/>
    <cellStyle name="40% - Accent2 14 3 2 3" xfId="13527" xr:uid="{6B651361-A3D8-4699-BB1B-97E4A06954E2}"/>
    <cellStyle name="40% - Accent2 14 3 3" xfId="13528" xr:uid="{D5AD4286-886C-41B7-B3D1-D33B6AE9511D}"/>
    <cellStyle name="40% - Accent2 14 3 4" xfId="13529" xr:uid="{135625E6-474D-449F-82A8-9BC3DCCB8481}"/>
    <cellStyle name="40% - Accent2 14 3 5" xfId="13530" xr:uid="{07B25E0A-FB58-44CC-9073-F77AD9921727}"/>
    <cellStyle name="40% - Accent2 14 4" xfId="13531" xr:uid="{2A0B673F-20FB-43ED-A756-0D06DA8E6CBB}"/>
    <cellStyle name="40% - Accent2 14 4 2" xfId="13532" xr:uid="{AF4AD6A4-5B38-4F6C-B47A-48D3986CA773}"/>
    <cellStyle name="40% - Accent2 14 4 3" xfId="13533" xr:uid="{5ABCAF25-C989-4CCB-BC5D-63301FF664E4}"/>
    <cellStyle name="40% - Accent2 14 5" xfId="13534" xr:uid="{0552460E-3296-44B9-97E6-CAE53C9F35E5}"/>
    <cellStyle name="40% - Accent2 14 6" xfId="13535" xr:uid="{F96DA13E-998D-4503-8C8E-756059F2CD04}"/>
    <cellStyle name="40% - Accent2 14 7" xfId="13536" xr:uid="{EB4B4C40-3BD3-4849-9977-574425D9F948}"/>
    <cellStyle name="40% - Accent2 14 8" xfId="21611" xr:uid="{87450424-0A41-4A17-88FF-E03AA5959123}"/>
    <cellStyle name="40% - Accent2 14 9" xfId="13516" xr:uid="{A647B197-DE76-48C4-B0A0-440077D6CC4F}"/>
    <cellStyle name="40% - Accent2 15" xfId="5729" xr:uid="{CF6B7ED8-35DF-4ECE-BF18-BCB79BF5EAF7}"/>
    <cellStyle name="40% - Accent2 15 2" xfId="6511" xr:uid="{38963762-FEE0-4D54-9FC8-528167BA2B33}"/>
    <cellStyle name="40% - Accent2 15 2 2" xfId="13539" xr:uid="{AF1B347C-5456-474C-8C90-7693240DA2FF}"/>
    <cellStyle name="40% - Accent2 15 2 2 2" xfId="13540" xr:uid="{22D8C189-CFF7-4E73-A817-849FA85FFD5D}"/>
    <cellStyle name="40% - Accent2 15 2 2 3" xfId="13541" xr:uid="{D1DE8D6E-2A59-4C61-8E6A-DD39D20F3EBA}"/>
    <cellStyle name="40% - Accent2 15 2 3" xfId="13542" xr:uid="{A9B86D3C-4C9F-4CE6-B4F8-047E824CD870}"/>
    <cellStyle name="40% - Accent2 15 2 4" xfId="13543" xr:uid="{05E5769F-B7CA-404C-9585-F68267263595}"/>
    <cellStyle name="40% - Accent2 15 2 5" xfId="13544" xr:uid="{1F3AE3DE-020C-4E3C-8174-EB2DE1F53E8A}"/>
    <cellStyle name="40% - Accent2 15 2 6" xfId="22622" xr:uid="{1B8AC561-0410-40E4-B978-91BA1D598F63}"/>
    <cellStyle name="40% - Accent2 15 2 7" xfId="13538" xr:uid="{2469F713-AF0E-429E-A10B-737DC54DA7B7}"/>
    <cellStyle name="40% - Accent2 15 3" xfId="13545" xr:uid="{A5A86765-6755-4D04-A68D-C5BF785C151D}"/>
    <cellStyle name="40% - Accent2 15 3 2" xfId="13546" xr:uid="{2381E9C1-38C6-4536-B966-0C838AA23E1A}"/>
    <cellStyle name="40% - Accent2 15 3 2 2" xfId="13547" xr:uid="{1FB1EB95-14EA-4539-9675-01FB5A4AB0B3}"/>
    <cellStyle name="40% - Accent2 15 3 2 3" xfId="13548" xr:uid="{866C29A5-5922-465B-A85A-102D760F56A9}"/>
    <cellStyle name="40% - Accent2 15 3 3" xfId="13549" xr:uid="{738C8870-7946-4E1A-BDAD-2C1AD62B6AE7}"/>
    <cellStyle name="40% - Accent2 15 3 4" xfId="13550" xr:uid="{0DEA67AD-DD90-4654-8AF8-CF09DB9143BA}"/>
    <cellStyle name="40% - Accent2 15 3 5" xfId="13551" xr:uid="{C0985D75-07A7-4C1C-95B8-914EB37B9065}"/>
    <cellStyle name="40% - Accent2 15 4" xfId="13552" xr:uid="{FAE99206-F909-46B7-A003-E9FAC2D48E1D}"/>
    <cellStyle name="40% - Accent2 15 4 2" xfId="13553" xr:uid="{24563D59-B60C-40DF-96D6-6FE03145A28B}"/>
    <cellStyle name="40% - Accent2 15 4 3" xfId="13554" xr:uid="{8CE2767D-43EC-4CD0-8DA7-01BF4E96DB20}"/>
    <cellStyle name="40% - Accent2 15 5" xfId="13555" xr:uid="{F80C14E8-1BCF-424A-BE29-6E23A34D908A}"/>
    <cellStyle name="40% - Accent2 15 6" xfId="13556" xr:uid="{53EB6BFC-F072-43FD-A1EF-50AF61DB2829}"/>
    <cellStyle name="40% - Accent2 15 7" xfId="13557" xr:uid="{5BBAE88B-9A3A-49F9-B73F-3F38CA3C61EA}"/>
    <cellStyle name="40% - Accent2 15 8" xfId="21633" xr:uid="{B5D96E10-C2AE-4B64-95A6-2FC1946CA343}"/>
    <cellStyle name="40% - Accent2 15 9" xfId="13537" xr:uid="{C7A14E65-4F91-4772-A7EF-A262F0AB4483}"/>
    <cellStyle name="40% - Accent2 16" xfId="5753" xr:uid="{FB0EA2AA-22B1-4B27-A5E9-35592404B0D1}"/>
    <cellStyle name="40% - Accent2 16 2" xfId="6535" xr:uid="{1291D013-684F-4362-A91F-5BDA23FCE008}"/>
    <cellStyle name="40% - Accent2 16 2 2" xfId="13560" xr:uid="{6D729546-373F-4AA7-892F-B58C3909FCA4}"/>
    <cellStyle name="40% - Accent2 16 2 2 2" xfId="13561" xr:uid="{6B251C7E-81AF-4062-9780-1A03547C8886}"/>
    <cellStyle name="40% - Accent2 16 2 2 3" xfId="13562" xr:uid="{697AAC07-FD63-4EEB-969D-A6615CEF6EDC}"/>
    <cellStyle name="40% - Accent2 16 2 3" xfId="13563" xr:uid="{5E25B2B5-69CC-4DAD-831B-4D55CB209F21}"/>
    <cellStyle name="40% - Accent2 16 2 4" xfId="13564" xr:uid="{AF28C419-D73F-40DD-A10E-D8FF6D3789A3}"/>
    <cellStyle name="40% - Accent2 16 2 5" xfId="13565" xr:uid="{3FA66469-5FE0-4195-8702-FBFC269E7AAB}"/>
    <cellStyle name="40% - Accent2 16 2 6" xfId="22645" xr:uid="{71C2FCCC-6FFF-460A-8206-C9A7996B986F}"/>
    <cellStyle name="40% - Accent2 16 2 7" xfId="13559" xr:uid="{E064B3C4-3E1E-42A8-B396-701A2B13BE31}"/>
    <cellStyle name="40% - Accent2 16 3" xfId="13566" xr:uid="{637F1A1C-4A32-4687-A6C7-5BE9795BAC88}"/>
    <cellStyle name="40% - Accent2 16 3 2" xfId="13567" xr:uid="{1CBBD449-7A90-4347-82D0-6CD49B31D60F}"/>
    <cellStyle name="40% - Accent2 16 3 2 2" xfId="13568" xr:uid="{4EFF3C40-17B8-4618-89F1-04AD9401DB45}"/>
    <cellStyle name="40% - Accent2 16 3 2 3" xfId="13569" xr:uid="{380D4E3B-2E5E-4603-AD66-771056CB1CC5}"/>
    <cellStyle name="40% - Accent2 16 3 3" xfId="13570" xr:uid="{7C8ACE05-6313-4589-944F-306D04C57941}"/>
    <cellStyle name="40% - Accent2 16 3 4" xfId="13571" xr:uid="{34FB893B-DEAC-4957-B264-50DEF2C48D87}"/>
    <cellStyle name="40% - Accent2 16 3 5" xfId="13572" xr:uid="{FCDF85A6-B68F-4D32-BA3F-64A96AF0069B}"/>
    <cellStyle name="40% - Accent2 16 4" xfId="13573" xr:uid="{7F9350F6-25AC-4345-847A-85903895D921}"/>
    <cellStyle name="40% - Accent2 16 4 2" xfId="13574" xr:uid="{958DC659-649A-45C1-A2C0-EDCAD5165634}"/>
    <cellStyle name="40% - Accent2 16 4 3" xfId="13575" xr:uid="{98A03B89-E9EE-453E-BEFF-78352386924E}"/>
    <cellStyle name="40% - Accent2 16 5" xfId="13576" xr:uid="{5C97287F-0C2D-4059-8B64-EDC33BCC3ADC}"/>
    <cellStyle name="40% - Accent2 16 6" xfId="13577" xr:uid="{A1C20296-6C8E-4761-B579-58F00E132F08}"/>
    <cellStyle name="40% - Accent2 16 7" xfId="13578" xr:uid="{71D4E545-C72D-44DB-9B89-BE75E6B60105}"/>
    <cellStyle name="40% - Accent2 16 8" xfId="21656" xr:uid="{E6ADDA58-2376-4E03-9490-EA236728DAC2}"/>
    <cellStyle name="40% - Accent2 16 9" xfId="13558" xr:uid="{4612B480-0BA4-446F-A3FE-81864C133108}"/>
    <cellStyle name="40% - Accent2 17" xfId="5777" xr:uid="{516E5497-F56E-416C-92AA-D8343EF2FA46}"/>
    <cellStyle name="40% - Accent2 17 2" xfId="6559" xr:uid="{993D38C7-67D3-4D0B-BD61-738D87AA8657}"/>
    <cellStyle name="40% - Accent2 17 2 2" xfId="13581" xr:uid="{9C76E206-4356-4C8E-ADB2-8902B269C67B}"/>
    <cellStyle name="40% - Accent2 17 2 3" xfId="13582" xr:uid="{72FBBFBB-8EA8-4CBC-BBA5-102AB3986C03}"/>
    <cellStyle name="40% - Accent2 17 2 4" xfId="22668" xr:uid="{5EB08EA0-5323-4E3E-8CD9-A2C108AE4470}"/>
    <cellStyle name="40% - Accent2 17 2 5" xfId="13580" xr:uid="{296F162D-654C-469E-B074-611C66AC02DB}"/>
    <cellStyle name="40% - Accent2 17 3" xfId="13583" xr:uid="{B3033079-7E22-43F5-898C-65A3B37F3861}"/>
    <cellStyle name="40% - Accent2 17 4" xfId="13584" xr:uid="{3D882F23-60EC-4543-B508-D5BB1587DAE7}"/>
    <cellStyle name="40% - Accent2 17 5" xfId="13585" xr:uid="{50B8818C-00AF-4919-8014-3D0252D529C4}"/>
    <cellStyle name="40% - Accent2 17 6" xfId="21679" xr:uid="{EBF5DD1A-7117-4789-9582-7B095438E3D5}"/>
    <cellStyle name="40% - Accent2 17 7" xfId="13579" xr:uid="{4744E4D2-BE0C-4040-9566-AB81DC77B747}"/>
    <cellStyle name="40% - Accent2 18" xfId="5802" xr:uid="{5DD7EDDD-43F1-4886-A1B0-7C0E4659CB25}"/>
    <cellStyle name="40% - Accent2 18 2" xfId="13587" xr:uid="{8CA64568-2C4F-41E8-9399-D18CE260095F}"/>
    <cellStyle name="40% - Accent2 18 2 2" xfId="13588" xr:uid="{52E893E8-D7DE-4AE3-B170-44FDFFEBA145}"/>
    <cellStyle name="40% - Accent2 18 2 3" xfId="13589" xr:uid="{19382726-F024-4F77-8601-D7A3B1D99CC3}"/>
    <cellStyle name="40% - Accent2 18 3" xfId="13590" xr:uid="{0FFE26E6-3238-4F95-A70C-C5A71FD66F07}"/>
    <cellStyle name="40% - Accent2 18 4" xfId="13591" xr:uid="{D3BA579A-28D3-4D77-BF1B-7E81C63C7E0A}"/>
    <cellStyle name="40% - Accent2 18 5" xfId="13592" xr:uid="{E291C73D-957C-4A63-8D8B-645475DB7511}"/>
    <cellStyle name="40% - Accent2 18 6" xfId="21703" xr:uid="{B2B117CD-0D3E-4C6A-A256-C1AC3288A621}"/>
    <cellStyle name="40% - Accent2 18 7" xfId="13586" xr:uid="{7E631AA0-2E9F-48FD-94FC-663285532FF3}"/>
    <cellStyle name="40% - Accent2 19" xfId="5826" xr:uid="{F943E60D-A1E4-4927-AF53-EC0B59B40739}"/>
    <cellStyle name="40% - Accent2 19 2" xfId="13594" xr:uid="{40E98E42-F1E7-47F3-845F-4E3A325929E8}"/>
    <cellStyle name="40% - Accent2 19 3" xfId="13595" xr:uid="{7D1A6EA2-60FA-4182-B327-5A83C72B2625}"/>
    <cellStyle name="40% - Accent2 19 4" xfId="13596" xr:uid="{4BFF8E4E-AC2B-427F-B188-E102FEB2B1E9}"/>
    <cellStyle name="40% - Accent2 19 5" xfId="21726" xr:uid="{7B665BE2-EFB4-480D-8A0C-0ACCB0967BAC}"/>
    <cellStyle name="40% - Accent2 19 6" xfId="13593" xr:uid="{735151C4-C309-4CC6-8B67-27FB2834AC13}"/>
    <cellStyle name="40% - Accent2 2" xfId="638" xr:uid="{36501D89-04FF-4DD1-B0B9-608DF9CB1D3D}"/>
    <cellStyle name="40% - Accent2 2 10" xfId="13598" xr:uid="{A1659A01-53C5-4067-B54E-A56DB6ABD8A2}"/>
    <cellStyle name="40% - Accent2 2 11" xfId="13599" xr:uid="{B00DF91E-61D2-4B5A-AAF6-0B2ECD35C28E}"/>
    <cellStyle name="40% - Accent2 2 12" xfId="13600" xr:uid="{6BEABCF0-89D3-4818-84D6-681203B90BB6}"/>
    <cellStyle name="40% - Accent2 2 13" xfId="20620" xr:uid="{E7F2BF09-7042-46EB-90D7-F43915618AE7}"/>
    <cellStyle name="40% - Accent2 2 14" xfId="13597" xr:uid="{3F0AAF9B-AAE8-4A88-AE73-1F2C92B6445D}"/>
    <cellStyle name="40% - Accent2 2 15" xfId="6638" xr:uid="{737EFECB-E471-4C39-897A-5FE586F78098}"/>
    <cellStyle name="40% - Accent2 2 16" xfId="5028" xr:uid="{DF1CBE06-D5F5-49E6-A530-420947168D9E}"/>
    <cellStyle name="40% - Accent2 2 17" xfId="22850" xr:uid="{B4A26DB4-5502-466E-A279-689BEEF34E90}"/>
    <cellStyle name="40% - Accent2 2 18" xfId="4505" xr:uid="{2C175F14-AD27-4390-9DE3-082C2453B2A2}"/>
    <cellStyle name="40% - Accent2 2 2" xfId="919" xr:uid="{6163D02B-69C0-4B99-B5B3-4A155E811487}"/>
    <cellStyle name="40% - Accent2 2 2 10" xfId="20621" xr:uid="{EB2B0633-5F52-4584-BA7E-9429E7586702}"/>
    <cellStyle name="40% - Accent2 2 2 11" xfId="13601" xr:uid="{51662FE4-37EE-45E2-95A0-2298502602C2}"/>
    <cellStyle name="40% - Accent2 2 2 12" xfId="5250" xr:uid="{DC7822DB-A8E0-4610-AFF8-4FFF409F052F}"/>
    <cellStyle name="40% - Accent2 2 2 13" xfId="4631" xr:uid="{D2041086-B8C8-4C50-AE40-9A199CD28F03}"/>
    <cellStyle name="40% - Accent2 2 2 2" xfId="832" xr:uid="{5F427B7D-F1FB-4783-ADA0-36489BB578A7}"/>
    <cellStyle name="40% - Accent2 2 2 2 10" xfId="24078" xr:uid="{B652C897-B2A1-4758-8490-EDF46195C84E}"/>
    <cellStyle name="40% - Accent2 2 2 2 2" xfId="713" xr:uid="{1C7D1DAD-1474-470C-85A2-6A62F2CD087B}"/>
    <cellStyle name="40% - Accent2 2 2 2 2 2" xfId="1316" xr:uid="{AE71DA4D-C478-4971-9987-08EF5C3EE300}"/>
    <cellStyle name="40% - Accent2 2 2 2 2 2 2" xfId="1978" xr:uid="{670810C6-AE10-4830-88FA-3D38CA10C68F}"/>
    <cellStyle name="40% - Accent2 2 2 2 2 2 2 2" xfId="3213" xr:uid="{11CECFCD-D28C-451E-8192-D81E3A6BDB3A}"/>
    <cellStyle name="40% - Accent2 2 2 2 2 2 2 3" xfId="13605" xr:uid="{9FB77A92-B90F-4431-BC30-5450DFC03875}"/>
    <cellStyle name="40% - Accent2 2 2 2 2 2 3" xfId="2592" xr:uid="{AF934D51-63F1-4713-BCCF-3A1A34873CD3}"/>
    <cellStyle name="40% - Accent2 2 2 2 2 2 3 2" xfId="13606" xr:uid="{B1E363B2-BD76-43ED-B49B-ADB8EB799DCF}"/>
    <cellStyle name="40% - Accent2 2 2 2 2 2 4" xfId="13604" xr:uid="{F80CA7EE-E292-4730-9F14-9DAD5652546A}"/>
    <cellStyle name="40% - Accent2 2 2 2 2 3" xfId="1688" xr:uid="{0814CA45-DC3C-451B-887B-6BBFBCD69836}"/>
    <cellStyle name="40% - Accent2 2 2 2 2 3 2" xfId="2909" xr:uid="{5BAAEAB0-B0CE-4B6D-A98B-272D6BD94A34}"/>
    <cellStyle name="40% - Accent2 2 2 2 2 3 3" xfId="13607" xr:uid="{9C005C9E-44F0-45DD-8E13-4451E83BFFC6}"/>
    <cellStyle name="40% - Accent2 2 2 2 2 4" xfId="2340" xr:uid="{36B8FCD3-7735-47DE-879D-3CB804178DDE}"/>
    <cellStyle name="40% - Accent2 2 2 2 2 4 2" xfId="13608" xr:uid="{DB7CB2EE-4AAD-4BE5-B529-130C8D33B7BE}"/>
    <cellStyle name="40% - Accent2 2 2 2 2 5" xfId="13609" xr:uid="{C8FA1112-DD37-4A29-8E74-6F1F23310699}"/>
    <cellStyle name="40% - Accent2 2 2 2 2 6" xfId="13603" xr:uid="{DFF1BB8C-4A2F-47EB-96BD-F3A4312D218B}"/>
    <cellStyle name="40% - Accent2 2 2 2 3" xfId="1315" xr:uid="{B2AD0F14-B2A7-4020-BBCC-A8C40A140F23}"/>
    <cellStyle name="40% - Accent2 2 2 2 3 2" xfId="1977" xr:uid="{962D6177-ADA2-411C-9389-01BD32095835}"/>
    <cellStyle name="40% - Accent2 2 2 2 3 2 2" xfId="3212" xr:uid="{6C56EDC1-88DB-409E-ADEF-3C31672D5405}"/>
    <cellStyle name="40% - Accent2 2 2 2 3 2 2 2" xfId="13612" xr:uid="{D4F89470-8E7D-462F-80A7-D865774D8AEC}"/>
    <cellStyle name="40% - Accent2 2 2 2 3 2 3" xfId="13613" xr:uid="{1F09FC59-B7DB-4A83-BD99-EC9C0D66FEFE}"/>
    <cellStyle name="40% - Accent2 2 2 2 3 2 4" xfId="13611" xr:uid="{5B696D7E-FF34-44F8-8712-5174157AB40E}"/>
    <cellStyle name="40% - Accent2 2 2 2 3 3" xfId="2591" xr:uid="{BE01FA64-7BD7-4116-A988-041B02C0CD23}"/>
    <cellStyle name="40% - Accent2 2 2 2 3 3 2" xfId="13614" xr:uid="{1713A836-4C9A-4B94-8B39-807155DB77F3}"/>
    <cellStyle name="40% - Accent2 2 2 2 3 4" xfId="13615" xr:uid="{26521058-51D4-496B-A2BD-BCC44F28D468}"/>
    <cellStyle name="40% - Accent2 2 2 2 3 5" xfId="13616" xr:uid="{C038ADBB-A033-4CCD-86EE-64A20315FD64}"/>
    <cellStyle name="40% - Accent2 2 2 2 3 6" xfId="13610" xr:uid="{58BD6313-D725-4F9C-A556-828332EA0741}"/>
    <cellStyle name="40% - Accent2 2 2 2 4" xfId="1687" xr:uid="{4CB9EC22-9B0A-466F-9A6A-DCFED9C12634}"/>
    <cellStyle name="40% - Accent2 2 2 2 4 2" xfId="2908" xr:uid="{7D2B584D-7782-49A0-A6DA-5F2FB7CE6765}"/>
    <cellStyle name="40% - Accent2 2 2 2 4 2 2" xfId="13618" xr:uid="{637044E7-8B92-4542-AE08-9B5200877DD4}"/>
    <cellStyle name="40% - Accent2 2 2 2 4 3" xfId="13619" xr:uid="{C3BCBCAC-ECE7-4F25-ADA3-151B7D1323BB}"/>
    <cellStyle name="40% - Accent2 2 2 2 4 4" xfId="13617" xr:uid="{848FE6B8-1F5D-482A-9888-C1E1E00242C0}"/>
    <cellStyle name="40% - Accent2 2 2 2 5" xfId="2223" xr:uid="{4DA3000B-5A97-445B-9E2B-EDFB69E7B87E}"/>
    <cellStyle name="40% - Accent2 2 2 2 5 2" xfId="13620" xr:uid="{22562403-1E5E-4E75-9F62-37B9D6685B9D}"/>
    <cellStyle name="40% - Accent2 2 2 2 6" xfId="13621" xr:uid="{24B11E50-404A-4074-80F0-AB619AE3DCA1}"/>
    <cellStyle name="40% - Accent2 2 2 2 7" xfId="13622" xr:uid="{AC078160-C9FA-4993-8317-DD768F354DD2}"/>
    <cellStyle name="40% - Accent2 2 2 2 8" xfId="20721" xr:uid="{85D7130D-3381-4DF3-99A8-8638E5CF90FC}"/>
    <cellStyle name="40% - Accent2 2 2 2 9" xfId="13602" xr:uid="{A3E84140-D4FA-411D-8D6D-7C9722A43699}"/>
    <cellStyle name="40% - Accent2 2 2 3" xfId="1003" xr:uid="{49724452-2EB9-4524-9BCA-C976105C9626}"/>
    <cellStyle name="40% - Accent2 2 2 3 2" xfId="1317" xr:uid="{CB36EBA1-7B0E-4959-936F-5A22E52A10C7}"/>
    <cellStyle name="40% - Accent2 2 2 3 2 2" xfId="1979" xr:uid="{3F4FA3DF-5CD7-472C-B61C-B0844820019D}"/>
    <cellStyle name="40% - Accent2 2 2 3 2 2 2" xfId="3214" xr:uid="{415A3525-1934-4873-8CF5-D2DD21E97851}"/>
    <cellStyle name="40% - Accent2 2 2 3 2 2 2 2" xfId="13626" xr:uid="{FD4394C0-3C29-49DE-9236-CA9A735B75E0}"/>
    <cellStyle name="40% - Accent2 2 2 3 2 2 3" xfId="13627" xr:uid="{5EEC2871-67B4-4F16-BD35-8FEEB6353E05}"/>
    <cellStyle name="40% - Accent2 2 2 3 2 2 4" xfId="13625" xr:uid="{A58DCC78-D336-4A59-8E39-148917ACD616}"/>
    <cellStyle name="40% - Accent2 2 2 3 2 3" xfId="2593" xr:uid="{80C6044B-AC49-4284-B5EB-EB3FC03D40B6}"/>
    <cellStyle name="40% - Accent2 2 2 3 2 3 2" xfId="13628" xr:uid="{CA8592DD-43AD-4D4F-9BED-1000B8494AD7}"/>
    <cellStyle name="40% - Accent2 2 2 3 2 4" xfId="13629" xr:uid="{BB1D99C9-38A8-4429-8939-C1CC3C7A9882}"/>
    <cellStyle name="40% - Accent2 2 2 3 2 5" xfId="13630" xr:uid="{B281C499-D4AF-4A91-A4B8-B3524F0DC93F}"/>
    <cellStyle name="40% - Accent2 2 2 3 2 6" xfId="13624" xr:uid="{491026B5-D543-4BDC-8FCC-35AFC0050F55}"/>
    <cellStyle name="40% - Accent2 2 2 3 3" xfId="1689" xr:uid="{48CBB5C9-2582-4AFA-B290-12EB032BE549}"/>
    <cellStyle name="40% - Accent2 2 2 3 3 2" xfId="2910" xr:uid="{C271D413-03E6-4D32-98F4-3A813994CD0F}"/>
    <cellStyle name="40% - Accent2 2 2 3 3 2 2" xfId="13633" xr:uid="{8106B59D-490B-4DC6-8786-B2DC43EEBDBC}"/>
    <cellStyle name="40% - Accent2 2 2 3 3 2 3" xfId="13634" xr:uid="{D049594D-BB13-4655-B805-E15D8B0D3828}"/>
    <cellStyle name="40% - Accent2 2 2 3 3 2 4" xfId="13632" xr:uid="{63180300-6619-450A-AFF9-D42F85332917}"/>
    <cellStyle name="40% - Accent2 2 2 3 3 3" xfId="13635" xr:uid="{6C5D116E-B8F5-4A28-A5A1-0EAB5748FA6C}"/>
    <cellStyle name="40% - Accent2 2 2 3 3 4" xfId="13636" xr:uid="{D54E139B-000A-4BEB-B134-993BA20A8A4D}"/>
    <cellStyle name="40% - Accent2 2 2 3 3 5" xfId="13637" xr:uid="{FCDD8902-0DEC-4349-86B2-EAD77E9047D6}"/>
    <cellStyle name="40% - Accent2 2 2 3 3 6" xfId="13631" xr:uid="{8165076C-836B-415F-8480-E673067016F2}"/>
    <cellStyle name="40% - Accent2 2 2 3 4" xfId="2300" xr:uid="{02AB11A2-0DD6-4830-855D-EF0BCB74B071}"/>
    <cellStyle name="40% - Accent2 2 2 3 4 2" xfId="13639" xr:uid="{8673DAD7-9D88-4D43-8F54-9422A5333904}"/>
    <cellStyle name="40% - Accent2 2 2 3 4 3" xfId="13640" xr:uid="{2519EAE2-0668-4CEC-AA74-8058901DE886}"/>
    <cellStyle name="40% - Accent2 2 2 3 4 4" xfId="13638" xr:uid="{29CC0C7C-0133-4CF9-966E-CA639A768B75}"/>
    <cellStyle name="40% - Accent2 2 2 3 5" xfId="13641" xr:uid="{B5E54590-A98A-42F7-BBC7-CE0EE2B62B1A}"/>
    <cellStyle name="40% - Accent2 2 2 3 6" xfId="13642" xr:uid="{34831267-15C3-4BE1-9032-2F2CC9F95AAA}"/>
    <cellStyle name="40% - Accent2 2 2 3 7" xfId="13643" xr:uid="{6A214A95-2C34-436C-AD14-EEC25AFA2D59}"/>
    <cellStyle name="40% - Accent2 2 2 3 8" xfId="13623" xr:uid="{33C0BC9A-8D3B-4E8E-90B0-8CE9DCFB7A0D}"/>
    <cellStyle name="40% - Accent2 2 2 4" xfId="1004" xr:uid="{573AF2E6-6948-40B1-9BE2-3A4CC1ACECA6}"/>
    <cellStyle name="40% - Accent2 2 2 4 2" xfId="1314" xr:uid="{3A2A1FA3-256E-4BE3-AAE5-830E6D0EF85E}"/>
    <cellStyle name="40% - Accent2 2 2 4 2 2" xfId="1976" xr:uid="{406D47F6-0549-4733-B192-118BC26FA456}"/>
    <cellStyle name="40% - Accent2 2 2 4 2 2 2" xfId="3211" xr:uid="{89BEFD06-3D2B-4AC3-98EB-9F1C80AC940E}"/>
    <cellStyle name="40% - Accent2 2 2 4 2 2 3" xfId="13646" xr:uid="{E3ADC537-A0AB-4C86-8CB8-D06474D68EFB}"/>
    <cellStyle name="40% - Accent2 2 2 4 2 3" xfId="2594" xr:uid="{CFB2EBF4-89C9-4BD8-ACF3-3FD54DF9C3D9}"/>
    <cellStyle name="40% - Accent2 2 2 4 2 3 2" xfId="13647" xr:uid="{2C11F18E-EBC1-482D-A185-37BB42A0F7E9}"/>
    <cellStyle name="40% - Accent2 2 2 4 2 4" xfId="13645" xr:uid="{BD0C1B0F-153B-4479-A6DC-AC5E4841E16E}"/>
    <cellStyle name="40% - Accent2 2 2 4 3" xfId="1686" xr:uid="{05D56D40-F687-4A66-B639-142CF0FA69C7}"/>
    <cellStyle name="40% - Accent2 2 2 4 3 2" xfId="2907" xr:uid="{F571BDAC-FAEF-452F-8341-B7A4BD578219}"/>
    <cellStyle name="40% - Accent2 2 2 4 3 3" xfId="13648" xr:uid="{83D8C7EC-F2C6-4042-84F1-1053C41830D9}"/>
    <cellStyle name="40% - Accent2 2 2 4 4" xfId="2401" xr:uid="{4A0F97B2-42E8-45E7-BBED-818617FA2A22}"/>
    <cellStyle name="40% - Accent2 2 2 4 4 2" xfId="13649" xr:uid="{C6E46CF8-F027-4FAC-8D0E-ED7024200DB8}"/>
    <cellStyle name="40% - Accent2 2 2 4 5" xfId="13650" xr:uid="{E98470F2-EB52-41D5-9F54-F3EC9C5D7469}"/>
    <cellStyle name="40% - Accent2 2 2 4 6" xfId="13644" xr:uid="{BFA2D543-F00B-464C-ABAD-A9606E23B341}"/>
    <cellStyle name="40% - Accent2 2 2 5" xfId="1188" xr:uid="{0349698D-97B1-408F-85EE-DB7BAC55AC43}"/>
    <cellStyle name="40% - Accent2 2 2 5 2" xfId="1850" xr:uid="{98994B6C-CE9B-4D2D-AA0B-2AC4CA85856C}"/>
    <cellStyle name="40% - Accent2 2 2 5 2 2" xfId="3085" xr:uid="{7FA1F533-A49B-47E6-A670-55FC151B3655}"/>
    <cellStyle name="40% - Accent2 2 2 5 2 2 2" xfId="13653" xr:uid="{DE1CF629-3F5A-436F-BFF2-0E348BC957A8}"/>
    <cellStyle name="40% - Accent2 2 2 5 2 3" xfId="13654" xr:uid="{2A0EDD40-1523-4F32-B531-757142B500AD}"/>
    <cellStyle name="40% - Accent2 2 2 5 2 4" xfId="13652" xr:uid="{072CE924-0D7B-425F-969D-8EB7D8FDA8C3}"/>
    <cellStyle name="40% - Accent2 2 2 5 3" xfId="2590" xr:uid="{A268E72B-10BF-4BAE-BAFD-5FDE4C05D909}"/>
    <cellStyle name="40% - Accent2 2 2 5 3 2" xfId="13655" xr:uid="{9AB0A96E-0B3B-4437-BD05-1FBF942EEAD1}"/>
    <cellStyle name="40% - Accent2 2 2 5 4" xfId="13656" xr:uid="{11924F75-FFC2-4A9C-AEAC-F7525EA9D9FB}"/>
    <cellStyle name="40% - Accent2 2 2 5 5" xfId="13657" xr:uid="{960922C9-79D3-410F-AE33-14FD35A9E657}"/>
    <cellStyle name="40% - Accent2 2 2 5 6" xfId="13651" xr:uid="{1DFA9F25-5D64-4640-841A-10E37564F106}"/>
    <cellStyle name="40% - Accent2 2 2 6" xfId="1560" xr:uid="{B1968993-D344-461D-BDE7-64E8665B9079}"/>
    <cellStyle name="40% - Accent2 2 2 6 2" xfId="2781" xr:uid="{7EC92378-6ED5-4A5E-9344-45A86E3D5FA7}"/>
    <cellStyle name="40% - Accent2 2 2 6 2 2" xfId="13659" xr:uid="{FB9ACF87-282C-40AD-9C6F-02711247D6BA}"/>
    <cellStyle name="40% - Accent2 2 2 6 3" xfId="13660" xr:uid="{66DA5F7A-7C8C-494B-A1E5-E6D4EFCFA4DE}"/>
    <cellStyle name="40% - Accent2 2 2 6 4" xfId="13658" xr:uid="{6C943BC5-B183-4241-A60B-D1F95F584EC8}"/>
    <cellStyle name="40% - Accent2 2 2 7" xfId="2181" xr:uid="{22C6BB9A-477C-4BA7-8603-36C2D216013A}"/>
    <cellStyle name="40% - Accent2 2 2 7 2" xfId="13661" xr:uid="{AA5F092F-5943-4435-9A68-DC83AC9A56E2}"/>
    <cellStyle name="40% - Accent2 2 2 8" xfId="13662" xr:uid="{0F1C6B26-6900-4729-9E7E-B421CCDDC66F}"/>
    <cellStyle name="40% - Accent2 2 2 9" xfId="13663" xr:uid="{69B2ECBD-F8C9-4167-B3EB-297ED7499932}"/>
    <cellStyle name="40% - Accent2 2 3" xfId="1002" xr:uid="{F764E0CD-EF6A-471F-8E8D-1A184930B712}"/>
    <cellStyle name="40% - Accent2 2 3 10" xfId="23868" xr:uid="{2A4F8767-D405-45D8-9BC0-677DF3F858C1}"/>
    <cellStyle name="40% - Accent2 2 3 2" xfId="1001" xr:uid="{EA0436CC-6FB7-44C8-8E7B-AB0333826559}"/>
    <cellStyle name="40% - Accent2 2 3 2 2" xfId="1319" xr:uid="{0654B31B-3522-4492-ACC1-F9D9A6049330}"/>
    <cellStyle name="40% - Accent2 2 3 2 2 2" xfId="1981" xr:uid="{FE94610B-5BEC-471A-A2EC-AB8530CF0717}"/>
    <cellStyle name="40% - Accent2 2 3 2 2 2 2" xfId="3216" xr:uid="{2222C50A-7004-4F58-B271-07278D50D7FC}"/>
    <cellStyle name="40% - Accent2 2 3 2 2 2 3" xfId="13667" xr:uid="{088A781B-8F3D-47E7-81ED-405847E6F0C1}"/>
    <cellStyle name="40% - Accent2 2 3 2 2 3" xfId="2596" xr:uid="{B4FF2A45-6724-4933-8CE9-79848025391A}"/>
    <cellStyle name="40% - Accent2 2 3 2 2 3 2" xfId="13668" xr:uid="{97BDA8BA-8AB2-4E66-BF4B-FE224FE5D0EC}"/>
    <cellStyle name="40% - Accent2 2 3 2 2 4" xfId="13666" xr:uid="{A535BE21-D4AC-44D3-ABC2-967B75C94F18}"/>
    <cellStyle name="40% - Accent2 2 3 2 3" xfId="1691" xr:uid="{6E6421D9-E58B-4429-9F0B-09E1D31DDC13}"/>
    <cellStyle name="40% - Accent2 2 3 2 3 2" xfId="2912" xr:uid="{F240BE63-8AF3-4F1C-B3B9-AB9B56C632D3}"/>
    <cellStyle name="40% - Accent2 2 3 2 3 3" xfId="13669" xr:uid="{CD6773F4-71AB-4BE4-9912-17F7DA683167}"/>
    <cellStyle name="40% - Accent2 2 3 2 4" xfId="2339" xr:uid="{34207CE6-2845-4123-AA16-A7DF34ACEFC4}"/>
    <cellStyle name="40% - Accent2 2 3 2 4 2" xfId="13670" xr:uid="{B5F218C7-A353-4D0D-A5E6-338241296FCA}"/>
    <cellStyle name="40% - Accent2 2 3 2 5" xfId="13671" xr:uid="{9093B109-EDF6-4627-A0C8-72601E6BE6EE}"/>
    <cellStyle name="40% - Accent2 2 3 2 6" xfId="22314" xr:uid="{738EF710-FAA3-4335-8BDD-175A9EB2ABA3}"/>
    <cellStyle name="40% - Accent2 2 3 2 7" xfId="13665" xr:uid="{450FE0BF-1944-4102-B540-2C60E4DA2F71}"/>
    <cellStyle name="40% - Accent2 2 3 3" xfId="1318" xr:uid="{65A181E5-07FB-44D3-B3A3-4F65768E8B18}"/>
    <cellStyle name="40% - Accent2 2 3 3 2" xfId="1980" xr:uid="{47F64F72-2F93-4BBB-901B-BDDA3A1CAF38}"/>
    <cellStyle name="40% - Accent2 2 3 3 2 2" xfId="3215" xr:uid="{AE16E0FF-BE9E-4853-83E0-A7B833C73619}"/>
    <cellStyle name="40% - Accent2 2 3 3 2 2 2" xfId="13674" xr:uid="{FC6DB187-52FB-49C7-AA78-2E338DFDA49A}"/>
    <cellStyle name="40% - Accent2 2 3 3 2 3" xfId="13675" xr:uid="{324D1B0D-D950-48B1-A966-14E693F15C5E}"/>
    <cellStyle name="40% - Accent2 2 3 3 2 4" xfId="13673" xr:uid="{C063E543-6281-48BD-9339-47AC192C0F65}"/>
    <cellStyle name="40% - Accent2 2 3 3 3" xfId="2595" xr:uid="{D7899DAF-370A-4338-B5CC-E263E5D6FCC8}"/>
    <cellStyle name="40% - Accent2 2 3 3 3 2" xfId="13676" xr:uid="{4C82FA09-2DCB-4253-B1B4-38C1DA84C5CF}"/>
    <cellStyle name="40% - Accent2 2 3 3 4" xfId="13677" xr:uid="{39CB470F-16E2-4C64-87DD-7290722568AA}"/>
    <cellStyle name="40% - Accent2 2 3 3 5" xfId="13678" xr:uid="{9BA75BF5-1602-46DA-AC11-8F3A81528B9E}"/>
    <cellStyle name="40% - Accent2 2 3 3 6" xfId="13672" xr:uid="{0499E32A-89E5-449D-9103-15C7EE42634F}"/>
    <cellStyle name="40% - Accent2 2 3 4" xfId="1690" xr:uid="{3E86D997-2D40-4160-91F2-F69BDDBCF1C5}"/>
    <cellStyle name="40% - Accent2 2 3 4 2" xfId="2911" xr:uid="{1A07571A-6A45-4F23-A71C-02E92023AA25}"/>
    <cellStyle name="40% - Accent2 2 3 4 2 2" xfId="13680" xr:uid="{474ED449-D4E5-42D2-AE42-EFC5533B8C5A}"/>
    <cellStyle name="40% - Accent2 2 3 4 3" xfId="13681" xr:uid="{7BB07824-9CED-495A-ACA5-DCD0B0AC4080}"/>
    <cellStyle name="40% - Accent2 2 3 4 4" xfId="13679" xr:uid="{5FD6109A-2D6F-4DBD-9446-3F8034CDCAFD}"/>
    <cellStyle name="40% - Accent2 2 3 5" xfId="2222" xr:uid="{8C622198-12B5-4DA9-ABC0-82964D153B34}"/>
    <cellStyle name="40% - Accent2 2 3 5 2" xfId="13682" xr:uid="{91632D0A-55F1-41E1-9E25-901AF0252DDB}"/>
    <cellStyle name="40% - Accent2 2 3 6" xfId="13683" xr:uid="{5989902E-D886-43AA-81E4-2B28E1558A0E}"/>
    <cellStyle name="40% - Accent2 2 3 7" xfId="13684" xr:uid="{544327DC-552E-4CC5-B4C0-13B12ECB8BEC}"/>
    <cellStyle name="40% - Accent2 2 3 8" xfId="20720" xr:uid="{7B4D7B8D-21A5-4468-9B9F-35E01FCE01B5}"/>
    <cellStyle name="40% - Accent2 2 3 9" xfId="13664" xr:uid="{178E7E4A-F28C-48EE-8F6D-6CF5BB73995C}"/>
    <cellStyle name="40% - Accent2 2 4" xfId="1000" xr:uid="{42E08E74-85AB-4C6E-8960-25019EEA00A3}"/>
    <cellStyle name="40% - Accent2 2 4 10" xfId="23435" xr:uid="{A09417D9-265A-4574-AB36-BCE1AAA66309}"/>
    <cellStyle name="40% - Accent2 2 4 2" xfId="1320" xr:uid="{FF840076-2DD8-44A9-AF17-A99863735640}"/>
    <cellStyle name="40% - Accent2 2 4 2 2" xfId="1982" xr:uid="{3DFD8B50-0387-4E96-BB0F-45BC51734CC4}"/>
    <cellStyle name="40% - Accent2 2 4 2 2 2" xfId="3217" xr:uid="{C980989E-13F2-45AA-B617-50346F14A5AE}"/>
    <cellStyle name="40% - Accent2 2 4 2 2 2 2" xfId="13688" xr:uid="{1A16819C-A4D1-424A-9AB3-85A392E92209}"/>
    <cellStyle name="40% - Accent2 2 4 2 2 3" xfId="13689" xr:uid="{B2E65313-0F35-4DB8-86ED-582025B12034}"/>
    <cellStyle name="40% - Accent2 2 4 2 2 4" xfId="13687" xr:uid="{9C0D96C1-48B1-459A-9775-9C2B9B6B405F}"/>
    <cellStyle name="40% - Accent2 2 4 2 3" xfId="2597" xr:uid="{A079679F-15A8-46C3-9244-B721BA7795DB}"/>
    <cellStyle name="40% - Accent2 2 4 2 3 2" xfId="13690" xr:uid="{905BF26A-3BCE-4C1B-8533-C4AB4C1003CF}"/>
    <cellStyle name="40% - Accent2 2 4 2 4" xfId="13691" xr:uid="{A4C6D4C9-F238-45C8-913B-79853A4ACCDE}"/>
    <cellStyle name="40% - Accent2 2 4 2 5" xfId="13692" xr:uid="{3BFC0473-B5BC-4253-ACAA-25C55B91FA95}"/>
    <cellStyle name="40% - Accent2 2 4 2 6" xfId="13686" xr:uid="{51BFB9FA-8E3E-4EC2-917A-5DF06BDFCA0D}"/>
    <cellStyle name="40% - Accent2 2 4 3" xfId="1692" xr:uid="{E43A3972-8AFB-43BB-B5B7-C6319F59AABD}"/>
    <cellStyle name="40% - Accent2 2 4 3 2" xfId="2913" xr:uid="{E3EBF002-5D66-4167-A090-97F7C1335686}"/>
    <cellStyle name="40% - Accent2 2 4 3 2 2" xfId="13695" xr:uid="{393187C3-5082-402B-9416-9BA2A28B1879}"/>
    <cellStyle name="40% - Accent2 2 4 3 2 3" xfId="13696" xr:uid="{9537E5FE-4CC7-4279-8B15-71FE540B69D4}"/>
    <cellStyle name="40% - Accent2 2 4 3 2 4" xfId="13694" xr:uid="{FCC19180-8B92-4DA9-88A2-BFE24D8F101C}"/>
    <cellStyle name="40% - Accent2 2 4 3 3" xfId="13697" xr:uid="{175DAEC0-8409-4A29-91AA-8CA1E2D97F70}"/>
    <cellStyle name="40% - Accent2 2 4 3 4" xfId="13698" xr:uid="{407DFDAA-62FB-425D-8126-CA1309F530F0}"/>
    <cellStyle name="40% - Accent2 2 4 3 5" xfId="13699" xr:uid="{330ADE90-43B3-4B47-B484-30B974B7F2B5}"/>
    <cellStyle name="40% - Accent2 2 4 3 6" xfId="13693" xr:uid="{1A6FA28D-4A46-49A6-B972-62F9653B8155}"/>
    <cellStyle name="40% - Accent2 2 4 4" xfId="2270" xr:uid="{952F2F51-32F6-46FD-8660-AB68C39B0EC2}"/>
    <cellStyle name="40% - Accent2 2 4 4 2" xfId="13701" xr:uid="{42B5E965-D5A3-44FA-A74B-181CBED77AB2}"/>
    <cellStyle name="40% - Accent2 2 4 4 3" xfId="13702" xr:uid="{3B416429-5DA2-48E6-AE29-69A924EABE1C}"/>
    <cellStyle name="40% - Accent2 2 4 4 4" xfId="13700" xr:uid="{9EED40D8-2668-4730-BE41-EAD9654AA041}"/>
    <cellStyle name="40% - Accent2 2 4 5" xfId="13703" xr:uid="{57D1AB62-6A6A-429A-803C-FF1AE8EE3158}"/>
    <cellStyle name="40% - Accent2 2 4 6" xfId="13704" xr:uid="{2F81571D-D8E5-46FF-A4B0-BEBDA385FAE7}"/>
    <cellStyle name="40% - Accent2 2 4 7" xfId="13705" xr:uid="{A5175D94-7527-46FA-BE30-C5679D544FB5}"/>
    <cellStyle name="40% - Accent2 2 4 8" xfId="21814" xr:uid="{7DA81FF4-D2DE-4A8D-B85C-DAF6F556CCFA}"/>
    <cellStyle name="40% - Accent2 2 4 9" xfId="13685" xr:uid="{5C83368E-A879-45FF-811C-1ED0D016AB9C}"/>
    <cellStyle name="40% - Accent2 2 5" xfId="1005" xr:uid="{D1C5AFF5-21B9-48B5-8514-A1CD119803A9}"/>
    <cellStyle name="40% - Accent2 2 5 2" xfId="1313" xr:uid="{0DC07BEA-4A13-44E3-819C-06AE98037D18}"/>
    <cellStyle name="40% - Accent2 2 5 2 2" xfId="1975" xr:uid="{81D1B003-4B00-49AE-BDE3-CE318B773044}"/>
    <cellStyle name="40% - Accent2 2 5 2 2 2" xfId="3210" xr:uid="{D7935C60-50FE-4AA6-8511-88406339CCE1}"/>
    <cellStyle name="40% - Accent2 2 5 2 2 2 2" xfId="13709" xr:uid="{B646B7CB-19E9-420A-B7CD-33B1597E363D}"/>
    <cellStyle name="40% - Accent2 2 5 2 2 3" xfId="13710" xr:uid="{7AFFEAA3-EC4B-4EE0-AF70-055642E795EB}"/>
    <cellStyle name="40% - Accent2 2 5 2 2 4" xfId="13708" xr:uid="{E77BD66B-E626-492F-B564-5EF6F043AB6E}"/>
    <cellStyle name="40% - Accent2 2 5 2 3" xfId="2598" xr:uid="{B6EF5A9D-2BDF-4C07-890F-86AE423FE6F2}"/>
    <cellStyle name="40% - Accent2 2 5 2 3 2" xfId="13711" xr:uid="{E8D1AE1F-3C29-4CEF-891D-FEE2352295C9}"/>
    <cellStyle name="40% - Accent2 2 5 2 4" xfId="13712" xr:uid="{74376D65-570F-483B-874D-3E784E94D622}"/>
    <cellStyle name="40% - Accent2 2 5 2 5" xfId="13713" xr:uid="{CC189B1F-7ACB-44ED-959E-7735B8561D56}"/>
    <cellStyle name="40% - Accent2 2 5 2 6" xfId="13707" xr:uid="{1B90E8ED-5C3B-4ADC-A62F-FBDEF9A226DE}"/>
    <cellStyle name="40% - Accent2 2 5 3" xfId="1685" xr:uid="{C1F807BE-7F32-4AA4-AE44-4EE3A2A977D6}"/>
    <cellStyle name="40% - Accent2 2 5 3 2" xfId="2906" xr:uid="{7315B201-F797-4FAD-BF0F-97939A2B3E42}"/>
    <cellStyle name="40% - Accent2 2 5 3 2 2" xfId="13716" xr:uid="{C2BD3137-E098-4D68-AA16-C22151DD925F}"/>
    <cellStyle name="40% - Accent2 2 5 3 2 3" xfId="13717" xr:uid="{6964FBFA-9791-4900-9372-091CB4615BE8}"/>
    <cellStyle name="40% - Accent2 2 5 3 2 4" xfId="13715" xr:uid="{F902BA63-4197-4DD7-9BAD-252D58B11148}"/>
    <cellStyle name="40% - Accent2 2 5 3 3" xfId="13718" xr:uid="{BE0084D4-01F4-4FAE-80E1-B6EF2E98E16E}"/>
    <cellStyle name="40% - Accent2 2 5 3 4" xfId="13719" xr:uid="{F15362BF-CF90-4662-93CC-E536E39EE6BD}"/>
    <cellStyle name="40% - Accent2 2 5 3 5" xfId="13720" xr:uid="{1E59473D-0945-4F63-B5FD-4A15A9AD6AF6}"/>
    <cellStyle name="40% - Accent2 2 5 3 6" xfId="13714" xr:uid="{8A1EC0E1-6590-4B76-B183-972B72E04B6C}"/>
    <cellStyle name="40% - Accent2 2 5 4" xfId="2421" xr:uid="{75B3C18C-BE67-4490-887B-780856B6E754}"/>
    <cellStyle name="40% - Accent2 2 5 4 2" xfId="13722" xr:uid="{9CA2CF08-23A6-4686-9BA8-B5FD753C31CE}"/>
    <cellStyle name="40% - Accent2 2 5 4 3" xfId="13723" xr:uid="{29B47D5E-5BE3-4F89-9480-B3ADBDE64F77}"/>
    <cellStyle name="40% - Accent2 2 5 4 4" xfId="13721" xr:uid="{9CA5A8B7-AF02-4548-9F34-CFF176A1E9DE}"/>
    <cellStyle name="40% - Accent2 2 5 5" xfId="13724" xr:uid="{D1B35441-5975-47B2-9CE9-70D4AD4F9EFF}"/>
    <cellStyle name="40% - Accent2 2 5 6" xfId="13725" xr:uid="{0B7B6ED6-E99E-46E2-9AC6-EEC81C3F0D18}"/>
    <cellStyle name="40% - Accent2 2 5 7" xfId="13726" xr:uid="{810DCC42-6E97-4AA0-8215-2AD9E6D8B039}"/>
    <cellStyle name="40% - Accent2 2 5 8" xfId="13706" xr:uid="{88C94E52-0DBF-4F9C-9C5F-F24ACED82E18}"/>
    <cellStyle name="40% - Accent2 2 6" xfId="136" xr:uid="{D14BEE0A-2855-47CF-956E-73B8CCEB1DC7}"/>
    <cellStyle name="40% - Accent2 2 6 2" xfId="1821" xr:uid="{38458689-88FB-461D-8C5D-01398E67C433}"/>
    <cellStyle name="40% - Accent2 2 6 2 2" xfId="3055" xr:uid="{BAE11ADF-B682-45AE-B482-CF2433055BFB}"/>
    <cellStyle name="40% - Accent2 2 6 2 2 2" xfId="13729" xr:uid="{AA342A81-B832-4952-B5D5-F4F8AAB88E30}"/>
    <cellStyle name="40% - Accent2 2 6 2 3" xfId="13730" xr:uid="{9F5B7EE5-F495-4890-BB5E-02450873D5BD}"/>
    <cellStyle name="40% - Accent2 2 6 2 4" xfId="13728" xr:uid="{FAF4CF5D-42AE-4C17-B97A-C8D5396680A8}"/>
    <cellStyle name="40% - Accent2 2 6 3" xfId="2589" xr:uid="{CEBF97CD-7126-429F-ABBF-FBE3705F7E98}"/>
    <cellStyle name="40% - Accent2 2 6 3 2" xfId="13731" xr:uid="{2F55BDB3-8E8D-4159-949C-8A54895815C9}"/>
    <cellStyle name="40% - Accent2 2 6 4" xfId="13732" xr:uid="{DE24D5F2-4B1C-424C-B215-225D05CF5F65}"/>
    <cellStyle name="40% - Accent2 2 6 5" xfId="13733" xr:uid="{B9238ED2-2A0E-41DB-8ED1-554298C63190}"/>
    <cellStyle name="40% - Accent2 2 6 6" xfId="13727" xr:uid="{6727ADA5-2F31-4CE3-AA32-46B1F9489E85}"/>
    <cellStyle name="40% - Accent2 2 7" xfId="1530" xr:uid="{C19494C1-B9D9-42D1-B28A-6387F3C763B0}"/>
    <cellStyle name="40% - Accent2 2 7 2" xfId="2750" xr:uid="{1E45B57C-90FB-4382-A00E-1E0ECFEB1F16}"/>
    <cellStyle name="40% - Accent2 2 7 2 2" xfId="13736" xr:uid="{1F479EDE-C5C2-436E-ABCB-4718467D721D}"/>
    <cellStyle name="40% - Accent2 2 7 2 3" xfId="13737" xr:uid="{B005950A-FF5D-40D9-A334-E09202B33198}"/>
    <cellStyle name="40% - Accent2 2 7 2 4" xfId="13735" xr:uid="{DB863DFA-33B5-4AD9-A92E-9809F757C8B3}"/>
    <cellStyle name="40% - Accent2 2 7 3" xfId="13738" xr:uid="{EB27015D-A82A-4B58-9A15-8E726D0A916C}"/>
    <cellStyle name="40% - Accent2 2 7 4" xfId="13739" xr:uid="{04EAF43B-3511-467E-8E84-B60A05C2FBE2}"/>
    <cellStyle name="40% - Accent2 2 7 5" xfId="13740" xr:uid="{733B64F5-BF34-43AA-8AA4-7B0C26565930}"/>
    <cellStyle name="40% - Accent2 2 7 6" xfId="13734" xr:uid="{6813A1F5-D9BA-44D6-8296-98FD5B8C0AD9}"/>
    <cellStyle name="40% - Accent2 2 8" xfId="2150" xr:uid="{E88C5839-BCE1-4B8B-A8F2-44CEA035EB27}"/>
    <cellStyle name="40% - Accent2 2 8 2" xfId="13742" xr:uid="{5F4ED6B6-12CB-400E-98C7-A8BB3722C7C6}"/>
    <cellStyle name="40% - Accent2 2 8 3" xfId="13743" xr:uid="{A74DB4A7-5BEC-4522-840D-3033CD6DEA02}"/>
    <cellStyle name="40% - Accent2 2 8 4" xfId="13741" xr:uid="{466CCE92-5708-4731-B35E-DF2738C10A84}"/>
    <cellStyle name="40% - Accent2 2 9" xfId="13744" xr:uid="{994BA901-E7DB-4DF1-BCF4-018D688B0571}"/>
    <cellStyle name="40% - Accent2 20" xfId="5849" xr:uid="{512E83E7-D76A-46CB-8301-6E8A2CD73D46}"/>
    <cellStyle name="40% - Accent2 20 2" xfId="21748" xr:uid="{828B3325-F348-4D69-8B61-B5A5E8A4BCC8}"/>
    <cellStyle name="40% - Accent2 20 3" xfId="13745" xr:uid="{A43F56E3-B2C2-48D2-AD6A-317185D65F76}"/>
    <cellStyle name="40% - Accent2 21" xfId="5872" xr:uid="{56269622-BD69-40F8-B8F4-427EAAED8E9A}"/>
    <cellStyle name="40% - Accent2 21 2" xfId="21771" xr:uid="{4B005CBA-546C-43CA-8087-E7038009C938}"/>
    <cellStyle name="40% - Accent2 21 3" xfId="13746" xr:uid="{5872A299-C603-4960-80F7-53AD229A4A54}"/>
    <cellStyle name="40% - Accent2 22" xfId="5898" xr:uid="{3B6924BF-DA6A-429A-8423-02C9E1B6FCB5}"/>
    <cellStyle name="40% - Accent2 22 2" xfId="21796" xr:uid="{E533C486-D78D-4A9A-BE3B-E200513C4D4D}"/>
    <cellStyle name="40% - Accent2 22 3" xfId="13747" xr:uid="{F7B48F8C-22BA-45A8-A22B-5E87F8EE3716}"/>
    <cellStyle name="40% - Accent2 23" xfId="4900" xr:uid="{C50002EE-ACE8-49B7-A2A4-172F8E992F6D}"/>
    <cellStyle name="40% - Accent2 23 2" xfId="13748" xr:uid="{81EB5A8D-2005-4187-BC70-C03349B79A7F}"/>
    <cellStyle name="40% - Accent2 24" xfId="13749" xr:uid="{1711EF1F-5335-4B8C-9C58-3BD5DF55A4E9}"/>
    <cellStyle name="40% - Accent2 25" xfId="13750" xr:uid="{7FA5405B-F04A-42D7-A548-C2A09A661BB4}"/>
    <cellStyle name="40% - Accent2 26" xfId="13751" xr:uid="{F1A24412-4730-4932-8EB0-8EEEE51F62DE}"/>
    <cellStyle name="40% - Accent2 27" xfId="13752" xr:uid="{AF6B3D84-8D8A-426A-897D-F600F5A8C799}"/>
    <cellStyle name="40% - Accent2 28" xfId="13753" xr:uid="{DA61AAB0-8C0F-49E7-932C-1EAC2F0F5498}"/>
    <cellStyle name="40% - Accent2 29" xfId="13754" xr:uid="{83F719EC-F921-43A5-8C49-A5E444929A79}"/>
    <cellStyle name="40% - Accent2 3" xfId="655" xr:uid="{527E118D-7500-4603-AC48-06CA81031E3C}"/>
    <cellStyle name="40% - Accent2 3 10" xfId="13756" xr:uid="{D53B3428-0E3E-4D3D-BEEF-193C50F0E7C2}"/>
    <cellStyle name="40% - Accent2 3 10 2" xfId="29923" xr:uid="{399A2968-9FC9-4029-A985-0BD846DF2ED8}"/>
    <cellStyle name="40% - Accent2 3 11" xfId="13757" xr:uid="{0DF716A8-0347-4402-9696-37E83FD80A5C}"/>
    <cellStyle name="40% - Accent2 3 12" xfId="13758" xr:uid="{F1AC7936-539B-4233-BF5F-6D6F7D9AD771}"/>
    <cellStyle name="40% - Accent2 3 13" xfId="13755" xr:uid="{C7B7B1D8-6C61-46D8-803E-25107DF4710C}"/>
    <cellStyle name="40% - Accent2 3 14" xfId="20949" xr:uid="{654052CC-B8BF-4B4A-B9D2-9A0C52C7902D}"/>
    <cellStyle name="40% - Accent2 3 15" xfId="6639" xr:uid="{2E3141B0-32BC-4204-BE2E-064AE604AA26}"/>
    <cellStyle name="40% - Accent2 3 16" xfId="5070" xr:uid="{CB34522E-EC38-40D5-BC4C-2EC93D2BFBDA}"/>
    <cellStyle name="40% - Accent2 3 17" xfId="22956" xr:uid="{108CC189-1E8C-4551-9F30-9025DBD96252}"/>
    <cellStyle name="40% - Accent2 3 2" xfId="998" xr:uid="{E50F20A9-20CA-4BB4-8BEC-4973010DD98B}"/>
    <cellStyle name="40% - Accent2 3 2 10" xfId="21175" xr:uid="{6EA774A7-411C-4053-9646-A30CD4FAA0A8}"/>
    <cellStyle name="40% - Accent2 3 2 11" xfId="13759" xr:uid="{FD5381F6-7D12-48A2-92D4-4896D6440C0E}"/>
    <cellStyle name="40% - Accent2 3 2 12" xfId="5338" xr:uid="{0AB27ED4-FAD0-4B31-996A-DCE426F16F4C}"/>
    <cellStyle name="40% - Accent2 3 2 13" xfId="23001" xr:uid="{F39E80D9-F26D-41C1-A1A4-D070EC72B8BD}"/>
    <cellStyle name="40% - Accent2 3 2 2" xfId="997" xr:uid="{91A5B3DE-A42C-426F-8055-B7D81993812C}"/>
    <cellStyle name="40% - Accent2 3 2 2 10" xfId="24360" xr:uid="{B694C123-0689-41B2-9F65-F7ABD8B0F7B5}"/>
    <cellStyle name="40% - Accent2 3 2 2 2" xfId="1323" xr:uid="{01D6A76B-8F96-4AED-B7A6-3701A0C45F5A}"/>
    <cellStyle name="40% - Accent2 3 2 2 2 2" xfId="1985" xr:uid="{82B8C989-3C77-4034-8E4C-A3056C64B3CA}"/>
    <cellStyle name="40% - Accent2 3 2 2 2 2 2" xfId="3220" xr:uid="{13BA89E5-C7BD-45BC-AC7F-FE33624680D2}"/>
    <cellStyle name="40% - Accent2 3 2 2 2 2 2 2" xfId="13763" xr:uid="{1234F2B1-1F05-4B10-9A37-C2E5C322E483}"/>
    <cellStyle name="40% - Accent2 3 2 2 2 2 3" xfId="13764" xr:uid="{81E99122-74EE-4477-9AAC-4EBED88852B2}"/>
    <cellStyle name="40% - Accent2 3 2 2 2 2 4" xfId="28803" xr:uid="{4C2676CC-479A-45C9-89A8-DC0DEF799127}"/>
    <cellStyle name="40% - Accent2 3 2 2 2 2 5" xfId="13762" xr:uid="{E1D9A82E-DA70-490D-B437-967F61E3F9A4}"/>
    <cellStyle name="40% - Accent2 3 2 2 2 3" xfId="2601" xr:uid="{65745554-7458-4972-8282-4FED6A79A677}"/>
    <cellStyle name="40% - Accent2 3 2 2 2 3 2" xfId="13765" xr:uid="{DFA30D38-4A49-43C3-A9ED-4BD72B31AAB9}"/>
    <cellStyle name="40% - Accent2 3 2 2 2 4" xfId="13766" xr:uid="{5330F366-7BEF-4891-B0D6-C2794DEDC0BF}"/>
    <cellStyle name="40% - Accent2 3 2 2 2 5" xfId="13767" xr:uid="{C022EDDF-3BA1-484F-8228-9B1FBCA659D5}"/>
    <cellStyle name="40% - Accent2 3 2 2 2 6" xfId="25828" xr:uid="{475DF630-1219-4BA7-9936-93D88AACB26F}"/>
    <cellStyle name="40% - Accent2 3 2 2 2 7" xfId="13761" xr:uid="{39CC6A91-AC89-4D53-BE6C-F28DD2E5B9D5}"/>
    <cellStyle name="40% - Accent2 3 2 2 3" xfId="1695" xr:uid="{0D7CBC59-8830-4AB4-866C-77533E99F704}"/>
    <cellStyle name="40% - Accent2 3 2 2 3 2" xfId="2916" xr:uid="{7A37BAE1-6629-4E7D-A18A-E83233C8BF28}"/>
    <cellStyle name="40% - Accent2 3 2 2 3 2 2" xfId="13770" xr:uid="{25653946-B60F-4019-AEBD-9D94B75BA491}"/>
    <cellStyle name="40% - Accent2 3 2 2 3 2 3" xfId="13771" xr:uid="{D957D493-1BEF-4588-B80C-FE9FB679FB18}"/>
    <cellStyle name="40% - Accent2 3 2 2 3 2 4" xfId="13769" xr:uid="{552D3BA5-7A79-455B-AD0E-63F54EAE42E3}"/>
    <cellStyle name="40% - Accent2 3 2 2 3 3" xfId="13772" xr:uid="{12D94DCE-3CAA-4E83-A874-6374D5AAD635}"/>
    <cellStyle name="40% - Accent2 3 2 2 3 4" xfId="13773" xr:uid="{07694657-E0AF-41B7-A76D-CBF0242D283A}"/>
    <cellStyle name="40% - Accent2 3 2 2 3 5" xfId="13774" xr:uid="{BB5D89EB-9C17-4D3F-BA89-78BEDF07A385}"/>
    <cellStyle name="40% - Accent2 3 2 2 3 6" xfId="27289" xr:uid="{632C782C-EEEC-4BDC-A0EF-A14451B3A5D4}"/>
    <cellStyle name="40% - Accent2 3 2 2 3 7" xfId="13768" xr:uid="{5122DBD0-4AA1-453E-AEB1-F267E478CBBA}"/>
    <cellStyle name="40% - Accent2 3 2 2 4" xfId="2341" xr:uid="{2F5A2408-A509-4562-AAAF-9BBD6B99A762}"/>
    <cellStyle name="40% - Accent2 3 2 2 4 2" xfId="13776" xr:uid="{9770AF36-DF8F-4959-8551-9747738AECAB}"/>
    <cellStyle name="40% - Accent2 3 2 2 4 3" xfId="13777" xr:uid="{711B4687-431A-4110-AC7C-7CC1015FFAB8}"/>
    <cellStyle name="40% - Accent2 3 2 2 4 4" xfId="30284" xr:uid="{C825A378-95BE-45DB-A9C5-B38D8EDD4C93}"/>
    <cellStyle name="40% - Accent2 3 2 2 4 5" xfId="13775" xr:uid="{BC129DCD-235C-473A-979F-5114DF820429}"/>
    <cellStyle name="40% - Accent2 3 2 2 5" xfId="13778" xr:uid="{0597F056-CB5A-4051-9823-53670A734489}"/>
    <cellStyle name="40% - Accent2 3 2 2 6" xfId="13779" xr:uid="{27A57811-08BA-4780-BC13-CDFC34F5DE2B}"/>
    <cellStyle name="40% - Accent2 3 2 2 7" xfId="13780" xr:uid="{201E715F-1D58-4430-8C91-5E53DAD117C3}"/>
    <cellStyle name="40% - Accent2 3 2 2 8" xfId="22148" xr:uid="{577F96D8-54E2-4301-90BD-408FD9504AAD}"/>
    <cellStyle name="40% - Accent2 3 2 2 9" xfId="13760" xr:uid="{913CC8B7-9FD5-4AC1-A08F-DD3083469A41}"/>
    <cellStyle name="40% - Accent2 3 2 3" xfId="1322" xr:uid="{C37FA181-36E0-4D9F-AA82-9696A61E518B}"/>
    <cellStyle name="40% - Accent2 3 2 3 2" xfId="1984" xr:uid="{9AE689F2-15F5-4D7C-AA2F-3DEE2E9257A5}"/>
    <cellStyle name="40% - Accent2 3 2 3 2 2" xfId="3219" xr:uid="{76FD3572-4B01-4EA5-8844-A8B14B7ACB97}"/>
    <cellStyle name="40% - Accent2 3 2 3 2 2 2" xfId="13784" xr:uid="{A1EEAF60-0D98-42B6-89C5-DBD1C5309EF0}"/>
    <cellStyle name="40% - Accent2 3 2 3 2 2 3" xfId="13785" xr:uid="{A6E6CF31-E1BB-4104-B186-9182872A23AE}"/>
    <cellStyle name="40% - Accent2 3 2 3 2 2 4" xfId="29093" xr:uid="{10655A4E-6F3A-4392-8E43-C1227F45F7E6}"/>
    <cellStyle name="40% - Accent2 3 2 3 2 2 5" xfId="13783" xr:uid="{210D3E06-FBDA-4CDA-9DAE-86D21931F97C}"/>
    <cellStyle name="40% - Accent2 3 2 3 2 3" xfId="13786" xr:uid="{871413D1-930D-4A8F-8B32-ECA4AD76C505}"/>
    <cellStyle name="40% - Accent2 3 2 3 2 4" xfId="13787" xr:uid="{C8138ECB-7FA4-4011-A8F2-CE1C6DCD0F15}"/>
    <cellStyle name="40% - Accent2 3 2 3 2 5" xfId="13788" xr:uid="{53E7446C-4C56-49CD-A375-117D8726C120}"/>
    <cellStyle name="40% - Accent2 3 2 3 2 6" xfId="26115" xr:uid="{836CAD81-FCED-4138-B839-AD7F036D912F}"/>
    <cellStyle name="40% - Accent2 3 2 3 2 7" xfId="13782" xr:uid="{CCE284EF-77F3-488D-A8A0-DC8CAA7C5BB3}"/>
    <cellStyle name="40% - Accent2 3 2 3 3" xfId="2600" xr:uid="{C89CBC64-7E3F-483A-99CE-5B4D5DF3BE9F}"/>
    <cellStyle name="40% - Accent2 3 2 3 3 2" xfId="13790" xr:uid="{818323AD-E92D-400E-80E8-28D41541CD6F}"/>
    <cellStyle name="40% - Accent2 3 2 3 3 2 2" xfId="13791" xr:uid="{A8A76635-FCDC-46AC-9F02-C13C04546A0D}"/>
    <cellStyle name="40% - Accent2 3 2 3 3 2 3" xfId="13792" xr:uid="{EE6C8F74-87E7-4765-88BC-3E5AAAB8D376}"/>
    <cellStyle name="40% - Accent2 3 2 3 3 3" xfId="13793" xr:uid="{9B8C2C21-3793-4A3F-A685-3FE5D9E75F0C}"/>
    <cellStyle name="40% - Accent2 3 2 3 3 4" xfId="13794" xr:uid="{3B9359D5-85C1-44F6-B033-ADA32920BD28}"/>
    <cellStyle name="40% - Accent2 3 2 3 3 5" xfId="13795" xr:uid="{AB891511-C830-4E53-864E-195A9C31DA38}"/>
    <cellStyle name="40% - Accent2 3 2 3 3 6" xfId="27582" xr:uid="{E4169C74-A8F9-4511-AFDE-6D661A76D1B9}"/>
    <cellStyle name="40% - Accent2 3 2 3 3 7" xfId="13789" xr:uid="{F768D56F-8EA4-4C4A-9A7E-C4D94FA31BFC}"/>
    <cellStyle name="40% - Accent2 3 2 3 4" xfId="13796" xr:uid="{B9704469-42F6-4C14-A5A8-D455BE920BB9}"/>
    <cellStyle name="40% - Accent2 3 2 3 4 2" xfId="13797" xr:uid="{45B837B3-240A-4A29-B488-CFD947B0CCDA}"/>
    <cellStyle name="40% - Accent2 3 2 3 4 3" xfId="13798" xr:uid="{655FF7B2-A1B9-4BA2-B7EA-A572B38E31A2}"/>
    <cellStyle name="40% - Accent2 3 2 3 4 4" xfId="30580" xr:uid="{DCFC5C4A-0B35-42E3-9BE9-0EFC1885CB15}"/>
    <cellStyle name="40% - Accent2 3 2 3 5" xfId="13799" xr:uid="{0D7E2127-CF5C-423A-8E14-D51A4114AFE0}"/>
    <cellStyle name="40% - Accent2 3 2 3 6" xfId="13800" xr:uid="{CDFD601B-347B-413F-A3DD-CF76C2ED4FD2}"/>
    <cellStyle name="40% - Accent2 3 2 3 7" xfId="13801" xr:uid="{D2B87B22-CBC7-46EA-A5BC-12C81D51CB12}"/>
    <cellStyle name="40% - Accent2 3 2 3 8" xfId="24671" xr:uid="{63C6090C-1574-44AF-80F5-1D43A7ED31AE}"/>
    <cellStyle name="40% - Accent2 3 2 3 9" xfId="13781" xr:uid="{E897F4C3-CDB4-4B3B-ADE5-7D955C1D5235}"/>
    <cellStyle name="40% - Accent2 3 2 4" xfId="1694" xr:uid="{496648B7-0798-49CC-8222-BDA858FCE763}"/>
    <cellStyle name="40% - Accent2 3 2 4 2" xfId="2915" xr:uid="{2CBCDB15-EC31-4D6C-A457-42E9BAE398CA}"/>
    <cellStyle name="40% - Accent2 3 2 4 2 2" xfId="13804" xr:uid="{5CF52505-EC6C-4486-8D8F-149F98F09F1D}"/>
    <cellStyle name="40% - Accent2 3 2 4 2 2 2" xfId="29390" xr:uid="{93C7EE34-73DE-4D64-88BB-C1E64ACB0FC9}"/>
    <cellStyle name="40% - Accent2 3 2 4 2 3" xfId="13805" xr:uid="{E2A4AE3F-5767-42E6-A814-4D7B9D3800AE}"/>
    <cellStyle name="40% - Accent2 3 2 4 2 4" xfId="26406" xr:uid="{459B9420-A573-43B4-A32F-51A27AFE767B}"/>
    <cellStyle name="40% - Accent2 3 2 4 2 5" xfId="13803" xr:uid="{2C86B284-03E0-4D5D-A13A-B79BA85B875A}"/>
    <cellStyle name="40% - Accent2 3 2 4 3" xfId="13806" xr:uid="{DF786A65-97D1-4973-A4D3-D2F82DEE7FBF}"/>
    <cellStyle name="40% - Accent2 3 2 4 3 2" xfId="27879" xr:uid="{7CED9865-0704-4A67-B840-3D1F95D18BE9}"/>
    <cellStyle name="40% - Accent2 3 2 4 4" xfId="13807" xr:uid="{74B5138A-9E22-4411-8F73-08E57DA53415}"/>
    <cellStyle name="40% - Accent2 3 2 4 4 2" xfId="30878" xr:uid="{82F2DDE1-613D-4434-A5C4-DAD54FD2C644}"/>
    <cellStyle name="40% - Accent2 3 2 4 5" xfId="13808" xr:uid="{2CED6537-AB78-4F8A-B4B9-1E4826CA80A1}"/>
    <cellStyle name="40% - Accent2 3 2 4 6" xfId="24950" xr:uid="{8C7C0817-6D69-433B-92A8-390DABE71467}"/>
    <cellStyle name="40% - Accent2 3 2 4 7" xfId="13802" xr:uid="{B83B658C-2D9E-41BD-9023-0BE4C6E5968A}"/>
    <cellStyle name="40% - Accent2 3 2 5" xfId="2224" xr:uid="{75A14B18-3BC0-45C3-BFC2-6B492E570D5F}"/>
    <cellStyle name="40% - Accent2 3 2 5 2" xfId="13810" xr:uid="{CBB8D8F3-A9C9-4FA9-BF2C-7ACBAB200418}"/>
    <cellStyle name="40% - Accent2 3 2 5 2 2" xfId="13811" xr:uid="{FB24D367-83FE-455A-8645-31C4ED7EB203}"/>
    <cellStyle name="40% - Accent2 3 2 5 2 2 2" xfId="29699" xr:uid="{9833BEBE-AD7B-41F2-AB5F-9576131FA069}"/>
    <cellStyle name="40% - Accent2 3 2 5 2 3" xfId="13812" xr:uid="{E25DFD42-7322-438E-842E-DECE22FA4188}"/>
    <cellStyle name="40% - Accent2 3 2 5 2 4" xfId="26715" xr:uid="{754A509F-0086-4798-B8B4-9C97FBAD9B71}"/>
    <cellStyle name="40% - Accent2 3 2 5 3" xfId="13813" xr:uid="{98597279-2FC6-4F13-B434-78D5C1CB7727}"/>
    <cellStyle name="40% - Accent2 3 2 5 3 2" xfId="28188" xr:uid="{22C4343C-F6B0-4633-9151-DC268B2CE856}"/>
    <cellStyle name="40% - Accent2 3 2 5 4" xfId="13814" xr:uid="{1415A6D2-D29B-42E3-80F1-85DC8B6168C6}"/>
    <cellStyle name="40% - Accent2 3 2 5 4 2" xfId="31188" xr:uid="{EC766E5A-40D4-4629-AC5A-324DF41CBBC0}"/>
    <cellStyle name="40% - Accent2 3 2 5 5" xfId="13815" xr:uid="{C99418CA-6F5B-4A11-A256-0F409B72EAC3}"/>
    <cellStyle name="40% - Accent2 3 2 5 6" xfId="25247" xr:uid="{AD02B031-4FAD-43F9-A797-8DBC0EBD6577}"/>
    <cellStyle name="40% - Accent2 3 2 5 7" xfId="13809" xr:uid="{8A72D328-397C-4C3D-ABD0-F6FFDBCD0FB1}"/>
    <cellStyle name="40% - Accent2 3 2 6" xfId="13816" xr:uid="{D0B98193-5D2E-4306-BAD7-B92C391EF58B}"/>
    <cellStyle name="40% - Accent2 3 2 6 2" xfId="13817" xr:uid="{0C5D7793-62BC-4FE7-B9B8-4413218C23AC}"/>
    <cellStyle name="40% - Accent2 3 2 6 2 2" xfId="28513" xr:uid="{FCF7AA37-0CC7-4CBE-9C57-68E095B44FE1}"/>
    <cellStyle name="40% - Accent2 3 2 6 3" xfId="13818" xr:uid="{0F43CE8F-BBF2-459C-9F15-63B5762B6341}"/>
    <cellStyle name="40% - Accent2 3 2 6 4" xfId="25547" xr:uid="{604D70D3-2088-4284-B902-6465C720F0B5}"/>
    <cellStyle name="40% - Accent2 3 2 7" xfId="13819" xr:uid="{4C1BD1D7-5B22-4887-89EA-CDD7341A56FC}"/>
    <cellStyle name="40% - Accent2 3 2 7 2" xfId="26998" xr:uid="{A1F60DA5-68FA-4E6B-961A-8C390C4E6BE3}"/>
    <cellStyle name="40% - Accent2 3 2 8" xfId="13820" xr:uid="{28305D91-B2BF-477D-8E53-FAAB839E4063}"/>
    <cellStyle name="40% - Accent2 3 2 8 2" xfId="29992" xr:uid="{7FBA7878-54DB-47AA-A130-7D615CAE345D}"/>
    <cellStyle name="40% - Accent2 3 2 9" xfId="13821" xr:uid="{241A7BBA-D31F-4B34-B688-D8A944B00C5C}"/>
    <cellStyle name="40% - Accent2 3 3" xfId="996" xr:uid="{6E9AFE99-F318-4565-B26E-2E3B432C8576}"/>
    <cellStyle name="40% - Accent2 3 3 10" xfId="24043" xr:uid="{A757A708-BAA9-4EDD-83D4-722917D3B8F1}"/>
    <cellStyle name="40% - Accent2 3 3 2" xfId="1324" xr:uid="{10BF68A7-6022-4C74-86AD-2BA36CCD9F1E}"/>
    <cellStyle name="40% - Accent2 3 3 2 2" xfId="1986" xr:uid="{726F697E-D62D-45F8-8EBA-C17DD7D36115}"/>
    <cellStyle name="40% - Accent2 3 3 2 2 2" xfId="3221" xr:uid="{DD70458C-B89B-4DF4-84C9-4F19F8C84DF5}"/>
    <cellStyle name="40% - Accent2 3 3 2 2 2 2" xfId="13825" xr:uid="{57C5B463-2A42-481B-9278-83E99E40C757}"/>
    <cellStyle name="40% - Accent2 3 3 2 2 3" xfId="13826" xr:uid="{65EC63CD-CE84-4353-B2E7-C79878F5EAA8}"/>
    <cellStyle name="40% - Accent2 3 3 2 2 4" xfId="13824" xr:uid="{4DB93CC6-7C00-4701-91F5-A0114CDF39E7}"/>
    <cellStyle name="40% - Accent2 3 3 2 3" xfId="2602" xr:uid="{B02FAAA2-0640-4DCC-A356-2DEC74A8144F}"/>
    <cellStyle name="40% - Accent2 3 3 2 3 2" xfId="13827" xr:uid="{D6D055E2-FB76-470E-8980-8C27564BFE9E}"/>
    <cellStyle name="40% - Accent2 3 3 2 4" xfId="13828" xr:uid="{5D3149B5-B6FC-44E2-9D85-15F5416E4AFC}"/>
    <cellStyle name="40% - Accent2 3 3 2 5" xfId="13829" xr:uid="{30F1C0B5-FA15-43EA-BC75-7DCF8D3D55C2}"/>
    <cellStyle name="40% - Accent2 3 3 2 6" xfId="22404" xr:uid="{92EDA361-F1EB-42D9-A331-ACFFF4DFE1E3}"/>
    <cellStyle name="40% - Accent2 3 3 2 7" xfId="13823" xr:uid="{08760968-B8D1-44FF-9582-9FA722C4AD31}"/>
    <cellStyle name="40% - Accent2 3 3 2 8" xfId="31350" xr:uid="{C03F1F36-D36C-4370-9FCA-2083272A59F7}"/>
    <cellStyle name="40% - Accent2 3 3 3" xfId="1696" xr:uid="{E3F578BA-7588-46CD-80A2-A95C40384625}"/>
    <cellStyle name="40% - Accent2 3 3 3 2" xfId="2917" xr:uid="{6898003A-5978-4037-B7E7-5CDF107BF1DC}"/>
    <cellStyle name="40% - Accent2 3 3 3 2 2" xfId="13832" xr:uid="{FC9206B0-DC8D-428F-A203-71EA33328CEB}"/>
    <cellStyle name="40% - Accent2 3 3 3 2 3" xfId="13833" xr:uid="{D310B588-F8EF-4F24-8C2B-BCAA8575146E}"/>
    <cellStyle name="40% - Accent2 3 3 3 2 4" xfId="13831" xr:uid="{3361E7DD-A663-498F-8E9C-657CCE316E02}"/>
    <cellStyle name="40% - Accent2 3 3 3 3" xfId="13834" xr:uid="{DD3F0600-2BDE-4894-8878-233A6B310696}"/>
    <cellStyle name="40% - Accent2 3 3 3 4" xfId="13835" xr:uid="{C1B9F8CA-3E08-42C1-9BF7-00DB90187562}"/>
    <cellStyle name="40% - Accent2 3 3 3 5" xfId="13836" xr:uid="{A0940F71-4E15-4CB9-A6F1-4496D59522C6}"/>
    <cellStyle name="40% - Accent2 3 3 3 6" xfId="31707" xr:uid="{68AFAD73-A473-4C43-B745-F46C19F3ECB5}"/>
    <cellStyle name="40% - Accent2 3 3 3 7" xfId="13830" xr:uid="{F6B21823-8239-4AF4-8A2B-330B09D07AD1}"/>
    <cellStyle name="40% - Accent2 3 3 4" xfId="2282" xr:uid="{BF5BCEA6-814A-45DF-A1D0-A80A4390E007}"/>
    <cellStyle name="40% - Accent2 3 3 4 2" xfId="13838" xr:uid="{10C948D8-6925-47F6-B088-FA473DC54C32}"/>
    <cellStyle name="40% - Accent2 3 3 4 3" xfId="13839" xr:uid="{AA6F482A-888E-4AAC-B8EC-09EA0F64ECFA}"/>
    <cellStyle name="40% - Accent2 3 3 4 4" xfId="13837" xr:uid="{28EDBD30-44EA-4D60-B782-06FCBF990F3E}"/>
    <cellStyle name="40% - Accent2 3 3 5" xfId="13840" xr:uid="{812179DD-6CB9-42AD-A1A6-82E6F0B13DFB}"/>
    <cellStyle name="40% - Accent2 3 3 6" xfId="13841" xr:uid="{16E1BEDD-2F79-44CD-B2D1-D9A59C98515B}"/>
    <cellStyle name="40% - Accent2 3 3 7" xfId="13842" xr:uid="{8838C841-48F8-4610-853F-0C63D5811209}"/>
    <cellStyle name="40% - Accent2 3 3 8" xfId="21420" xr:uid="{3CEF6B79-86A2-43FE-BD2D-3F532C425EE1}"/>
    <cellStyle name="40% - Accent2 3 3 9" xfId="13822" xr:uid="{0A70CDBF-A722-40C2-BE92-0A9597B2985D}"/>
    <cellStyle name="40% - Accent2 3 4" xfId="999" xr:uid="{210B7EF9-C4A1-4110-BA15-0168B18341E8}"/>
    <cellStyle name="40% - Accent2 3 4 10" xfId="24281" xr:uid="{5C607D33-EA2B-4175-A40D-BA69B629F896}"/>
    <cellStyle name="40% - Accent2 3 4 2" xfId="1321" xr:uid="{87685A3F-3F81-4A63-83E0-A74E3BE3F484}"/>
    <cellStyle name="40% - Accent2 3 4 2 2" xfId="1983" xr:uid="{FBFE1711-81D2-419D-B9E3-E0EE8BADADBB}"/>
    <cellStyle name="40% - Accent2 3 4 2 2 2" xfId="3218" xr:uid="{25CD1284-16B2-43F7-9CFC-929C9A697C7C}"/>
    <cellStyle name="40% - Accent2 3 4 2 2 2 2" xfId="13846" xr:uid="{89F3B330-0023-462C-82AD-EA15ED3DCFAE}"/>
    <cellStyle name="40% - Accent2 3 4 2 2 3" xfId="13847" xr:uid="{56C4431C-C23B-4897-8C0A-EB963D69FAF7}"/>
    <cellStyle name="40% - Accent2 3 4 2 2 4" xfId="28736" xr:uid="{16D1924B-40BC-42E3-82B4-39DC51E5A970}"/>
    <cellStyle name="40% - Accent2 3 4 2 2 5" xfId="13845" xr:uid="{BA52FBD2-641E-4DBA-BCDE-1E57D382C023}"/>
    <cellStyle name="40% - Accent2 3 4 2 3" xfId="2603" xr:uid="{3E33CFF7-E59E-4872-B1B9-079F1D16208A}"/>
    <cellStyle name="40% - Accent2 3 4 2 3 2" xfId="13848" xr:uid="{6D07D9F3-46F1-4776-943A-99421C698F0D}"/>
    <cellStyle name="40% - Accent2 3 4 2 4" xfId="13849" xr:uid="{8B50C9A0-C447-4440-A194-4FDA90D45295}"/>
    <cellStyle name="40% - Accent2 3 4 2 5" xfId="13850" xr:uid="{170CCE39-7560-4C78-9B4F-EDE04789E9FC}"/>
    <cellStyle name="40% - Accent2 3 4 2 6" xfId="25759" xr:uid="{D0BD2635-6B4B-46A9-A6FB-AB7E29F34A7B}"/>
    <cellStyle name="40% - Accent2 3 4 2 7" xfId="13844" xr:uid="{660E4EFC-6CD9-4E89-92A0-3EEE6A1F20C4}"/>
    <cellStyle name="40% - Accent2 3 4 3" xfId="1693" xr:uid="{97D9AA03-6D7E-46FA-80A7-82D12F600F4E}"/>
    <cellStyle name="40% - Accent2 3 4 3 2" xfId="2914" xr:uid="{B0285CAC-5F21-4DEF-9D89-0750114D5649}"/>
    <cellStyle name="40% - Accent2 3 4 3 2 2" xfId="13853" xr:uid="{CDF05E1E-E358-4F4D-9173-189D01FFB279}"/>
    <cellStyle name="40% - Accent2 3 4 3 2 3" xfId="13854" xr:uid="{5F9F2154-895C-4B47-BA07-262FA9D0A1FF}"/>
    <cellStyle name="40% - Accent2 3 4 3 2 4" xfId="13852" xr:uid="{3503985A-B571-47B2-B0D7-7DFD4B003374}"/>
    <cellStyle name="40% - Accent2 3 4 3 3" xfId="13855" xr:uid="{2F366C7E-33AF-4908-8508-E69DAB073276}"/>
    <cellStyle name="40% - Accent2 3 4 3 4" xfId="13856" xr:uid="{08EB02BE-7847-4933-BD2B-A27FFEEC811C}"/>
    <cellStyle name="40% - Accent2 3 4 3 5" xfId="13857" xr:uid="{C8C5C96B-0E9A-4FC2-82E4-C1510A385645}"/>
    <cellStyle name="40% - Accent2 3 4 3 6" xfId="27222" xr:uid="{E6B27C06-A36C-49D2-9655-304B3A12BCA1}"/>
    <cellStyle name="40% - Accent2 3 4 3 7" xfId="13851" xr:uid="{A41675A2-C47D-4934-8A57-9A649EE6FC88}"/>
    <cellStyle name="40% - Accent2 3 4 4" xfId="2135" xr:uid="{DD36187D-E42B-4D2B-B9FB-D6810CA6777F}"/>
    <cellStyle name="40% - Accent2 3 4 4 2" xfId="13859" xr:uid="{8E68A9CB-C86A-4917-89A1-6310A4316ACA}"/>
    <cellStyle name="40% - Accent2 3 4 4 3" xfId="13860" xr:uid="{8EF8E0BD-1420-43AE-8936-9B63B45F5334}"/>
    <cellStyle name="40% - Accent2 3 4 4 4" xfId="30216" xr:uid="{E8EC293B-8D04-4E85-A00C-4C312E3B3CAB}"/>
    <cellStyle name="40% - Accent2 3 4 4 5" xfId="13858" xr:uid="{B9F19A55-0B01-4BC9-83A3-32435F988B5D}"/>
    <cellStyle name="40% - Accent2 3 4 5" xfId="13861" xr:uid="{2B606536-A472-417C-AD55-6AB7772BD5C4}"/>
    <cellStyle name="40% - Accent2 3 4 6" xfId="13862" xr:uid="{E36F9B5C-E4EF-4E9A-A526-27977C8B5CCB}"/>
    <cellStyle name="40% - Accent2 3 4 7" xfId="13863" xr:uid="{630CD0AC-BD45-44DF-BDA3-260EBEB98505}"/>
    <cellStyle name="40% - Accent2 3 4 8" xfId="21905" xr:uid="{FA2BE201-9143-4848-8DF7-7EB126B62DEF}"/>
    <cellStyle name="40% - Accent2 3 4 9" xfId="13843" xr:uid="{6CD78AB7-D0C1-4A8E-B2A8-D5D2CF16F8C8}"/>
    <cellStyle name="40% - Accent2 3 5" xfId="1170" xr:uid="{655FFB41-EF08-4E64-A2F1-7856FA01BF59}"/>
    <cellStyle name="40% - Accent2 3 5 2" xfId="1832" xr:uid="{A974E61F-F971-4A98-8CE8-4F6D037809F6}"/>
    <cellStyle name="40% - Accent2 3 5 2 2" xfId="3067" xr:uid="{F17DDD3D-DAD6-438E-B4E2-EDD5B0610148}"/>
    <cellStyle name="40% - Accent2 3 5 2 2 2" xfId="13867" xr:uid="{F0B88543-03F8-436B-AA33-47948C417DE5}"/>
    <cellStyle name="40% - Accent2 3 5 2 2 3" xfId="13868" xr:uid="{99F9E68E-4984-4044-8042-D475C6911800}"/>
    <cellStyle name="40% - Accent2 3 5 2 2 4" xfId="29025" xr:uid="{F6562B73-BF57-40DF-A496-BADEE70FD4F7}"/>
    <cellStyle name="40% - Accent2 3 5 2 2 5" xfId="13866" xr:uid="{B366368A-0CBA-411E-97C3-6EEE92CBE400}"/>
    <cellStyle name="40% - Accent2 3 5 2 3" xfId="13869" xr:uid="{CFE41808-7354-47CD-A319-21A85948D598}"/>
    <cellStyle name="40% - Accent2 3 5 2 4" xfId="13870" xr:uid="{F6C6ECDF-3419-42BD-A444-943FDB923A19}"/>
    <cellStyle name="40% - Accent2 3 5 2 5" xfId="13871" xr:uid="{6F089253-AD64-452F-B521-868C898F28AE}"/>
    <cellStyle name="40% - Accent2 3 5 2 6" xfId="26046" xr:uid="{7AA29E6C-7666-475F-9249-86D1BB0DD5E8}"/>
    <cellStyle name="40% - Accent2 3 5 2 7" xfId="13865" xr:uid="{40AD6378-B98A-4543-8690-FE671748D167}"/>
    <cellStyle name="40% - Accent2 3 5 3" xfId="2599" xr:uid="{837D7879-E98E-4285-A171-928DD7975D1F}"/>
    <cellStyle name="40% - Accent2 3 5 3 2" xfId="13873" xr:uid="{7BB0FED5-C3E4-4309-9E30-01EDF376DF45}"/>
    <cellStyle name="40% - Accent2 3 5 3 2 2" xfId="13874" xr:uid="{D7C5BAC6-7794-48D2-AF00-6F02EFE021A3}"/>
    <cellStyle name="40% - Accent2 3 5 3 2 3" xfId="13875" xr:uid="{CB443EB7-3D8C-41AC-B0BB-6509BB86BD60}"/>
    <cellStyle name="40% - Accent2 3 5 3 3" xfId="13876" xr:uid="{59955415-4737-4BE5-971C-07DD6DAE000E}"/>
    <cellStyle name="40% - Accent2 3 5 3 4" xfId="13877" xr:uid="{BBFAFBB6-443F-4C83-82FB-E2D48443F028}"/>
    <cellStyle name="40% - Accent2 3 5 3 5" xfId="13878" xr:uid="{7569AC86-30A6-4A99-B617-DD6DE4C84874}"/>
    <cellStyle name="40% - Accent2 3 5 3 6" xfId="27514" xr:uid="{A10E5144-CF37-450B-B433-C25232DD9C0F}"/>
    <cellStyle name="40% - Accent2 3 5 3 7" xfId="13872" xr:uid="{67E78117-B548-4E3E-9A26-27AFB279886B}"/>
    <cellStyle name="40% - Accent2 3 5 4" xfId="13879" xr:uid="{F6D284CE-2484-4F16-85F1-EE0DB4E357E3}"/>
    <cellStyle name="40% - Accent2 3 5 4 2" xfId="13880" xr:uid="{FF34195E-8353-401B-A1A3-0E74310F1505}"/>
    <cellStyle name="40% - Accent2 3 5 4 3" xfId="13881" xr:uid="{2DC10B91-944E-42FB-969B-895ED8775F11}"/>
    <cellStyle name="40% - Accent2 3 5 4 4" xfId="30511" xr:uid="{1B4DA1DE-9AA3-47EF-9B03-E59A0CED854B}"/>
    <cellStyle name="40% - Accent2 3 5 5" xfId="13882" xr:uid="{53BDB08F-B9CC-4E28-AE05-1283864728F7}"/>
    <cellStyle name="40% - Accent2 3 5 6" xfId="13883" xr:uid="{3D11C151-4CAE-4A85-81B8-7497631E6C2A}"/>
    <cellStyle name="40% - Accent2 3 5 7" xfId="13884" xr:uid="{17625427-0149-4BF7-A91E-0561F83EDD6B}"/>
    <cellStyle name="40% - Accent2 3 5 8" xfId="24602" xr:uid="{AE6E7DDC-57BE-4216-B79A-CE13AC75F487}"/>
    <cellStyle name="40% - Accent2 3 5 9" xfId="13864" xr:uid="{2F173FD2-D39A-4154-B400-7D22930E2C8E}"/>
    <cellStyle name="40% - Accent2 3 6" xfId="1542" xr:uid="{79F89612-11D4-4713-917C-DB95B9E78454}"/>
    <cellStyle name="40% - Accent2 3 6 2" xfId="2763" xr:uid="{6085D132-D9D7-4D07-AF29-F5820EDFD96A}"/>
    <cellStyle name="40% - Accent2 3 6 2 2" xfId="13887" xr:uid="{0F17C461-B0DF-49F3-9048-60C649163A60}"/>
    <cellStyle name="40% - Accent2 3 6 2 2 2" xfId="29321" xr:uid="{4189E71D-B064-4ED8-B669-A94521385F0E}"/>
    <cellStyle name="40% - Accent2 3 6 2 3" xfId="13888" xr:uid="{63BBE1F0-EC29-4E26-BB73-55539EA69B7A}"/>
    <cellStyle name="40% - Accent2 3 6 2 4" xfId="26337" xr:uid="{72CA6D1B-EDD4-4CE8-9AE5-45A7EF7F7FDA}"/>
    <cellStyle name="40% - Accent2 3 6 2 5" xfId="13886" xr:uid="{8309CEFB-82C7-4E61-8FF1-60E18EACAC5A}"/>
    <cellStyle name="40% - Accent2 3 6 3" xfId="13889" xr:uid="{C14B50D9-1BBE-42A0-A6CF-F35C4AFAF658}"/>
    <cellStyle name="40% - Accent2 3 6 3 2" xfId="27810" xr:uid="{C03B158E-77C1-4DB3-9CDC-D9D7CF52AA50}"/>
    <cellStyle name="40% - Accent2 3 6 4" xfId="13890" xr:uid="{93D5CDDA-3687-4573-8600-A7AEB236FD92}"/>
    <cellStyle name="40% - Accent2 3 6 4 2" xfId="30808" xr:uid="{54047C94-A424-4713-8A9E-1F715D577192}"/>
    <cellStyle name="40% - Accent2 3 6 5" xfId="13891" xr:uid="{47F3C098-6B32-4CFA-BD95-1471523A60F2}"/>
    <cellStyle name="40% - Accent2 3 6 6" xfId="13892" xr:uid="{F882BC30-A7E7-4197-A54F-BE11F4B526DC}"/>
    <cellStyle name="40% - Accent2 3 6 7" xfId="24881" xr:uid="{0F6DF1D9-C1FD-40BD-A0F0-54ABA03BDC13}"/>
    <cellStyle name="40% - Accent2 3 6 8" xfId="13885" xr:uid="{E39222B9-174C-4718-BDC2-81F5012EA66B}"/>
    <cellStyle name="40% - Accent2 3 7" xfId="2162" xr:uid="{E4DC4B55-8857-46EE-A4BF-6FEF12B17D6D}"/>
    <cellStyle name="40% - Accent2 3 7 2" xfId="13894" xr:uid="{4BFFD4AC-0106-4536-8C35-527A99E9A6B0}"/>
    <cellStyle name="40% - Accent2 3 7 2 2" xfId="13895" xr:uid="{4B6E0D50-B581-4A12-80E7-C41EF039869E}"/>
    <cellStyle name="40% - Accent2 3 7 2 2 2" xfId="29631" xr:uid="{33E0F99E-0F58-443D-927F-4B1CCE6E60E6}"/>
    <cellStyle name="40% - Accent2 3 7 2 3" xfId="13896" xr:uid="{A647195E-014D-4227-A85B-EDA0EE3CB6E5}"/>
    <cellStyle name="40% - Accent2 3 7 2 4" xfId="26647" xr:uid="{5C5E8E36-2A99-4E04-927D-B88498122EEF}"/>
    <cellStyle name="40% - Accent2 3 7 3" xfId="13897" xr:uid="{D43907B7-6C67-4CDC-B711-7FFA540FD91C}"/>
    <cellStyle name="40% - Accent2 3 7 3 2" xfId="28120" xr:uid="{9FD79A9B-52A1-4F9D-BF93-4221C78EEF6F}"/>
    <cellStyle name="40% - Accent2 3 7 4" xfId="13898" xr:uid="{AC683634-4700-4B04-85DF-A128777F9B6D}"/>
    <cellStyle name="40% - Accent2 3 7 4 2" xfId="31119" xr:uid="{B1C05B97-0ABA-4CCB-9BD3-6F425B9DB222}"/>
    <cellStyle name="40% - Accent2 3 7 5" xfId="13899" xr:uid="{D211864A-F791-468B-B3DA-DE8555630C47}"/>
    <cellStyle name="40% - Accent2 3 7 6" xfId="25178" xr:uid="{8719A476-D2DA-496A-910C-5E3F30B30B5A}"/>
    <cellStyle name="40% - Accent2 3 7 7" xfId="13893" xr:uid="{D1C2C553-B916-4014-B1B2-2CB6643223DA}"/>
    <cellStyle name="40% - Accent2 3 8" xfId="13900" xr:uid="{C84BAAEC-F580-4015-A7E0-B4CC33004A71}"/>
    <cellStyle name="40% - Accent2 3 8 2" xfId="13901" xr:uid="{64F5B9B5-297B-494C-BF83-9F9F4D4FCE44}"/>
    <cellStyle name="40% - Accent2 3 8 2 2" xfId="28445" xr:uid="{82CC42C1-B387-4B57-B2D9-046F78CE1CAC}"/>
    <cellStyle name="40% - Accent2 3 8 3" xfId="13902" xr:uid="{42882C24-71A3-42E7-A7C3-4A7F53D9D5FB}"/>
    <cellStyle name="40% - Accent2 3 8 4" xfId="25478" xr:uid="{F507FE0A-14BD-4976-8464-9CAC8995EE2C}"/>
    <cellStyle name="40% - Accent2 3 9" xfId="13903" xr:uid="{5AB57A71-BA50-4878-BBBD-4103D2B1DE0F}"/>
    <cellStyle name="40% - Accent2 3 9 2" xfId="26929" xr:uid="{0A89FD50-BFA7-469C-A8A0-A8F29EB18FB3}"/>
    <cellStyle name="40% - Accent2 30" xfId="13904" xr:uid="{F63761CC-31B2-43C3-AF85-8438A6F4997F}"/>
    <cellStyle name="40% - Accent2 31" xfId="13905" xr:uid="{1699A8A1-18B3-40AB-9ECB-3B5961DA39F8}"/>
    <cellStyle name="40% - Accent2 32" xfId="13906" xr:uid="{24990D93-8212-4E6F-87F5-B3B0121FDE97}"/>
    <cellStyle name="40% - Accent2 33" xfId="13907" xr:uid="{849806AE-D849-4E7B-9BF2-65160F9D5E5D}"/>
    <cellStyle name="40% - Accent2 34" xfId="13908" xr:uid="{99CC20D7-2DD6-4205-94A4-44C5FD533BE0}"/>
    <cellStyle name="40% - Accent2 35" xfId="13909" xr:uid="{E10F860B-FC73-4AED-A56A-1651601802A0}"/>
    <cellStyle name="40% - Accent2 36" xfId="13431" xr:uid="{1D95753C-1B95-4D27-A3B0-F838EBD09B32}"/>
    <cellStyle name="40% - Accent2 37" xfId="6609" xr:uid="{1BE5AF98-F7F9-48F3-9DA1-ED5C208D9AA9}"/>
    <cellStyle name="40% - Accent2 38" xfId="4863" xr:uid="{1676636C-16FB-49CF-8F70-B47AE71E8E88}"/>
    <cellStyle name="40% - Accent2 39" xfId="22830" xr:uid="{1D07CF7F-2F88-404E-877D-7C8E5453BDAD}"/>
    <cellStyle name="40% - Accent2 4" xfId="995" xr:uid="{84F3F674-0E8D-48BC-8BDC-C2347FBAD49C}"/>
    <cellStyle name="40% - Accent2 4 10" xfId="13911" xr:uid="{C4B8360D-D17B-4774-BB5C-3FEFCBEE3E8D}"/>
    <cellStyle name="40% - Accent2 4 11" xfId="13912" xr:uid="{93290B06-450D-45FC-91F8-D8031CA06939}"/>
    <cellStyle name="40% - Accent2 4 12" xfId="13910" xr:uid="{050A2C35-57FE-45AE-9F50-AEBD0CC171EE}"/>
    <cellStyle name="40% - Accent2 4 13" xfId="6698" xr:uid="{FEDE0F91-76D3-42ED-A76F-4BFFF51780EA}"/>
    <cellStyle name="40% - Accent2 4 14" xfId="5088" xr:uid="{B2A1C3CE-1E35-4016-8A19-EF0A9D894A56}"/>
    <cellStyle name="40% - Accent2 4 15" xfId="22971" xr:uid="{22A50CD9-671C-49D5-8B67-417300831296}"/>
    <cellStyle name="40% - Accent2 4 2" xfId="994" xr:uid="{00172BEC-3DE4-4FDE-8984-61E0DE7B9EC4}"/>
    <cellStyle name="40% - Accent2 4 2 10" xfId="21191" xr:uid="{5BD0D549-CD96-48BC-9E32-2C202C212532}"/>
    <cellStyle name="40% - Accent2 4 2 11" xfId="13913" xr:uid="{60EC343C-26EE-4C2F-8CC1-9A6C5CFA35E4}"/>
    <cellStyle name="40% - Accent2 4 2 12" xfId="5353" xr:uid="{2D88B58E-D427-4977-9D2F-FCE7532F2B71}"/>
    <cellStyle name="40% - Accent2 4 2 13" xfId="23017" xr:uid="{9D93FF6C-E05C-406E-825C-52C806D519DD}"/>
    <cellStyle name="40% - Accent2 4 2 2" xfId="1326" xr:uid="{8483BFC9-E416-4F89-8047-D0608348E736}"/>
    <cellStyle name="40% - Accent2 4 2 2 10" xfId="25805" xr:uid="{CFE90284-CA0E-490D-B0D1-795894DABC2C}"/>
    <cellStyle name="40% - Accent2 4 2 2 2" xfId="1988" xr:uid="{B6606E79-27E9-465E-9299-159880DBCE3E}"/>
    <cellStyle name="40% - Accent2 4 2 2 2 2" xfId="3223" xr:uid="{1C33749C-24B9-41CD-97EB-D2112DB25D79}"/>
    <cellStyle name="40% - Accent2 4 2 2 2 2 2" xfId="13917" xr:uid="{C2AAD110-DD1A-47D5-80E5-3FC315D4C595}"/>
    <cellStyle name="40% - Accent2 4 2 2 2 2 3" xfId="13918" xr:uid="{DF78318B-8120-48A1-9FF2-1113171C36CA}"/>
    <cellStyle name="40% - Accent2 4 2 2 2 2 4" xfId="13916" xr:uid="{0906333E-1D72-4724-A1AF-216FE96F5393}"/>
    <cellStyle name="40% - Accent2 4 2 2 2 3" xfId="13919" xr:uid="{7EFAAF21-56AD-4B9F-9C2F-94875D4D75C0}"/>
    <cellStyle name="40% - Accent2 4 2 2 2 4" xfId="13920" xr:uid="{4B3B597E-EC35-4C7E-88B2-3011C6DA9215}"/>
    <cellStyle name="40% - Accent2 4 2 2 2 5" xfId="13921" xr:uid="{153C704F-99EA-4810-BF5F-EA4201C5C28B}"/>
    <cellStyle name="40% - Accent2 4 2 2 2 6" xfId="28782" xr:uid="{27E1B2F3-F88E-4712-B162-3B84878F6C12}"/>
    <cellStyle name="40% - Accent2 4 2 2 2 7" xfId="13915" xr:uid="{1C8FB180-E23E-427D-9B2B-956BDFE175E8}"/>
    <cellStyle name="40% - Accent2 4 2 2 3" xfId="2605" xr:uid="{207362FA-8CBE-4FCD-B9C6-132D200FFCC2}"/>
    <cellStyle name="40% - Accent2 4 2 2 3 2" xfId="13923" xr:uid="{114504FF-3A4D-4EE8-AB05-26CDD0B7A4FE}"/>
    <cellStyle name="40% - Accent2 4 2 2 3 2 2" xfId="13924" xr:uid="{4EE2BF30-E44E-495C-B58F-2D0A3C009758}"/>
    <cellStyle name="40% - Accent2 4 2 2 3 2 3" xfId="13925" xr:uid="{0AB263D6-55B5-4CF3-A946-5EA9995EE38A}"/>
    <cellStyle name="40% - Accent2 4 2 2 3 3" xfId="13926" xr:uid="{C5AD2CA1-0767-4BF5-AADD-2C7539555488}"/>
    <cellStyle name="40% - Accent2 4 2 2 3 4" xfId="13927" xr:uid="{A90D45A3-2D34-4DD4-B5D7-1CEC286574CC}"/>
    <cellStyle name="40% - Accent2 4 2 2 3 5" xfId="13928" xr:uid="{6CD4B891-A96D-40BB-B0A6-5127F2EA440C}"/>
    <cellStyle name="40% - Accent2 4 2 2 3 6" xfId="13922" xr:uid="{52EE7639-E4CB-45A8-A1A2-2F2F9BA9E3BB}"/>
    <cellStyle name="40% - Accent2 4 2 2 4" xfId="13929" xr:uid="{6C3E242C-32D6-481A-B9EC-1C4A1B123BAD}"/>
    <cellStyle name="40% - Accent2 4 2 2 4 2" xfId="13930" xr:uid="{86E060EE-5CCA-4AC0-8F46-CDD6427E7854}"/>
    <cellStyle name="40% - Accent2 4 2 2 4 3" xfId="13931" xr:uid="{15EA7931-C696-4D01-8E30-38527E78D782}"/>
    <cellStyle name="40% - Accent2 4 2 2 5" xfId="13932" xr:uid="{E110292B-C8F2-4316-A153-6A5246D2BE7B}"/>
    <cellStyle name="40% - Accent2 4 2 2 6" xfId="13933" xr:uid="{8340DBB0-1782-48D6-B6FD-48C2BCB879AC}"/>
    <cellStyle name="40% - Accent2 4 2 2 7" xfId="13934" xr:uid="{47410AA7-360B-4960-9C44-2BE47B431A5D}"/>
    <cellStyle name="40% - Accent2 4 2 2 8" xfId="22163" xr:uid="{1FD6E4D4-237A-4A41-9047-4225D0331798}"/>
    <cellStyle name="40% - Accent2 4 2 2 9" xfId="13914" xr:uid="{8A8B849F-A824-4D34-B3CF-EC1A9F35E0C5}"/>
    <cellStyle name="40% - Accent2 4 2 3" xfId="1698" xr:uid="{C306F43E-5092-4182-8513-CD6697EFEAF0}"/>
    <cellStyle name="40% - Accent2 4 2 3 2" xfId="2919" xr:uid="{E417D317-B838-4A13-99C8-D3F491530AB9}"/>
    <cellStyle name="40% - Accent2 4 2 3 2 2" xfId="13937" xr:uid="{7A76C06D-C9BD-48D4-A456-3E153753F6F5}"/>
    <cellStyle name="40% - Accent2 4 2 3 2 2 2" xfId="13938" xr:uid="{745DCBDC-7769-4644-AB4F-40B72ACD97E4}"/>
    <cellStyle name="40% - Accent2 4 2 3 2 2 3" xfId="13939" xr:uid="{38AE0A4D-8E8B-491D-B9E0-DE93B7A3B636}"/>
    <cellStyle name="40% - Accent2 4 2 3 2 3" xfId="13940" xr:uid="{8630FD93-A740-44A8-A837-1090DB3E7CF2}"/>
    <cellStyle name="40% - Accent2 4 2 3 2 4" xfId="13941" xr:uid="{620F3A15-6413-477D-8043-8DE3E8242409}"/>
    <cellStyle name="40% - Accent2 4 2 3 2 5" xfId="13942" xr:uid="{7FCB13C9-6A94-47C5-8588-64FF9D4A15C9}"/>
    <cellStyle name="40% - Accent2 4 2 3 2 6" xfId="13936" xr:uid="{87DA7E42-7365-48ED-8FC4-B4779C7C58CE}"/>
    <cellStyle name="40% - Accent2 4 2 3 3" xfId="13943" xr:uid="{916BD5C0-AF48-4D4C-B976-9FF332F2F5E3}"/>
    <cellStyle name="40% - Accent2 4 2 3 3 2" xfId="13944" xr:uid="{4B9BEB4D-5825-4F96-9A95-6C2A937CF6B2}"/>
    <cellStyle name="40% - Accent2 4 2 3 3 2 2" xfId="13945" xr:uid="{A43B3DC4-35A6-4EBA-B440-6F8E03A6ECE9}"/>
    <cellStyle name="40% - Accent2 4 2 3 3 2 3" xfId="13946" xr:uid="{DE532EB7-D552-46AD-BF9A-0F609820F1D0}"/>
    <cellStyle name="40% - Accent2 4 2 3 3 3" xfId="13947" xr:uid="{0A1B2AE7-6B4A-4195-8C78-4982DB92752D}"/>
    <cellStyle name="40% - Accent2 4 2 3 3 4" xfId="13948" xr:uid="{765B764A-D9F9-48FD-86B1-897985D8DBAD}"/>
    <cellStyle name="40% - Accent2 4 2 3 3 5" xfId="13949" xr:uid="{FF525E7C-CE58-47E9-B55A-B277EF378C51}"/>
    <cellStyle name="40% - Accent2 4 2 3 4" xfId="13950" xr:uid="{B13077A1-A29C-45FC-9608-0C248F42AE25}"/>
    <cellStyle name="40% - Accent2 4 2 3 4 2" xfId="13951" xr:uid="{133E1B49-799B-4CCD-BBF8-F1436AC26D50}"/>
    <cellStyle name="40% - Accent2 4 2 3 4 3" xfId="13952" xr:uid="{BB6647E5-1D64-4213-9D48-4D600F93E51A}"/>
    <cellStyle name="40% - Accent2 4 2 3 5" xfId="13953" xr:uid="{1768E899-F480-464A-9952-238DA7CD9B1C}"/>
    <cellStyle name="40% - Accent2 4 2 3 6" xfId="13954" xr:uid="{6820BDAA-7B99-4D74-8E08-6A95E09D025A}"/>
    <cellStyle name="40% - Accent2 4 2 3 7" xfId="13955" xr:uid="{DF43BA58-F4CD-4957-8A17-969A08586485}"/>
    <cellStyle name="40% - Accent2 4 2 3 8" xfId="27268" xr:uid="{7AD365A1-570C-44C8-999D-CE634A234473}"/>
    <cellStyle name="40% - Accent2 4 2 3 9" xfId="13935" xr:uid="{26146025-9130-4AB0-B3BF-AE17EE46E19A}"/>
    <cellStyle name="40% - Accent2 4 2 4" xfId="2309" xr:uid="{79347769-466B-4D86-A012-2A4C235D0338}"/>
    <cellStyle name="40% - Accent2 4 2 4 2" xfId="13957" xr:uid="{793FAEE1-866F-4889-89BA-5F7B1B658946}"/>
    <cellStyle name="40% - Accent2 4 2 4 2 2" xfId="13958" xr:uid="{6E43A306-403F-4F3B-9D77-CFCC0C551FE9}"/>
    <cellStyle name="40% - Accent2 4 2 4 2 3" xfId="13959" xr:uid="{B8423915-6EFC-406C-B2B9-E7FCB99361AD}"/>
    <cellStyle name="40% - Accent2 4 2 4 3" xfId="13960" xr:uid="{0370594F-A4BC-4062-8324-95FE5319CF2D}"/>
    <cellStyle name="40% - Accent2 4 2 4 4" xfId="13961" xr:uid="{916A6C94-0D70-4D27-AD5D-4D6D49D2321E}"/>
    <cellStyle name="40% - Accent2 4 2 4 5" xfId="13962" xr:uid="{C6980D24-9B85-4392-ACE2-C0D27BCBCF19}"/>
    <cellStyle name="40% - Accent2 4 2 4 6" xfId="30262" xr:uid="{E7F8C64B-0DFC-439D-AD96-8C301410EC4A}"/>
    <cellStyle name="40% - Accent2 4 2 4 7" xfId="13956" xr:uid="{BE2AD08B-51DE-4930-918A-E7882AA861A6}"/>
    <cellStyle name="40% - Accent2 4 2 5" xfId="13963" xr:uid="{C8DF8F35-2378-48C5-9EBD-12C8D7B70BA2}"/>
    <cellStyle name="40% - Accent2 4 2 5 2" xfId="13964" xr:uid="{3C7E804B-3BCA-4E42-855B-99F3C86C8B43}"/>
    <cellStyle name="40% - Accent2 4 2 5 2 2" xfId="13965" xr:uid="{DC2E60EE-475C-49AD-A5B0-D9921C241DAE}"/>
    <cellStyle name="40% - Accent2 4 2 5 2 3" xfId="13966" xr:uid="{3B23337F-9684-4C2B-9596-DEEF9DB411B6}"/>
    <cellStyle name="40% - Accent2 4 2 5 3" xfId="13967" xr:uid="{152B1EA3-E61A-4CDE-A0C4-BB9C6830C6F9}"/>
    <cellStyle name="40% - Accent2 4 2 5 4" xfId="13968" xr:uid="{18D6BDC2-30BC-45F2-AECF-FA0A9139DBE7}"/>
    <cellStyle name="40% - Accent2 4 2 5 5" xfId="13969" xr:uid="{5970C337-27A7-4A58-8716-EDFB4CBCCEC8}"/>
    <cellStyle name="40% - Accent2 4 2 6" xfId="13970" xr:uid="{70228648-E120-4A47-BB3C-A0D93F4F7FBD}"/>
    <cellStyle name="40% - Accent2 4 2 6 2" xfId="13971" xr:uid="{72879070-AB00-4E6A-A9E0-AC5CC3C35968}"/>
    <cellStyle name="40% - Accent2 4 2 6 3" xfId="13972" xr:uid="{8704D003-A236-4737-9A2E-230DBD6391CC}"/>
    <cellStyle name="40% - Accent2 4 2 7" xfId="13973" xr:uid="{707CCBC3-9F05-4033-B311-7ED2485F7E38}"/>
    <cellStyle name="40% - Accent2 4 2 8" xfId="13974" xr:uid="{A3B088DA-BEF5-41B4-80D6-ED8EED6F2639}"/>
    <cellStyle name="40% - Accent2 4 2 9" xfId="13975" xr:uid="{56C4C7CA-DECD-4493-ACEE-9863F6C937AC}"/>
    <cellStyle name="40% - Accent2 4 3" xfId="1325" xr:uid="{1C8F1EBF-AA1F-4B32-93FC-E1C828BC5752}"/>
    <cellStyle name="40% - Accent2 4 3 10" xfId="24648" xr:uid="{1471CB3D-B8E4-490A-BADF-33D1B17148FA}"/>
    <cellStyle name="40% - Accent2 4 3 2" xfId="1987" xr:uid="{35460A57-E9FC-454A-8BF0-9576E80B9A35}"/>
    <cellStyle name="40% - Accent2 4 3 2 2" xfId="3222" xr:uid="{403482D6-245A-4C36-91DA-850CC136E663}"/>
    <cellStyle name="40% - Accent2 4 3 2 2 2" xfId="13979" xr:uid="{D23359FD-ED0F-412D-9C06-87175A8F100F}"/>
    <cellStyle name="40% - Accent2 4 3 2 2 3" xfId="13980" xr:uid="{2BD2DA7D-1EDF-43FD-869B-04818B8DEAE5}"/>
    <cellStyle name="40% - Accent2 4 3 2 2 4" xfId="29071" xr:uid="{80C9A88D-C677-40EB-9D60-1B0EE6C8B69E}"/>
    <cellStyle name="40% - Accent2 4 3 2 2 5" xfId="13978" xr:uid="{09C4DCD2-7249-415B-AEF6-3BAE7E31FBEE}"/>
    <cellStyle name="40% - Accent2 4 3 2 3" xfId="13981" xr:uid="{25F1E04E-DF74-4ABA-81F5-D3D8C180A719}"/>
    <cellStyle name="40% - Accent2 4 3 2 4" xfId="13982" xr:uid="{B6DA1362-4778-4F23-800E-7364E08FB83D}"/>
    <cellStyle name="40% - Accent2 4 3 2 5" xfId="13983" xr:uid="{C7B35D28-1BA5-4542-B90C-0BB40939E57A}"/>
    <cellStyle name="40% - Accent2 4 3 2 6" xfId="22421" xr:uid="{66A93EF9-72F3-44C4-8935-D5E61943DDF8}"/>
    <cellStyle name="40% - Accent2 4 3 2 7" xfId="13977" xr:uid="{7A8DCE74-342C-4AB6-85F0-310CDE92BCE2}"/>
    <cellStyle name="40% - Accent2 4 3 2 8" xfId="26092" xr:uid="{8CFEF622-F2AA-4EC8-8D60-A67E1182E383}"/>
    <cellStyle name="40% - Accent2 4 3 3" xfId="2604" xr:uid="{E579B25E-8067-46D6-8DA9-B2611070DBE5}"/>
    <cellStyle name="40% - Accent2 4 3 3 2" xfId="13985" xr:uid="{77861CB7-2222-4076-A53D-695ECFC602F4}"/>
    <cellStyle name="40% - Accent2 4 3 3 2 2" xfId="13986" xr:uid="{CB355BC4-C92C-4835-A184-388DC27DBF43}"/>
    <cellStyle name="40% - Accent2 4 3 3 2 3" xfId="13987" xr:uid="{F3F4902D-64E6-46C8-8431-3CE73B134147}"/>
    <cellStyle name="40% - Accent2 4 3 3 3" xfId="13988" xr:uid="{A6D2A9A5-BFE1-4AE7-9643-C4F7ABC33AEA}"/>
    <cellStyle name="40% - Accent2 4 3 3 4" xfId="13989" xr:uid="{FF98EF0B-86DA-4E75-9758-E7D1C73EB844}"/>
    <cellStyle name="40% - Accent2 4 3 3 5" xfId="13990" xr:uid="{BA3ECAD0-8FAB-478B-987E-4830DDEF3976}"/>
    <cellStyle name="40% - Accent2 4 3 3 6" xfId="27560" xr:uid="{AB7D3BC1-38FC-4104-B354-B95AA6DFB8B8}"/>
    <cellStyle name="40% - Accent2 4 3 3 7" xfId="13984" xr:uid="{38083B95-D4A7-4F3C-A40C-EAC48223CF3E}"/>
    <cellStyle name="40% - Accent2 4 3 4" xfId="13991" xr:uid="{C3C58921-3178-43BE-91EA-4C4153CE5289}"/>
    <cellStyle name="40% - Accent2 4 3 4 2" xfId="13992" xr:uid="{452FDB8B-1452-4231-8998-F80154E40ACD}"/>
    <cellStyle name="40% - Accent2 4 3 4 3" xfId="13993" xr:uid="{B32C069C-1ACE-4E66-92F2-CAF68967A4C6}"/>
    <cellStyle name="40% - Accent2 4 3 4 4" xfId="30557" xr:uid="{7F609AA1-463B-49A0-B58D-B008E70A1D40}"/>
    <cellStyle name="40% - Accent2 4 3 5" xfId="13994" xr:uid="{14E29EEA-33AB-401B-8692-D2C41B91C633}"/>
    <cellStyle name="40% - Accent2 4 3 6" xfId="13995" xr:uid="{62F21B76-5434-44A8-8D7C-D78B6DB7185B}"/>
    <cellStyle name="40% - Accent2 4 3 7" xfId="13996" xr:uid="{0CB28C50-F02E-4500-BA22-BE30C859FB42}"/>
    <cellStyle name="40% - Accent2 4 3 8" xfId="21437" xr:uid="{A1112FEC-1067-4DE2-B831-F80D988889B9}"/>
    <cellStyle name="40% - Accent2 4 3 9" xfId="13976" xr:uid="{5A4CBF17-90D6-4206-9C9E-7C7EAFFC3B1E}"/>
    <cellStyle name="40% - Accent2 4 4" xfId="1697" xr:uid="{03AF9136-82A8-4F9C-ADBE-E1A69ECE25E1}"/>
    <cellStyle name="40% - Accent2 4 4 10" xfId="24927" xr:uid="{9A2FD3AF-6815-4591-9BC5-DDBCAB65D9EF}"/>
    <cellStyle name="40% - Accent2 4 4 2" xfId="2918" xr:uid="{F196F559-BEF3-444A-970B-D5A0669C99D8}"/>
    <cellStyle name="40% - Accent2 4 4 2 2" xfId="13999" xr:uid="{9EC5EA16-0C5C-4E60-BF5B-A4A3E6FFB758}"/>
    <cellStyle name="40% - Accent2 4 4 2 2 2" xfId="14000" xr:uid="{59661126-7707-4EBF-94D7-672542693078}"/>
    <cellStyle name="40% - Accent2 4 4 2 2 3" xfId="14001" xr:uid="{27D51F77-C0C7-4BE8-8DA0-3D0E51E3A00C}"/>
    <cellStyle name="40% - Accent2 4 4 2 2 4" xfId="29368" xr:uid="{C9A19D21-23A1-4109-AC56-7406ACA6772C}"/>
    <cellStyle name="40% - Accent2 4 4 2 3" xfId="14002" xr:uid="{0161255A-5DE3-4E36-87FF-0BF6E9D36888}"/>
    <cellStyle name="40% - Accent2 4 4 2 4" xfId="14003" xr:uid="{E33E0F01-0FF1-4D8A-B194-980B76B81794}"/>
    <cellStyle name="40% - Accent2 4 4 2 5" xfId="14004" xr:uid="{3720A772-9092-4E9A-838E-210C4E1D7142}"/>
    <cellStyle name="40% - Accent2 4 4 2 6" xfId="26384" xr:uid="{5D2FFC9A-D371-433B-BDBE-E58444CED5BA}"/>
    <cellStyle name="40% - Accent2 4 4 2 7" xfId="13998" xr:uid="{77A6F16D-103F-4ADC-BE2E-486CBE05C85C}"/>
    <cellStyle name="40% - Accent2 4 4 3" xfId="14005" xr:uid="{A13FBAB9-709A-4745-93BB-B9E0D04E2945}"/>
    <cellStyle name="40% - Accent2 4 4 3 2" xfId="14006" xr:uid="{F3D70CDD-29BE-46DD-AE14-F366B70F6370}"/>
    <cellStyle name="40% - Accent2 4 4 3 2 2" xfId="14007" xr:uid="{FAB040E5-B90D-42C6-9062-36727466F6D3}"/>
    <cellStyle name="40% - Accent2 4 4 3 2 3" xfId="14008" xr:uid="{3E513C63-FFAB-4F72-9D7D-3A99C9D205E0}"/>
    <cellStyle name="40% - Accent2 4 4 3 3" xfId="14009" xr:uid="{5366CB57-1BB5-46BC-8747-E7EA9884138A}"/>
    <cellStyle name="40% - Accent2 4 4 3 4" xfId="14010" xr:uid="{0A2200CA-7F28-4B82-B63B-98C4AAD01542}"/>
    <cellStyle name="40% - Accent2 4 4 3 5" xfId="14011" xr:uid="{44B54982-5EFB-4FFA-96B5-D6D34F58F5E1}"/>
    <cellStyle name="40% - Accent2 4 4 3 6" xfId="27857" xr:uid="{728EA9A0-217A-4025-9806-34565152B8AB}"/>
    <cellStyle name="40% - Accent2 4 4 4" xfId="14012" xr:uid="{E3743504-8B26-4DC4-83A9-6DD5BDB157AE}"/>
    <cellStyle name="40% - Accent2 4 4 4 2" xfId="14013" xr:uid="{7A61F92E-59DF-4C07-BA16-3F21ADA896C8}"/>
    <cellStyle name="40% - Accent2 4 4 4 3" xfId="14014" xr:uid="{D0D14046-3654-4C50-8580-364D20D7D4E7}"/>
    <cellStyle name="40% - Accent2 4 4 4 4" xfId="30855" xr:uid="{87143CD8-6687-4B7C-8A7D-4592357A6364}"/>
    <cellStyle name="40% - Accent2 4 4 5" xfId="14015" xr:uid="{F703A0C7-ED89-41A2-88F5-8FC344E8C8ED}"/>
    <cellStyle name="40% - Accent2 4 4 6" xfId="14016" xr:uid="{ACE29A3A-5787-495B-B35A-22799B88F1D3}"/>
    <cellStyle name="40% - Accent2 4 4 7" xfId="14017" xr:uid="{961D458A-529E-40DD-BDF4-2944BC6E1C03}"/>
    <cellStyle name="40% - Accent2 4 4 8" xfId="21921" xr:uid="{F6FD91FD-1EAA-46FE-BD2B-854F06F16625}"/>
    <cellStyle name="40% - Accent2 4 4 9" xfId="13997" xr:uid="{0C16115B-FAEC-4BFD-86FC-D551784C0ABA}"/>
    <cellStyle name="40% - Accent2 4 5" xfId="2191" xr:uid="{1D8F6A61-AF01-4701-891D-63EDB505160D}"/>
    <cellStyle name="40% - Accent2 4 5 2" xfId="14019" xr:uid="{9EDDDCEC-0671-4C04-AC36-128FCD6EC5FA}"/>
    <cellStyle name="40% - Accent2 4 5 2 2" xfId="14020" xr:uid="{90872410-E36B-40F9-9A61-83FABA11F6D3}"/>
    <cellStyle name="40% - Accent2 4 5 2 2 2" xfId="14021" xr:uid="{CDA39DC4-F27A-4D1E-8135-FF14B083F929}"/>
    <cellStyle name="40% - Accent2 4 5 2 2 3" xfId="14022" xr:uid="{4FDECA47-FBFE-4BDA-BD04-0F19C25B897C}"/>
    <cellStyle name="40% - Accent2 4 5 2 2 4" xfId="29677" xr:uid="{22635A9D-2B61-49F9-BEEE-22C91916BE80}"/>
    <cellStyle name="40% - Accent2 4 5 2 3" xfId="14023" xr:uid="{D6B1A6E5-B01C-4169-8353-829A74A68F02}"/>
    <cellStyle name="40% - Accent2 4 5 2 4" xfId="14024" xr:uid="{BA5EAA6A-B7CC-4F13-8C57-B78D2FB4F80D}"/>
    <cellStyle name="40% - Accent2 4 5 2 5" xfId="14025" xr:uid="{E1B238DE-2FB2-4CA9-8882-4BA4F2BFFFBB}"/>
    <cellStyle name="40% - Accent2 4 5 2 6" xfId="26693" xr:uid="{1B633E2B-1DED-4207-AFA8-A83CDB9CFF33}"/>
    <cellStyle name="40% - Accent2 4 5 3" xfId="14026" xr:uid="{608E7777-0FD4-4DD8-949D-02C0B414A9A1}"/>
    <cellStyle name="40% - Accent2 4 5 3 2" xfId="14027" xr:uid="{A20E7A22-D9E8-4284-90E2-57B12C2C0289}"/>
    <cellStyle name="40% - Accent2 4 5 3 2 2" xfId="14028" xr:uid="{FC160E8E-044B-4043-9BD5-A6D3FE3982A2}"/>
    <cellStyle name="40% - Accent2 4 5 3 2 3" xfId="14029" xr:uid="{9F6E5B2F-722E-4587-A09E-2F8FC0709294}"/>
    <cellStyle name="40% - Accent2 4 5 3 3" xfId="14030" xr:uid="{4DB6883F-B69E-4AC0-BD1B-5F9880C39E6F}"/>
    <cellStyle name="40% - Accent2 4 5 3 4" xfId="14031" xr:uid="{9C69C881-32F4-4BE6-97F3-31B5053B9106}"/>
    <cellStyle name="40% - Accent2 4 5 3 5" xfId="14032" xr:uid="{FEE4ECD1-2DA5-45D2-B693-457E908DFDC2}"/>
    <cellStyle name="40% - Accent2 4 5 3 6" xfId="28166" xr:uid="{339E3540-27FE-451B-B422-9EF7734C9C7A}"/>
    <cellStyle name="40% - Accent2 4 5 4" xfId="14033" xr:uid="{489E33E8-7399-43E9-842F-E87C56397434}"/>
    <cellStyle name="40% - Accent2 4 5 4 2" xfId="14034" xr:uid="{90E536EC-595D-4A0C-B252-C5B3B2056055}"/>
    <cellStyle name="40% - Accent2 4 5 4 3" xfId="14035" xr:uid="{E9AD510D-E9D5-44F2-B504-15EB2F84E2CF}"/>
    <cellStyle name="40% - Accent2 4 5 4 4" xfId="31165" xr:uid="{58313B96-24B4-49FB-B515-48B530DEF026}"/>
    <cellStyle name="40% - Accent2 4 5 5" xfId="14036" xr:uid="{A5C0E078-0B7D-4A7D-A6E7-A356A14EEAF1}"/>
    <cellStyle name="40% - Accent2 4 5 6" xfId="14037" xr:uid="{7D73DAC2-D32F-4511-AD0F-E5FE06957A43}"/>
    <cellStyle name="40% - Accent2 4 5 7" xfId="14038" xr:uid="{B2BB6BF4-8C26-4CD3-B6A7-A6234730656F}"/>
    <cellStyle name="40% - Accent2 4 5 8" xfId="25224" xr:uid="{5584442A-E699-422C-B3C8-893BE5ED87D3}"/>
    <cellStyle name="40% - Accent2 4 5 9" xfId="14018" xr:uid="{D033760D-4E36-49CB-B274-664C63651EDF}"/>
    <cellStyle name="40% - Accent2 4 6" xfId="14039" xr:uid="{B1F341E6-44D5-4B73-B5BD-79D89F595775}"/>
    <cellStyle name="40% - Accent2 4 6 2" xfId="14040" xr:uid="{6CE34CF6-2879-4D06-B957-3A02C951C825}"/>
    <cellStyle name="40% - Accent2 4 6 2 2" xfId="14041" xr:uid="{F3AD576D-1142-4D2F-9D41-3BBEB3121A26}"/>
    <cellStyle name="40% - Accent2 4 6 2 3" xfId="14042" xr:uid="{DD20D725-702F-4576-858D-86D66BBC8D5B}"/>
    <cellStyle name="40% - Accent2 4 6 2 4" xfId="28491" xr:uid="{C6307FDD-4F19-4811-9C45-F240A858D878}"/>
    <cellStyle name="40% - Accent2 4 6 3" xfId="14043" xr:uid="{19D6C934-4761-4F7B-A7DF-FDD357DC36F5}"/>
    <cellStyle name="40% - Accent2 4 6 4" xfId="14044" xr:uid="{877A73BD-BEAA-482A-9EE8-8B2BAB9265F5}"/>
    <cellStyle name="40% - Accent2 4 6 5" xfId="14045" xr:uid="{7568DA50-05F3-45F5-9784-83B8283A46CE}"/>
    <cellStyle name="40% - Accent2 4 6 6" xfId="25524" xr:uid="{B61352E4-5892-4FC2-B521-228C7FBD663D}"/>
    <cellStyle name="40% - Accent2 4 7" xfId="14046" xr:uid="{38390DBF-8DFC-482F-8CC1-A459E88FD0AC}"/>
    <cellStyle name="40% - Accent2 4 7 2" xfId="14047" xr:uid="{AE306EFC-FA69-46E1-A231-A52161C19D0A}"/>
    <cellStyle name="40% - Accent2 4 7 2 2" xfId="14048" xr:uid="{93B69AEB-830A-43EF-B39A-4A5E5B4E1B10}"/>
    <cellStyle name="40% - Accent2 4 7 2 3" xfId="14049" xr:uid="{0DAC41D3-4EF0-4494-A79C-A236205C69B9}"/>
    <cellStyle name="40% - Accent2 4 7 3" xfId="14050" xr:uid="{8715C5D4-E1E5-4858-B8CE-A023DCCAB8C5}"/>
    <cellStyle name="40% - Accent2 4 7 4" xfId="14051" xr:uid="{844B7C25-B8BA-4249-88A5-069FA2108EED}"/>
    <cellStyle name="40% - Accent2 4 7 5" xfId="14052" xr:uid="{A7A36EA2-02FC-433C-9DCE-142A15F065DB}"/>
    <cellStyle name="40% - Accent2 4 7 6" xfId="26975" xr:uid="{9671088E-B928-48CB-AC45-19AF527B3500}"/>
    <cellStyle name="40% - Accent2 4 8" xfId="14053" xr:uid="{F1C6C013-CFDD-42DF-A5E0-2E1F5F39A45A}"/>
    <cellStyle name="40% - Accent2 4 8 2" xfId="14054" xr:uid="{E64D0A75-D66E-4ED1-804A-0D95F0A933B2}"/>
    <cellStyle name="40% - Accent2 4 8 3" xfId="14055" xr:uid="{FFC3C762-D35D-48B5-B3A6-7F5BD770E0A0}"/>
    <cellStyle name="40% - Accent2 4 8 4" xfId="29969" xr:uid="{8199BF90-019D-4B78-99B2-00A1B1699FE3}"/>
    <cellStyle name="40% - Accent2 4 9" xfId="14056" xr:uid="{9C4DA47F-8129-4891-9BE7-7B6DB4C68AE6}"/>
    <cellStyle name="40% - Accent2 40" xfId="22870" xr:uid="{1734C8D6-4A4C-4146-9EB1-A0817EA5DA5B}"/>
    <cellStyle name="40% - Accent2 41" xfId="4405" xr:uid="{F25ED8BA-27A3-43E8-8B50-8E6FF5EE5C02}"/>
    <cellStyle name="40% - Accent2 5" xfId="831" xr:uid="{2DD376CA-1D31-44B9-8BBA-4A018A04E82F}"/>
    <cellStyle name="40% - Accent2 5 10" xfId="14058" xr:uid="{76BDB353-AFAC-4FD1-8452-6F4337F7A110}"/>
    <cellStyle name="40% - Accent2 5 11" xfId="14059" xr:uid="{270F0B60-B45C-4427-AF7E-E3A2884A0F6B}"/>
    <cellStyle name="40% - Accent2 5 12" xfId="20969" xr:uid="{5F078A09-7455-44E9-A99F-8C69E67A03E1}"/>
    <cellStyle name="40% - Accent2 5 13" xfId="14057" xr:uid="{39F840E2-D07B-4540-B1FB-0A9EC888CE10}"/>
    <cellStyle name="40% - Accent2 5 14" xfId="5105" xr:uid="{7CB523DB-0900-4351-8489-36E7DB50FA36}"/>
    <cellStyle name="40% - Accent2 5 15" xfId="22985" xr:uid="{5CBC6645-8496-4E5B-9FDA-4DC49AA03493}"/>
    <cellStyle name="40% - Accent2 5 2" xfId="712" xr:uid="{9E4BF618-3F29-47C8-AE01-CDD74CB5287A}"/>
    <cellStyle name="40% - Accent2 5 2 10" xfId="21209" xr:uid="{B42F5CAD-75A3-4177-A978-6EAEE035B05F}"/>
    <cellStyle name="40% - Accent2 5 2 11" xfId="14060" xr:uid="{61DD4F42-4794-48A9-86DF-063C7BD1C5CC}"/>
    <cellStyle name="40% - Accent2 5 2 12" xfId="5370" xr:uid="{BEF6AC76-7F3F-4EC5-94C1-06A366B5B7A3}"/>
    <cellStyle name="40% - Accent2 5 2 13" xfId="23033" xr:uid="{E6D51224-C00F-4CF9-98E6-83CA84CFE336}"/>
    <cellStyle name="40% - Accent2 5 2 2" xfId="1328" xr:uid="{50EEC5CC-0CD8-493A-ACE1-1AA7ABDE4BCE}"/>
    <cellStyle name="40% - Accent2 5 2 2 10" xfId="25924" xr:uid="{D66A3405-18ED-448B-B34D-C5DFCC6D6BC0}"/>
    <cellStyle name="40% - Accent2 5 2 2 2" xfId="1990" xr:uid="{D6653BF6-F46A-48A0-971E-6483E446D630}"/>
    <cellStyle name="40% - Accent2 5 2 2 2 2" xfId="3225" xr:uid="{B9CF1BD1-8598-4BAA-883F-8F9223FAAAD3}"/>
    <cellStyle name="40% - Accent2 5 2 2 2 2 2" xfId="14064" xr:uid="{02FAD39D-AA00-43E8-B6EF-9BE639D66E6D}"/>
    <cellStyle name="40% - Accent2 5 2 2 2 2 3" xfId="14065" xr:uid="{7FE2EEE1-3E12-4561-B103-C764CC2B01D4}"/>
    <cellStyle name="40% - Accent2 5 2 2 2 2 4" xfId="14063" xr:uid="{969C7491-E11B-4991-AD0D-DE7A60A23F03}"/>
    <cellStyle name="40% - Accent2 5 2 2 2 3" xfId="14066" xr:uid="{4A4ADB61-0A51-42B4-822D-C25F5E64A8EB}"/>
    <cellStyle name="40% - Accent2 5 2 2 2 4" xfId="14067" xr:uid="{890805FE-199E-4883-A591-6E094D2DAE1E}"/>
    <cellStyle name="40% - Accent2 5 2 2 2 5" xfId="14068" xr:uid="{36454244-7E67-4A4C-98B5-8E5DB42AB110}"/>
    <cellStyle name="40% - Accent2 5 2 2 2 6" xfId="28901" xr:uid="{61A77CF7-AFD2-42DF-90F9-C69AD475DE59}"/>
    <cellStyle name="40% - Accent2 5 2 2 2 7" xfId="14062" xr:uid="{D8BCAFCF-61A3-4CA4-9690-525C1CC30588}"/>
    <cellStyle name="40% - Accent2 5 2 2 3" xfId="2607" xr:uid="{B75FAB6A-6159-4E2F-8F1E-1894381ED51C}"/>
    <cellStyle name="40% - Accent2 5 2 2 3 2" xfId="14070" xr:uid="{77C089E0-E48B-4745-9E00-5680F08ABC4C}"/>
    <cellStyle name="40% - Accent2 5 2 2 3 2 2" xfId="14071" xr:uid="{62CF9F25-9CBE-4FD2-B882-7A821CE1F57C}"/>
    <cellStyle name="40% - Accent2 5 2 2 3 2 3" xfId="14072" xr:uid="{E63E7CA7-EB20-4F59-BD8E-FA991F2FC753}"/>
    <cellStyle name="40% - Accent2 5 2 2 3 3" xfId="14073" xr:uid="{C5B9413D-89C5-4690-A865-280439E7460D}"/>
    <cellStyle name="40% - Accent2 5 2 2 3 4" xfId="14074" xr:uid="{5D6C6F5A-1AD8-45C5-97A8-95A919EEECAF}"/>
    <cellStyle name="40% - Accent2 5 2 2 3 5" xfId="14075" xr:uid="{F0EB10B4-3339-4A5C-AF07-A8D580E343C6}"/>
    <cellStyle name="40% - Accent2 5 2 2 3 6" xfId="14069" xr:uid="{2AAFE77D-DC2F-48CC-8A2A-D5939818D439}"/>
    <cellStyle name="40% - Accent2 5 2 2 4" xfId="14076" xr:uid="{EB36DD38-16BC-46B7-956C-B62101647D66}"/>
    <cellStyle name="40% - Accent2 5 2 2 4 2" xfId="14077" xr:uid="{9ED72104-6A2E-4B52-B96B-000AC2AFABC4}"/>
    <cellStyle name="40% - Accent2 5 2 2 4 3" xfId="14078" xr:uid="{090CEDC2-32A1-4255-8BF9-8A1395BA9A32}"/>
    <cellStyle name="40% - Accent2 5 2 2 5" xfId="14079" xr:uid="{A565CE1B-5E6C-41F1-9ACF-2158813995BA}"/>
    <cellStyle name="40% - Accent2 5 2 2 6" xfId="14080" xr:uid="{15C4424B-04B8-41A2-B6CA-25414921CA6A}"/>
    <cellStyle name="40% - Accent2 5 2 2 7" xfId="14081" xr:uid="{0AB84CC4-987C-4813-B2FA-5BD0075C4D67}"/>
    <cellStyle name="40% - Accent2 5 2 2 8" xfId="22181" xr:uid="{7FF6C31A-0122-462A-95C0-7F9820439DAB}"/>
    <cellStyle name="40% - Accent2 5 2 2 9" xfId="14061" xr:uid="{B7E1576E-417A-494B-B901-5E625AFE2D40}"/>
    <cellStyle name="40% - Accent2 5 2 3" xfId="1700" xr:uid="{EC9BC9F4-DC8E-4629-933D-E0CD87901851}"/>
    <cellStyle name="40% - Accent2 5 2 3 2" xfId="2921" xr:uid="{589DBB38-EDDA-4306-8167-A27A2281BE83}"/>
    <cellStyle name="40% - Accent2 5 2 3 2 2" xfId="14084" xr:uid="{2605A6CA-0B6D-44D8-8847-5741920321C1}"/>
    <cellStyle name="40% - Accent2 5 2 3 2 2 2" xfId="14085" xr:uid="{589D6F50-DB25-45F0-9D0F-2305211904B5}"/>
    <cellStyle name="40% - Accent2 5 2 3 2 2 3" xfId="14086" xr:uid="{01349EE9-2B1D-415C-863B-F527AE1D6901}"/>
    <cellStyle name="40% - Accent2 5 2 3 2 3" xfId="14087" xr:uid="{F659A542-FE54-454D-A95F-44FB5D930411}"/>
    <cellStyle name="40% - Accent2 5 2 3 2 4" xfId="14088" xr:uid="{8E6772F3-D525-4318-8755-F6B87210CD88}"/>
    <cellStyle name="40% - Accent2 5 2 3 2 5" xfId="14089" xr:uid="{476E8B23-18AE-4C66-91EB-FFF014520CDC}"/>
    <cellStyle name="40% - Accent2 5 2 3 2 6" xfId="14083" xr:uid="{2A1183AC-FF30-4B4D-B0FE-739B02C0C436}"/>
    <cellStyle name="40% - Accent2 5 2 3 3" xfId="14090" xr:uid="{21CFB1E1-40F3-455E-8765-8EEB064F550C}"/>
    <cellStyle name="40% - Accent2 5 2 3 3 2" xfId="14091" xr:uid="{1A637BF4-9229-4105-97EA-C1351B60F17C}"/>
    <cellStyle name="40% - Accent2 5 2 3 3 2 2" xfId="14092" xr:uid="{9AA30964-C0AA-46F7-B768-4344B756F3DB}"/>
    <cellStyle name="40% - Accent2 5 2 3 3 2 3" xfId="14093" xr:uid="{ECC52EFC-A88E-4F44-9076-EB956B5225D3}"/>
    <cellStyle name="40% - Accent2 5 2 3 3 3" xfId="14094" xr:uid="{8CF03391-898E-4E47-B881-51087BAEDD7C}"/>
    <cellStyle name="40% - Accent2 5 2 3 3 4" xfId="14095" xr:uid="{3259CBDA-EDBD-49B3-95C1-C0DF446EFCE6}"/>
    <cellStyle name="40% - Accent2 5 2 3 3 5" xfId="14096" xr:uid="{D96BE2DA-A14B-4676-B50F-FEA133B4E7AE}"/>
    <cellStyle name="40% - Accent2 5 2 3 4" xfId="14097" xr:uid="{D1A37550-FEC3-4FCB-AF9E-15FE8ECEBE65}"/>
    <cellStyle name="40% - Accent2 5 2 3 4 2" xfId="14098" xr:uid="{A7893580-D446-4404-93D9-7CF3888D2E1A}"/>
    <cellStyle name="40% - Accent2 5 2 3 4 3" xfId="14099" xr:uid="{B91E32BF-46C8-4A68-B25D-A50365DAD0D9}"/>
    <cellStyle name="40% - Accent2 5 2 3 5" xfId="14100" xr:uid="{5DC4B1B7-3E23-450C-B14B-FF5B633DA6FD}"/>
    <cellStyle name="40% - Accent2 5 2 3 6" xfId="14101" xr:uid="{7618EF69-DEE0-4FA1-AD18-8D03FA25AD99}"/>
    <cellStyle name="40% - Accent2 5 2 3 7" xfId="14102" xr:uid="{23F2E20A-9DF1-468F-B5B4-B2F4C86C7605}"/>
    <cellStyle name="40% - Accent2 5 2 3 8" xfId="27390" xr:uid="{99047742-4464-4987-B4E0-AEBE34BCD5C7}"/>
    <cellStyle name="40% - Accent2 5 2 3 9" xfId="14082" xr:uid="{90CAA798-BCE0-4C77-AAE0-D192C4BBD24A}"/>
    <cellStyle name="40% - Accent2 5 2 4" xfId="2403" xr:uid="{1E1A7321-B162-41ED-8D01-EA51EA777500}"/>
    <cellStyle name="40% - Accent2 5 2 4 2" xfId="14104" xr:uid="{ECBE9845-F628-4F2E-A262-D3D05479D0FD}"/>
    <cellStyle name="40% - Accent2 5 2 4 2 2" xfId="14105" xr:uid="{9A0269A8-A63C-49CD-A2B1-C1F2643EBCA9}"/>
    <cellStyle name="40% - Accent2 5 2 4 2 3" xfId="14106" xr:uid="{DB213506-7D0B-4319-B54D-15509ACDCF74}"/>
    <cellStyle name="40% - Accent2 5 2 4 3" xfId="14107" xr:uid="{AF102194-9184-44D8-880D-F507B4D11B13}"/>
    <cellStyle name="40% - Accent2 5 2 4 4" xfId="14108" xr:uid="{8BC8993D-DA19-4CF5-817A-5A3D92F131D4}"/>
    <cellStyle name="40% - Accent2 5 2 4 5" xfId="14109" xr:uid="{173052FE-98DB-489C-B899-E5E9A455D7D4}"/>
    <cellStyle name="40% - Accent2 5 2 4 6" xfId="30385" xr:uid="{5B8E48FE-F375-4854-AAAB-2FF05A21BF51}"/>
    <cellStyle name="40% - Accent2 5 2 4 7" xfId="14103" xr:uid="{6F274683-72AC-412E-8EDA-D5FB98CF5A71}"/>
    <cellStyle name="40% - Accent2 5 2 5" xfId="14110" xr:uid="{3ABB8F6B-DF1D-46D6-BD00-DA1BE4CE4D7E}"/>
    <cellStyle name="40% - Accent2 5 2 5 2" xfId="14111" xr:uid="{9F5B10D1-0F34-4D4F-B534-91E473F357BE}"/>
    <cellStyle name="40% - Accent2 5 2 5 2 2" xfId="14112" xr:uid="{23D998AB-B670-4635-B67C-0BE67FAFF009}"/>
    <cellStyle name="40% - Accent2 5 2 5 2 3" xfId="14113" xr:uid="{6C41431A-B03B-4F5E-BE6D-7175723F9AB2}"/>
    <cellStyle name="40% - Accent2 5 2 5 3" xfId="14114" xr:uid="{FD30FCBE-B538-4A47-8308-25C180A54CB6}"/>
    <cellStyle name="40% - Accent2 5 2 5 4" xfId="14115" xr:uid="{1FFD1BCC-0153-48C9-AA3C-A48742816406}"/>
    <cellStyle name="40% - Accent2 5 2 5 5" xfId="14116" xr:uid="{D4CF9101-C2B7-4051-A964-A8F8B73B4C27}"/>
    <cellStyle name="40% - Accent2 5 2 6" xfId="14117" xr:uid="{264D5507-1CB4-4AFA-B995-DD4990544D0D}"/>
    <cellStyle name="40% - Accent2 5 2 6 2" xfId="14118" xr:uid="{D107D28E-2C00-494C-87D3-7094B84FE60D}"/>
    <cellStyle name="40% - Accent2 5 2 6 3" xfId="14119" xr:uid="{C4894B04-021A-44DF-B12B-CFBDB71303E3}"/>
    <cellStyle name="40% - Accent2 5 2 7" xfId="14120" xr:uid="{B5DCB825-EA94-499C-8DDF-BDC2CD85205D}"/>
    <cellStyle name="40% - Accent2 5 2 8" xfId="14121" xr:uid="{9F8243FF-0350-4EE4-94DA-C9CDB401D00B}"/>
    <cellStyle name="40% - Accent2 5 2 9" xfId="14122" xr:uid="{4D55DA67-3B5F-4F45-8B68-7F6B139FF0F2}"/>
    <cellStyle name="40% - Accent2 5 3" xfId="1327" xr:uid="{2DD9BAA8-81B6-4236-94D1-135CB1A3F9AE}"/>
    <cellStyle name="40% - Accent2 5 3 10" xfId="24769" xr:uid="{5374DDCB-D833-4EA2-9AA0-06936173BB54}"/>
    <cellStyle name="40% - Accent2 5 3 2" xfId="1989" xr:uid="{82442198-14A1-4A91-BDF1-01FAF7FFA229}"/>
    <cellStyle name="40% - Accent2 5 3 2 2" xfId="3224" xr:uid="{5E60DD66-E48E-47F7-9CF4-CDFBF770CFA8}"/>
    <cellStyle name="40% - Accent2 5 3 2 2 2" xfId="14126" xr:uid="{A132D27B-C6D1-4810-B3DB-5DE4E2867C92}"/>
    <cellStyle name="40% - Accent2 5 3 2 2 3" xfId="14127" xr:uid="{7770C903-2A2B-4F07-AC8E-DF097843619A}"/>
    <cellStyle name="40% - Accent2 5 3 2 2 4" xfId="29194" xr:uid="{4FC2DCC1-5554-46DB-9BF4-2A55309221F4}"/>
    <cellStyle name="40% - Accent2 5 3 2 2 5" xfId="14125" xr:uid="{C170A4BC-F737-4D4A-809A-3B003071F60A}"/>
    <cellStyle name="40% - Accent2 5 3 2 3" xfId="14128" xr:uid="{785F22AE-926F-4EA8-AB41-A686A574307F}"/>
    <cellStyle name="40% - Accent2 5 3 2 4" xfId="14129" xr:uid="{12350DFD-B249-451B-A0B9-B87BFB362B40}"/>
    <cellStyle name="40% - Accent2 5 3 2 5" xfId="14130" xr:uid="{3CEB9B65-479C-4B32-8D49-408A581BA9B5}"/>
    <cellStyle name="40% - Accent2 5 3 2 6" xfId="22440" xr:uid="{1B8A12BF-1C2A-4B9C-A63B-8E34755C3E13}"/>
    <cellStyle name="40% - Accent2 5 3 2 7" xfId="14124" xr:uid="{C70C9E4E-5F58-4590-9F9B-82D0B63D0F1C}"/>
    <cellStyle name="40% - Accent2 5 3 2 8" xfId="26212" xr:uid="{DED57940-8A6C-424C-9946-F3F0BE31D384}"/>
    <cellStyle name="40% - Accent2 5 3 3" xfId="2606" xr:uid="{768102FB-EF0B-431C-B207-9CF30D47D0ED}"/>
    <cellStyle name="40% - Accent2 5 3 3 2" xfId="14132" xr:uid="{F6903F6F-6166-4621-9125-494C794CCB1A}"/>
    <cellStyle name="40% - Accent2 5 3 3 2 2" xfId="14133" xr:uid="{D85A8AC1-CB86-4405-83A7-B02628694ED4}"/>
    <cellStyle name="40% - Accent2 5 3 3 2 3" xfId="14134" xr:uid="{40427EBC-FC2F-4A9D-B4D8-7ACF5C135D20}"/>
    <cellStyle name="40% - Accent2 5 3 3 3" xfId="14135" xr:uid="{9000D60A-73E4-4DB6-B416-D2D5CA078B6E}"/>
    <cellStyle name="40% - Accent2 5 3 3 4" xfId="14136" xr:uid="{EFF213A3-48AF-4B1F-ACAC-0DF1F9947E0F}"/>
    <cellStyle name="40% - Accent2 5 3 3 5" xfId="14137" xr:uid="{16E31B19-DB1D-420A-BA42-F12829DD6FB4}"/>
    <cellStyle name="40% - Accent2 5 3 3 6" xfId="27683" xr:uid="{4424CE45-C136-463A-8B4E-1F97780CD1B4}"/>
    <cellStyle name="40% - Accent2 5 3 3 7" xfId="14131" xr:uid="{A7834081-659B-4365-B5DD-C27A175461A1}"/>
    <cellStyle name="40% - Accent2 5 3 4" xfId="14138" xr:uid="{26874C20-67E6-40DC-B207-ADED18B7423D}"/>
    <cellStyle name="40% - Accent2 5 3 4 2" xfId="14139" xr:uid="{C81BC7ED-049C-49D7-9947-700CF921167B}"/>
    <cellStyle name="40% - Accent2 5 3 4 3" xfId="14140" xr:uid="{155ADBC1-C406-4C32-A72D-A48B1282A57D}"/>
    <cellStyle name="40% - Accent2 5 3 4 4" xfId="30681" xr:uid="{E8617C66-A222-4550-B047-D82CA00C0A7F}"/>
    <cellStyle name="40% - Accent2 5 3 5" xfId="14141" xr:uid="{6DA7868E-F8AB-49D7-BE68-EBADB3EA03B1}"/>
    <cellStyle name="40% - Accent2 5 3 6" xfId="14142" xr:uid="{E6C0BA15-AA94-499D-B62C-A7CC8B4AEEEF}"/>
    <cellStyle name="40% - Accent2 5 3 7" xfId="14143" xr:uid="{A35E4879-F2B3-4DB3-A3AD-3B8CEEC23DEE}"/>
    <cellStyle name="40% - Accent2 5 3 8" xfId="21455" xr:uid="{E5E8E6A4-E018-41A9-8377-830504255B16}"/>
    <cellStyle name="40% - Accent2 5 3 9" xfId="14123" xr:uid="{F35EB751-9C08-4149-B193-9C7D6DC3B26D}"/>
    <cellStyle name="40% - Accent2 5 4" xfId="1699" xr:uid="{04EF258D-E550-48C5-828F-2F65B1D60E84}"/>
    <cellStyle name="40% - Accent2 5 4 10" xfId="25055" xr:uid="{DDE873A2-B1C6-4797-965D-E37E003EF247}"/>
    <cellStyle name="40% - Accent2 5 4 2" xfId="2920" xr:uid="{C6E9FE94-FEA8-4095-9420-E027BB87E135}"/>
    <cellStyle name="40% - Accent2 5 4 2 2" xfId="14146" xr:uid="{30A0E3D6-953A-4B4A-B2FD-E4DBC02C27DA}"/>
    <cellStyle name="40% - Accent2 5 4 2 2 2" xfId="14147" xr:uid="{5A90E181-86B8-40F3-9A4A-A54A045FC5CF}"/>
    <cellStyle name="40% - Accent2 5 4 2 2 3" xfId="14148" xr:uid="{BD724EB5-D124-4E4C-B3FC-B70028080D00}"/>
    <cellStyle name="40% - Accent2 5 4 2 2 4" xfId="29496" xr:uid="{E686F9E5-BD55-4B9E-B9B9-5BF83CF07AA4}"/>
    <cellStyle name="40% - Accent2 5 4 2 3" xfId="14149" xr:uid="{7A62D86C-A3CF-4BF7-A52D-EC2E8696C979}"/>
    <cellStyle name="40% - Accent2 5 4 2 4" xfId="14150" xr:uid="{205B0B6F-F5B0-4786-93F1-6552427B9575}"/>
    <cellStyle name="40% - Accent2 5 4 2 5" xfId="14151" xr:uid="{17A1AE55-1B7E-4D8F-A8DE-29844D54B19C}"/>
    <cellStyle name="40% - Accent2 5 4 2 6" xfId="26512" xr:uid="{C56AA97C-03ED-475F-BAE9-5273014C6345}"/>
    <cellStyle name="40% - Accent2 5 4 2 7" xfId="14145" xr:uid="{8A9ECAFE-3A9B-4853-802E-1E2B846F5642}"/>
    <cellStyle name="40% - Accent2 5 4 3" xfId="14152" xr:uid="{E38AB410-0BD5-4053-B50E-7725E778D9C0}"/>
    <cellStyle name="40% - Accent2 5 4 3 2" xfId="14153" xr:uid="{FF4FE909-79B8-452E-A1CE-B2E81B916027}"/>
    <cellStyle name="40% - Accent2 5 4 3 2 2" xfId="14154" xr:uid="{3CE76F01-F358-4AA2-AE32-F416C3FE6413}"/>
    <cellStyle name="40% - Accent2 5 4 3 2 3" xfId="14155" xr:uid="{8F27930B-4755-4B57-B418-EEDBE1D3F6F4}"/>
    <cellStyle name="40% - Accent2 5 4 3 3" xfId="14156" xr:uid="{ED4526A7-0ED8-4251-A55A-2BA36B2CC0B0}"/>
    <cellStyle name="40% - Accent2 5 4 3 4" xfId="14157" xr:uid="{5E9ACE40-481D-4754-BFD1-2F82C5DDE2B4}"/>
    <cellStyle name="40% - Accent2 5 4 3 5" xfId="14158" xr:uid="{BB9984DE-88FC-4913-9665-9876729D62DC}"/>
    <cellStyle name="40% - Accent2 5 4 3 6" xfId="27985" xr:uid="{7C979EEB-93DE-484C-BD52-E3393772AB7E}"/>
    <cellStyle name="40% - Accent2 5 4 4" xfId="14159" xr:uid="{C9F4E096-A2E2-44B8-AC0A-79A696EBE3D0}"/>
    <cellStyle name="40% - Accent2 5 4 4 2" xfId="14160" xr:uid="{61BACF39-F07C-4189-9A98-54E5F9B35675}"/>
    <cellStyle name="40% - Accent2 5 4 4 3" xfId="14161" xr:uid="{F50C509F-BB73-4A54-B7D7-1627989EC149}"/>
    <cellStyle name="40% - Accent2 5 4 4 4" xfId="30984" xr:uid="{C551FBAB-302F-48B2-8DB9-AF96445EF5B5}"/>
    <cellStyle name="40% - Accent2 5 4 5" xfId="14162" xr:uid="{3D3F2619-8F38-4C50-972F-8380EF2C8170}"/>
    <cellStyle name="40% - Accent2 5 4 6" xfId="14163" xr:uid="{5FAA2ADA-FF56-4161-84E1-33B47277DE7B}"/>
    <cellStyle name="40% - Accent2 5 4 7" xfId="14164" xr:uid="{13D33879-3D7E-4A58-A0FD-E852F6074778}"/>
    <cellStyle name="40% - Accent2 5 4 8" xfId="21939" xr:uid="{D6F77976-AFFF-4716-9A7F-CFBE530E782B}"/>
    <cellStyle name="40% - Accent2 5 4 9" xfId="14144" xr:uid="{D164AA43-E668-432D-8A90-466F03971D1A}"/>
    <cellStyle name="40% - Accent2 5 5" xfId="2252" xr:uid="{5F6A3CAB-FD96-42AA-BBBB-D79601BCC9D4}"/>
    <cellStyle name="40% - Accent2 5 5 2" xfId="14166" xr:uid="{768E4486-9DC8-4279-A539-12470A06A0FD}"/>
    <cellStyle name="40% - Accent2 5 5 2 2" xfId="14167" xr:uid="{DEB8F813-4506-48EE-A1CA-10CA332D16EC}"/>
    <cellStyle name="40% - Accent2 5 5 2 2 2" xfId="14168" xr:uid="{5A92C736-65D5-403F-BB11-1CD644D1A090}"/>
    <cellStyle name="40% - Accent2 5 5 2 2 3" xfId="14169" xr:uid="{D4889034-4120-4881-9DD6-3BC339A65968}"/>
    <cellStyle name="40% - Accent2 5 5 2 2 4" xfId="29800" xr:uid="{306DA31F-09AC-45E0-9726-40A09F08BAC8}"/>
    <cellStyle name="40% - Accent2 5 5 2 3" xfId="14170" xr:uid="{9AFFD68F-14E0-4A55-8706-A227054534FC}"/>
    <cellStyle name="40% - Accent2 5 5 2 4" xfId="14171" xr:uid="{B6C99EB1-7507-4481-9489-C74FF5BC9422}"/>
    <cellStyle name="40% - Accent2 5 5 2 5" xfId="14172" xr:uid="{3738340D-36FA-4E14-8019-F12CA74848B1}"/>
    <cellStyle name="40% - Accent2 5 5 2 6" xfId="26816" xr:uid="{F32F3776-853B-4DFC-BC90-F54BEA7F1CA7}"/>
    <cellStyle name="40% - Accent2 5 5 3" xfId="14173" xr:uid="{D0863421-3419-4CA9-B32B-554FEBA953B0}"/>
    <cellStyle name="40% - Accent2 5 5 3 2" xfId="14174" xr:uid="{6DED30B3-EEDF-4F22-BEDE-390A9745F915}"/>
    <cellStyle name="40% - Accent2 5 5 3 2 2" xfId="14175" xr:uid="{0009626F-90A5-45F8-99F5-AD2863904E0D}"/>
    <cellStyle name="40% - Accent2 5 5 3 2 3" xfId="14176" xr:uid="{6C88633E-53FB-42C4-9652-39171B108DCF}"/>
    <cellStyle name="40% - Accent2 5 5 3 3" xfId="14177" xr:uid="{96FF7203-A254-4936-992B-458D5332A133}"/>
    <cellStyle name="40% - Accent2 5 5 3 4" xfId="14178" xr:uid="{EBEC286A-9C76-4C28-9D34-692D1DEA0144}"/>
    <cellStyle name="40% - Accent2 5 5 3 5" xfId="14179" xr:uid="{585CF57F-781D-4C3C-BE6E-9A51F6C29098}"/>
    <cellStyle name="40% - Accent2 5 5 3 6" xfId="28289" xr:uid="{4997A866-794E-42D6-A694-DEC566780B28}"/>
    <cellStyle name="40% - Accent2 5 5 4" xfId="14180" xr:uid="{B6FA9A10-A480-4CA4-8530-410B40026466}"/>
    <cellStyle name="40% - Accent2 5 5 4 2" xfId="14181" xr:uid="{5D44A63B-220F-49F3-A6C5-B1705F10E808}"/>
    <cellStyle name="40% - Accent2 5 5 4 3" xfId="14182" xr:uid="{DBA64086-8A8E-43E7-95B4-34796C8FE644}"/>
    <cellStyle name="40% - Accent2 5 5 4 4" xfId="31289" xr:uid="{5BF14C1B-B195-4F63-8CCF-89C2673D82A7}"/>
    <cellStyle name="40% - Accent2 5 5 5" xfId="14183" xr:uid="{5D7F4754-8307-437B-885B-5BE952EEFAB0}"/>
    <cellStyle name="40% - Accent2 5 5 6" xfId="14184" xr:uid="{C0C74C3E-EDD4-4D05-8E3F-D83EAC1B082C}"/>
    <cellStyle name="40% - Accent2 5 5 7" xfId="14185" xr:uid="{697E3076-823C-44CC-9AFE-2ABCFEF39A80}"/>
    <cellStyle name="40% - Accent2 5 5 8" xfId="25348" xr:uid="{E338A284-4750-4A7F-A288-B37FE56230B7}"/>
    <cellStyle name="40% - Accent2 5 5 9" xfId="14165" xr:uid="{86C3E4CE-8C0C-4905-B2F6-3DAB6A9CFA9C}"/>
    <cellStyle name="40% - Accent2 5 6" xfId="14186" xr:uid="{8B9D2B3D-8FF5-4E49-B7CE-9ECE12471F56}"/>
    <cellStyle name="40% - Accent2 5 6 2" xfId="14187" xr:uid="{13333695-38C1-4C2E-968C-07550DFFF501}"/>
    <cellStyle name="40% - Accent2 5 6 2 2" xfId="14188" xr:uid="{3B94381C-44A1-4691-B509-569F7402D16D}"/>
    <cellStyle name="40% - Accent2 5 6 2 3" xfId="14189" xr:uid="{E128D699-B1EC-4960-9903-4A1FE704646F}"/>
    <cellStyle name="40% - Accent2 5 6 2 4" xfId="28614" xr:uid="{224ABADC-036B-44B3-B044-F9C202605C4F}"/>
    <cellStyle name="40% - Accent2 5 6 3" xfId="14190" xr:uid="{5DDC2C7E-9B10-4DDA-A81F-710B42D53571}"/>
    <cellStyle name="40% - Accent2 5 6 4" xfId="14191" xr:uid="{646C7613-246B-4BBC-80C3-DD329E412850}"/>
    <cellStyle name="40% - Accent2 5 6 5" xfId="14192" xr:uid="{EFEB6113-2662-4477-A10A-118A571F8FD9}"/>
    <cellStyle name="40% - Accent2 5 6 6" xfId="25648" xr:uid="{9A99C070-491E-4D0F-ADCF-502BF199D827}"/>
    <cellStyle name="40% - Accent2 5 7" xfId="14193" xr:uid="{60FAA442-A377-4B02-B965-7B46DE82E79F}"/>
    <cellStyle name="40% - Accent2 5 7 2" xfId="14194" xr:uid="{1DC7C802-00CB-49CD-B2CD-8D54142F4A70}"/>
    <cellStyle name="40% - Accent2 5 7 2 2" xfId="14195" xr:uid="{FE47BA82-680A-4270-9C2D-355442326300}"/>
    <cellStyle name="40% - Accent2 5 7 2 3" xfId="14196" xr:uid="{FCBE48CB-F557-432F-B958-7265FC241FAF}"/>
    <cellStyle name="40% - Accent2 5 7 3" xfId="14197" xr:uid="{182693AE-561F-4133-820D-71B342C1EE4C}"/>
    <cellStyle name="40% - Accent2 5 7 4" xfId="14198" xr:uid="{281BD7BC-ADED-4D67-995B-21197F092715}"/>
    <cellStyle name="40% - Accent2 5 7 5" xfId="14199" xr:uid="{C0132324-E134-4667-BF5A-05B7C0354FE4}"/>
    <cellStyle name="40% - Accent2 5 7 6" xfId="27099" xr:uid="{9539A760-4ADE-491C-B32C-675FC58E380A}"/>
    <cellStyle name="40% - Accent2 5 8" xfId="14200" xr:uid="{2C3F1D85-95EF-4CF0-8651-C7859E6573FF}"/>
    <cellStyle name="40% - Accent2 5 8 2" xfId="14201" xr:uid="{ADA567F6-9EE3-4313-9D7C-608F38BCC1B8}"/>
    <cellStyle name="40% - Accent2 5 8 3" xfId="14202" xr:uid="{D43D0E84-2194-400C-BF2F-F6C4FD3C6555}"/>
    <cellStyle name="40% - Accent2 5 8 4" xfId="30093" xr:uid="{92D8DB8E-BB4F-49AC-BE4A-FEE6B6D60054}"/>
    <cellStyle name="40% - Accent2 5 9" xfId="14203" xr:uid="{2A8E43EE-CABB-496C-9065-A0846B86C0F2}"/>
    <cellStyle name="40% - Accent2 6" xfId="993" xr:uid="{1FB1601B-009C-46F0-89D7-A7A77108D1C3}"/>
    <cellStyle name="40% - Accent2 6 10" xfId="14205" xr:uid="{3F74CEFF-7EE3-465F-83C8-39D3E58F046F}"/>
    <cellStyle name="40% - Accent2 6 11" xfId="20986" xr:uid="{BA480E41-5563-44F6-BD29-22FE7DB29986}"/>
    <cellStyle name="40% - Accent2 6 12" xfId="14204" xr:uid="{78CF6A01-998F-432C-AEBA-C267A9F120F3}"/>
    <cellStyle name="40% - Accent2 6 13" xfId="5122" xr:uid="{97DF1DE5-B17D-4F8E-A2F3-F0CC62D06316}"/>
    <cellStyle name="40% - Accent2 6 14" xfId="4568" xr:uid="{2AFA9505-9589-4A5D-A4E0-49AE4CB0D2F6}"/>
    <cellStyle name="40% - Accent2 6 2" xfId="1329" xr:uid="{0783BC71-E442-4B9C-BDCD-890EF3871E00}"/>
    <cellStyle name="40% - Accent2 6 2 10" xfId="5389" xr:uid="{35B503C0-08CC-46D6-A143-65ADE5CFA124}"/>
    <cellStyle name="40% - Accent2 6 2 11" xfId="23060" xr:uid="{D5E98924-817C-4D43-9E7B-F863EF8B280B}"/>
    <cellStyle name="40% - Accent2 6 2 2" xfId="1991" xr:uid="{D4EC4FAD-1671-4F6C-B5D9-447A7C468D3C}"/>
    <cellStyle name="40% - Accent2 6 2 2 2" xfId="3226" xr:uid="{64968818-6BC9-4960-A36B-2E1E0A660B8F}"/>
    <cellStyle name="40% - Accent2 6 2 2 2 2" xfId="14209" xr:uid="{0C246B99-A137-4F07-8523-19167827B54B}"/>
    <cellStyle name="40% - Accent2 6 2 2 2 3" xfId="14210" xr:uid="{4C8A8115-52DA-43A1-9BFC-76640DE6095D}"/>
    <cellStyle name="40% - Accent2 6 2 2 2 4" xfId="14208" xr:uid="{224DBB0D-9C97-47CA-8DF2-20AFE6232785}"/>
    <cellStyle name="40% - Accent2 6 2 2 3" xfId="14211" xr:uid="{00D8EE0E-CDEB-427E-B0E1-7B684631127C}"/>
    <cellStyle name="40% - Accent2 6 2 2 4" xfId="14212" xr:uid="{FAB7249F-CEBA-4C9D-8D4C-252D756DF5AE}"/>
    <cellStyle name="40% - Accent2 6 2 2 5" xfId="14213" xr:uid="{ABAA23AC-B022-488D-ADAF-B40EB3E194D4}"/>
    <cellStyle name="40% - Accent2 6 2 2 6" xfId="22201" xr:uid="{40A5E0FF-3E43-4721-9BB5-558E86B45A51}"/>
    <cellStyle name="40% - Accent2 6 2 2 7" xfId="14207" xr:uid="{7E63CF92-C260-49C3-9B21-DA512336D30D}"/>
    <cellStyle name="40% - Accent2 6 2 2 8" xfId="28706" xr:uid="{11FE21A0-1418-4129-836E-360FAC4ECD13}"/>
    <cellStyle name="40% - Accent2 6 2 3" xfId="2608" xr:uid="{65A58DAC-0409-4B26-99D6-DF72D2F9E883}"/>
    <cellStyle name="40% - Accent2 6 2 3 2" xfId="14215" xr:uid="{B758AFCA-408F-4699-A66D-3610FD40025C}"/>
    <cellStyle name="40% - Accent2 6 2 3 2 2" xfId="14216" xr:uid="{9371DFAC-94A8-4447-85ED-C2AD74773D1E}"/>
    <cellStyle name="40% - Accent2 6 2 3 2 3" xfId="14217" xr:uid="{63A658D9-D070-4CC4-BB7B-DE349BB3949F}"/>
    <cellStyle name="40% - Accent2 6 2 3 3" xfId="14218" xr:uid="{7EB3DF0A-8817-430A-9994-394515301B66}"/>
    <cellStyle name="40% - Accent2 6 2 3 4" xfId="14219" xr:uid="{4FAB7BBE-F2BF-44EF-ACE7-3C33DCC51A64}"/>
    <cellStyle name="40% - Accent2 6 2 3 5" xfId="14220" xr:uid="{C23CF2E0-D5DD-47FC-B2EA-13ACE8F1CF97}"/>
    <cellStyle name="40% - Accent2 6 2 3 6" xfId="14214" xr:uid="{E2599449-DB9B-4ADD-9881-09971395DDA9}"/>
    <cellStyle name="40% - Accent2 6 2 4" xfId="14221" xr:uid="{4B2B96A3-AED9-4D3F-8253-C8C953CF861F}"/>
    <cellStyle name="40% - Accent2 6 2 4 2" xfId="14222" xr:uid="{E8842516-B6DE-49A6-B672-0C87284BA72C}"/>
    <cellStyle name="40% - Accent2 6 2 4 3" xfId="14223" xr:uid="{073CEEC7-3817-4E61-A969-1E2529141893}"/>
    <cellStyle name="40% - Accent2 6 2 5" xfId="14224" xr:uid="{C739BD4A-B0B7-4478-917D-16C4C1CF16E5}"/>
    <cellStyle name="40% - Accent2 6 2 6" xfId="14225" xr:uid="{94AFA78E-5B58-4E27-BD1F-CB5288E483C4}"/>
    <cellStyle name="40% - Accent2 6 2 7" xfId="14226" xr:uid="{47B0988B-3FD4-4972-8228-490D662D7772}"/>
    <cellStyle name="40% - Accent2 6 2 8" xfId="21228" xr:uid="{D74C3D4A-5035-499F-B6F5-396B2F6C38D7}"/>
    <cellStyle name="40% - Accent2 6 2 9" xfId="14206" xr:uid="{9FE968B6-52EE-497F-881E-0C8BD387ED76}"/>
    <cellStyle name="40% - Accent2 6 3" xfId="1701" xr:uid="{F39723DB-C9A3-434D-A191-43832D8F24BB}"/>
    <cellStyle name="40% - Accent2 6 3 10" xfId="27192" xr:uid="{B0119908-BBED-4149-8C9F-33EE74D50671}"/>
    <cellStyle name="40% - Accent2 6 3 2" xfId="2922" xr:uid="{9C430E48-C958-4F2D-9557-80535EF25570}"/>
    <cellStyle name="40% - Accent2 6 3 2 2" xfId="14229" xr:uid="{27F3A618-B6FC-461C-9B47-982CBD2CEBD5}"/>
    <cellStyle name="40% - Accent2 6 3 2 2 2" xfId="14230" xr:uid="{D301FDCF-F415-4BBD-B1A7-A34827BD2D02}"/>
    <cellStyle name="40% - Accent2 6 3 2 2 3" xfId="14231" xr:uid="{1F1BB5F3-277A-455B-8697-2C3A59D6E298}"/>
    <cellStyle name="40% - Accent2 6 3 2 3" xfId="14232" xr:uid="{E0313A96-30EF-4CC2-AA2E-A5120E83FE42}"/>
    <cellStyle name="40% - Accent2 6 3 2 4" xfId="14233" xr:uid="{73FDDE42-3E13-4CBC-85EE-3D9DCDCE393E}"/>
    <cellStyle name="40% - Accent2 6 3 2 5" xfId="14234" xr:uid="{0CACB779-E81D-4808-8CC9-5921A0B304A5}"/>
    <cellStyle name="40% - Accent2 6 3 2 6" xfId="22461" xr:uid="{CC703807-BE51-4D06-8F45-36C7BC94BB0D}"/>
    <cellStyle name="40% - Accent2 6 3 2 7" xfId="14228" xr:uid="{E91ADD23-D414-48EF-ACCA-34F7AC430643}"/>
    <cellStyle name="40% - Accent2 6 3 3" xfId="14235" xr:uid="{78879F30-8815-48A8-952A-C360D643EC69}"/>
    <cellStyle name="40% - Accent2 6 3 3 2" xfId="14236" xr:uid="{FB31B934-580B-4097-9A86-A3D931042865}"/>
    <cellStyle name="40% - Accent2 6 3 3 2 2" xfId="14237" xr:uid="{2E9A7A1C-87A9-4527-BFE9-BEE49546FAE2}"/>
    <cellStyle name="40% - Accent2 6 3 3 2 3" xfId="14238" xr:uid="{B1991102-B5D6-43B5-A55A-DEF103B1CE93}"/>
    <cellStyle name="40% - Accent2 6 3 3 3" xfId="14239" xr:uid="{850D7F32-5244-402F-817F-D40712986E38}"/>
    <cellStyle name="40% - Accent2 6 3 3 4" xfId="14240" xr:uid="{CAE34C66-7F4F-4451-B116-2A9FC06B314D}"/>
    <cellStyle name="40% - Accent2 6 3 3 5" xfId="14241" xr:uid="{28661A7D-9CA7-4D63-9A4F-663B19A3B548}"/>
    <cellStyle name="40% - Accent2 6 3 4" xfId="14242" xr:uid="{5E7A3A5B-B5B9-492C-B712-CCDF79B68D90}"/>
    <cellStyle name="40% - Accent2 6 3 4 2" xfId="14243" xr:uid="{867D3FCF-02EF-480F-A652-2625577470FF}"/>
    <cellStyle name="40% - Accent2 6 3 4 3" xfId="14244" xr:uid="{191DB4FE-987A-4A4E-BC7D-92529066F600}"/>
    <cellStyle name="40% - Accent2 6 3 5" xfId="14245" xr:uid="{5BB5C900-752B-4A83-B125-A0ADBDE506B1}"/>
    <cellStyle name="40% - Accent2 6 3 6" xfId="14246" xr:uid="{B88479D0-3EB4-403A-B8EB-960E2F3FB69A}"/>
    <cellStyle name="40% - Accent2 6 3 7" xfId="14247" xr:uid="{263865CE-477C-4486-A80A-C2D1E06750D7}"/>
    <cellStyle name="40% - Accent2 6 3 8" xfId="21475" xr:uid="{2662445F-1A64-4A32-BD43-A97D5E544B0D}"/>
    <cellStyle name="40% - Accent2 6 3 9" xfId="14227" xr:uid="{019BAE1A-AFC6-4F7A-8772-B39E85BECD4C}"/>
    <cellStyle name="40% - Accent2 6 4" xfId="2411" xr:uid="{10C882B1-326F-43B2-B5D1-9912FB9F32B1}"/>
    <cellStyle name="40% - Accent2 6 4 10" xfId="30185" xr:uid="{38CC97C5-9D0A-4A1B-AE3A-818C1566E51B}"/>
    <cellStyle name="40% - Accent2 6 4 2" xfId="14249" xr:uid="{36BD3F9A-CF46-4527-9086-9BD3EA0A28D6}"/>
    <cellStyle name="40% - Accent2 6 4 2 2" xfId="14250" xr:uid="{F4549B06-C9EE-48A1-9689-BA47CEF11FE1}"/>
    <cellStyle name="40% - Accent2 6 4 2 2 2" xfId="14251" xr:uid="{0077D339-0DBC-4EB4-B1BF-DDE3205086BD}"/>
    <cellStyle name="40% - Accent2 6 4 2 2 3" xfId="14252" xr:uid="{8260DB8D-ACA5-4586-BB0C-B51E560475EB}"/>
    <cellStyle name="40% - Accent2 6 4 2 3" xfId="14253" xr:uid="{CFAAB2B1-F3C2-4122-A381-B9BCC5CB474A}"/>
    <cellStyle name="40% - Accent2 6 4 2 4" xfId="14254" xr:uid="{1E9D59D7-ED64-4043-B54A-6D86E8EE4112}"/>
    <cellStyle name="40% - Accent2 6 4 2 5" xfId="14255" xr:uid="{8DFC2DAB-D968-40D5-BABD-D0E797FE16CE}"/>
    <cellStyle name="40% - Accent2 6 4 3" xfId="14256" xr:uid="{001BFF69-60D8-4381-A03A-B9148CA1015C}"/>
    <cellStyle name="40% - Accent2 6 4 3 2" xfId="14257" xr:uid="{EB88536A-E716-44AA-85AA-DED0FED24230}"/>
    <cellStyle name="40% - Accent2 6 4 3 2 2" xfId="14258" xr:uid="{7007A668-3ACD-47BF-94E6-03F1204164E5}"/>
    <cellStyle name="40% - Accent2 6 4 3 2 3" xfId="14259" xr:uid="{5C75E5A4-031A-43DE-82E1-DE9364059E38}"/>
    <cellStyle name="40% - Accent2 6 4 3 3" xfId="14260" xr:uid="{F7DB9252-1437-4E88-AF75-00931C732B30}"/>
    <cellStyle name="40% - Accent2 6 4 3 4" xfId="14261" xr:uid="{D8774B9A-C65D-4E99-B542-64A5200F7237}"/>
    <cellStyle name="40% - Accent2 6 4 3 5" xfId="14262" xr:uid="{38050783-A022-4500-B5E7-9B689C95E5D2}"/>
    <cellStyle name="40% - Accent2 6 4 4" xfId="14263" xr:uid="{2C589BD4-C807-4B20-BBAB-9ED7973457F3}"/>
    <cellStyle name="40% - Accent2 6 4 4 2" xfId="14264" xr:uid="{40847B75-5C93-41C6-A226-360BE25929E9}"/>
    <cellStyle name="40% - Accent2 6 4 4 3" xfId="14265" xr:uid="{2F111279-C9A3-4DAB-B27C-61028757F952}"/>
    <cellStyle name="40% - Accent2 6 4 5" xfId="14266" xr:uid="{568BEE2A-5502-42F0-A397-67339E8A7445}"/>
    <cellStyle name="40% - Accent2 6 4 6" xfId="14267" xr:uid="{DB0EC7BF-167C-48D8-B217-21F8EF143931}"/>
    <cellStyle name="40% - Accent2 6 4 7" xfId="14268" xr:uid="{C0422456-4096-42CC-9CC8-0469BC097A6C}"/>
    <cellStyle name="40% - Accent2 6 4 8" xfId="21956" xr:uid="{D2B9E055-A941-4E4E-86BD-EF5F49598C18}"/>
    <cellStyle name="40% - Accent2 6 4 9" xfId="14248" xr:uid="{75392903-CEA0-45F3-8E62-213228DBADAD}"/>
    <cellStyle name="40% - Accent2 6 5" xfId="14269" xr:uid="{2FBF1CF4-FB28-4067-BE27-1331507F878E}"/>
    <cellStyle name="40% - Accent2 6 5 2" xfId="14270" xr:uid="{C5A946F8-A50E-4433-B477-02D45819E3E8}"/>
    <cellStyle name="40% - Accent2 6 5 2 2" xfId="14271" xr:uid="{377A4343-09B5-43B7-817A-B9982F112606}"/>
    <cellStyle name="40% - Accent2 6 5 2 3" xfId="14272" xr:uid="{7226F007-B12A-4E02-9AA4-6F95E84A07A8}"/>
    <cellStyle name="40% - Accent2 6 5 3" xfId="14273" xr:uid="{E0E92AB8-CF57-47AE-9FDE-F442FC31E48F}"/>
    <cellStyle name="40% - Accent2 6 5 4" xfId="14274" xr:uid="{FC362127-50CE-41D8-8799-320D40BC531F}"/>
    <cellStyle name="40% - Accent2 6 5 5" xfId="14275" xr:uid="{2D3A7035-19B9-4C4E-B6BD-AA5167143878}"/>
    <cellStyle name="40% - Accent2 6 6" xfId="14276" xr:uid="{702EC3E0-950D-4A17-B030-06EE668552E0}"/>
    <cellStyle name="40% - Accent2 6 6 2" xfId="14277" xr:uid="{9DB0236F-8194-49BF-A5FF-71565A8C8A3E}"/>
    <cellStyle name="40% - Accent2 6 6 2 2" xfId="14278" xr:uid="{22D2AA7B-D511-43A8-B0E1-FD6298FC2195}"/>
    <cellStyle name="40% - Accent2 6 6 2 3" xfId="14279" xr:uid="{30B742EA-384A-44BB-94A0-E00DA7405E0C}"/>
    <cellStyle name="40% - Accent2 6 6 3" xfId="14280" xr:uid="{A7EE7920-62A9-4C7E-81B0-B021C4568B04}"/>
    <cellStyle name="40% - Accent2 6 6 4" xfId="14281" xr:uid="{961A1A36-F7F8-43C7-B844-0D607AB21511}"/>
    <cellStyle name="40% - Accent2 6 6 5" xfId="14282" xr:uid="{F4174CB0-3609-485E-ACE5-D13058BBD1BD}"/>
    <cellStyle name="40% - Accent2 6 7" xfId="14283" xr:uid="{D958FBA9-ED94-4934-BF4A-BAF21372F7F5}"/>
    <cellStyle name="40% - Accent2 6 7 2" xfId="14284" xr:uid="{69295F6C-68C8-4963-A84E-AE21713DF958}"/>
    <cellStyle name="40% - Accent2 6 7 3" xfId="14285" xr:uid="{A53C2AEB-A412-409F-9392-7141911C19EA}"/>
    <cellStyle name="40% - Accent2 6 8" xfId="14286" xr:uid="{BBDE2825-205A-489B-8C13-BF8C198AAA7C}"/>
    <cellStyle name="40% - Accent2 6 9" xfId="14287" xr:uid="{0621BDC6-37DE-414A-B811-F01E321A34E0}"/>
    <cellStyle name="40% - Accent2 7" xfId="874" xr:uid="{466FAA10-9131-41BC-B3A9-D78AB7A2B830}"/>
    <cellStyle name="40% - Accent2 7 10" xfId="21005" xr:uid="{7C1B5AFF-E064-46AA-BDB3-096DAACEB0CE}"/>
    <cellStyle name="40% - Accent2 7 11" xfId="14288" xr:uid="{97196F97-358C-49F4-BC5B-F636E4D7CC24}"/>
    <cellStyle name="40% - Accent2 7 12" xfId="5143" xr:uid="{EC99F702-E443-4F62-B260-84329D6C367B}"/>
    <cellStyle name="40% - Accent2 7 13" xfId="23074" xr:uid="{451E3EBD-99DC-4F88-BE8E-704F6A75836D}"/>
    <cellStyle name="40% - Accent2 7 2" xfId="3037" xr:uid="{8E978181-A5D5-4698-8F14-55BA19824E14}"/>
    <cellStyle name="40% - Accent2 7 2 10" xfId="26017" xr:uid="{CF3A53F1-5E10-4A12-AAE5-4AE3DB2A7ADC}"/>
    <cellStyle name="40% - Accent2 7 2 2" xfId="6183" xr:uid="{396B4767-C907-4F84-865D-3D0924982F80}"/>
    <cellStyle name="40% - Accent2 7 2 2 2" xfId="14291" xr:uid="{6C05AEEE-B7FB-4E4E-AAD2-84ADA88EA4FC}"/>
    <cellStyle name="40% - Accent2 7 2 2 2 2" xfId="14292" xr:uid="{95A09CAD-BD46-4594-9382-C91E18B1CC2A}"/>
    <cellStyle name="40% - Accent2 7 2 2 2 3" xfId="14293" xr:uid="{92A100D1-85EB-47C1-9A56-7D14C95B7E71}"/>
    <cellStyle name="40% - Accent2 7 2 2 3" xfId="14294" xr:uid="{47FF7BEC-761B-4856-AA29-A226CD7FE236}"/>
    <cellStyle name="40% - Accent2 7 2 2 4" xfId="14295" xr:uid="{4DFB14A3-E522-4697-BEF1-5B60BC6AFBE6}"/>
    <cellStyle name="40% - Accent2 7 2 2 5" xfId="14296" xr:uid="{EEF2E15C-D84A-4441-A681-CDC7764CA6F7}"/>
    <cellStyle name="40% - Accent2 7 2 2 6" xfId="22226" xr:uid="{C5F25800-6F7D-4ECF-9F80-F8999FB5FE81}"/>
    <cellStyle name="40% - Accent2 7 2 2 7" xfId="14290" xr:uid="{DB254431-0496-40F9-B009-D0180E23AE33}"/>
    <cellStyle name="40% - Accent2 7 2 2 8" xfId="28996" xr:uid="{B087D180-FEA9-44BA-910C-D23051084D05}"/>
    <cellStyle name="40% - Accent2 7 2 3" xfId="14297" xr:uid="{591BC0B3-8FDE-4348-941C-A04840873E23}"/>
    <cellStyle name="40% - Accent2 7 2 3 2" xfId="14298" xr:uid="{DA99E326-ED04-4CA7-8669-187B2B469C04}"/>
    <cellStyle name="40% - Accent2 7 2 3 2 2" xfId="14299" xr:uid="{F7BC5455-6440-4CA6-B0EE-DA8E3EB0362D}"/>
    <cellStyle name="40% - Accent2 7 2 3 2 3" xfId="14300" xr:uid="{183409C0-6CBB-4C2F-AB7F-334F22A7FE0D}"/>
    <cellStyle name="40% - Accent2 7 2 3 3" xfId="14301" xr:uid="{8450CD20-186D-436D-A19C-3EDC66E40C2D}"/>
    <cellStyle name="40% - Accent2 7 2 3 4" xfId="14302" xr:uid="{F02F1BEF-1BD7-47FF-88DD-C4A6DFC368C2}"/>
    <cellStyle name="40% - Accent2 7 2 3 5" xfId="14303" xr:uid="{0D2DE7E9-EEF9-468D-863B-904CF900FAC4}"/>
    <cellStyle name="40% - Accent2 7 2 4" xfId="14304" xr:uid="{492B4541-BC3B-4935-9305-B2663898347A}"/>
    <cellStyle name="40% - Accent2 7 2 4 2" xfId="14305" xr:uid="{248DFB90-4D5E-4FF7-A6A5-7E4D33063D7D}"/>
    <cellStyle name="40% - Accent2 7 2 4 3" xfId="14306" xr:uid="{4EF80F6F-4DC2-47FE-A756-3C6240956750}"/>
    <cellStyle name="40% - Accent2 7 2 5" xfId="14307" xr:uid="{E9ECD9BC-B876-4344-8E31-00C25DC6230E}"/>
    <cellStyle name="40% - Accent2 7 2 6" xfId="14308" xr:uid="{7A921B9E-F726-487C-BC4E-C83BE134F0D3}"/>
    <cellStyle name="40% - Accent2 7 2 7" xfId="14309" xr:uid="{A83C9286-6CB4-4372-B928-AF29594A78C5}"/>
    <cellStyle name="40% - Accent2 7 2 8" xfId="21252" xr:uid="{6B39F2D5-E412-48DC-9DCF-6CF91034D68F}"/>
    <cellStyle name="40% - Accent2 7 2 9" xfId="14289" xr:uid="{FB20B28E-8388-4CF0-A83B-28F1E577E9B9}"/>
    <cellStyle name="40% - Accent2 7 3" xfId="5593" xr:uid="{B751F264-4E00-4ED0-8B09-460458FBAD88}"/>
    <cellStyle name="40% - Accent2 7 3 10" xfId="27485" xr:uid="{7C1C879E-F045-413C-9EA4-316F98FE4AA6}"/>
    <cellStyle name="40% - Accent2 7 3 2" xfId="6374" xr:uid="{495EA88F-C522-46BD-BA18-B93B082F8FAC}"/>
    <cellStyle name="40% - Accent2 7 3 2 2" xfId="14312" xr:uid="{17E96559-6052-4EBD-B067-16000589107D}"/>
    <cellStyle name="40% - Accent2 7 3 2 2 2" xfId="14313" xr:uid="{A57BCF91-2B66-427B-9CCC-ADACB9047B42}"/>
    <cellStyle name="40% - Accent2 7 3 2 2 3" xfId="14314" xr:uid="{BE348777-EDBD-4185-9E35-B3A70776FC3A}"/>
    <cellStyle name="40% - Accent2 7 3 2 3" xfId="14315" xr:uid="{52144F41-5A44-4C84-A47F-DF1C0034CE41}"/>
    <cellStyle name="40% - Accent2 7 3 2 4" xfId="14316" xr:uid="{030B6383-69CF-4567-9FEC-D7FC0BBF0C5F}"/>
    <cellStyle name="40% - Accent2 7 3 2 5" xfId="14317" xr:uid="{9C2BB0BD-3FB4-4ADF-AB7C-FAFA659A5AB1}"/>
    <cellStyle name="40% - Accent2 7 3 2 6" xfId="22487" xr:uid="{AD54703D-A043-4C7B-A3F8-B8AE791E0C98}"/>
    <cellStyle name="40% - Accent2 7 3 2 7" xfId="14311" xr:uid="{66CE830F-65E3-4963-A692-81223B95ADF7}"/>
    <cellStyle name="40% - Accent2 7 3 3" xfId="14318" xr:uid="{4F389A8B-D56D-41DB-ABE5-62053A655FF0}"/>
    <cellStyle name="40% - Accent2 7 3 3 2" xfId="14319" xr:uid="{2BE51A66-F877-4966-8C20-30D54B2E7395}"/>
    <cellStyle name="40% - Accent2 7 3 3 2 2" xfId="14320" xr:uid="{F017EB33-1DF9-4B13-B210-876FD12AE8C2}"/>
    <cellStyle name="40% - Accent2 7 3 3 2 3" xfId="14321" xr:uid="{21F8D496-BF78-4D56-85B7-B00F00A91E95}"/>
    <cellStyle name="40% - Accent2 7 3 3 3" xfId="14322" xr:uid="{2A42DE8D-B0B9-4875-B292-5CCAA9DC1FFA}"/>
    <cellStyle name="40% - Accent2 7 3 3 4" xfId="14323" xr:uid="{4053B00D-96C6-4BA0-BA83-D4BA4EAC5672}"/>
    <cellStyle name="40% - Accent2 7 3 3 5" xfId="14324" xr:uid="{A063F433-0B1B-4ECA-852C-13F8DDAB3C16}"/>
    <cellStyle name="40% - Accent2 7 3 4" xfId="14325" xr:uid="{E27B7A8C-8EFC-4376-9837-722AFE40DFA7}"/>
    <cellStyle name="40% - Accent2 7 3 4 2" xfId="14326" xr:uid="{89FF600B-8194-44D9-83C3-F6480E15F494}"/>
    <cellStyle name="40% - Accent2 7 3 4 3" xfId="14327" xr:uid="{FB3573B8-6AE5-4CEB-A8BB-051A625FEC19}"/>
    <cellStyle name="40% - Accent2 7 3 5" xfId="14328" xr:uid="{0FF990F6-AA2A-4765-8682-CA62331B5A17}"/>
    <cellStyle name="40% - Accent2 7 3 6" xfId="14329" xr:uid="{53B10F0E-F5D6-4AA6-8B93-835964895C81}"/>
    <cellStyle name="40% - Accent2 7 3 7" xfId="14330" xr:uid="{2A6630EA-B28A-47D4-BADC-7E6FDFEA2EE2}"/>
    <cellStyle name="40% - Accent2 7 3 8" xfId="21500" xr:uid="{C49BF0BA-6E8F-438C-B090-24298CE19332}"/>
    <cellStyle name="40% - Accent2 7 3 9" xfId="14310" xr:uid="{5626737B-8EE5-4C78-A78D-A94B8E0295F0}"/>
    <cellStyle name="40% - Accent2 7 4" xfId="5975" xr:uid="{AE6522A5-F0A0-479F-97D1-FE25D9668B31}"/>
    <cellStyle name="40% - Accent2 7 4 2" xfId="14332" xr:uid="{50600F79-DAA4-415A-9391-BB8A7BC63D08}"/>
    <cellStyle name="40% - Accent2 7 4 2 2" xfId="14333" xr:uid="{AFAD1E10-FC12-4377-AA3C-EF3E14857F28}"/>
    <cellStyle name="40% - Accent2 7 4 2 3" xfId="14334" xr:uid="{24AFB101-A753-4633-9C46-C1409650AD64}"/>
    <cellStyle name="40% - Accent2 7 4 3" xfId="14335" xr:uid="{811DA694-0B34-4F7F-A654-9072B6FF0901}"/>
    <cellStyle name="40% - Accent2 7 4 4" xfId="14336" xr:uid="{B760A633-2016-41BD-B9AB-22F09B3351A0}"/>
    <cellStyle name="40% - Accent2 7 4 5" xfId="14337" xr:uid="{9335C92F-ACA3-458B-B2F1-A44472D185AD}"/>
    <cellStyle name="40% - Accent2 7 4 6" xfId="21976" xr:uid="{2E905A42-BB10-4EFD-934F-00EE55A89E2D}"/>
    <cellStyle name="40% - Accent2 7 4 7" xfId="14331" xr:uid="{209BB3AF-6946-45B8-8D67-26E71022C442}"/>
    <cellStyle name="40% - Accent2 7 4 8" xfId="30481" xr:uid="{54E90B31-A654-472D-BD3E-C51127010565}"/>
    <cellStyle name="40% - Accent2 7 5" xfId="14338" xr:uid="{B161A0E8-8AFF-4F59-A83B-6AD33957327F}"/>
    <cellStyle name="40% - Accent2 7 5 2" xfId="14339" xr:uid="{A1FF1F51-26E0-4538-AE90-AC1FEBD3E49A}"/>
    <cellStyle name="40% - Accent2 7 5 2 2" xfId="14340" xr:uid="{67F863E6-BFFB-42D2-B3F7-E0CFE70450FD}"/>
    <cellStyle name="40% - Accent2 7 5 2 3" xfId="14341" xr:uid="{1352DDFC-A5E9-44D1-B9A5-8208EE073E9D}"/>
    <cellStyle name="40% - Accent2 7 5 3" xfId="14342" xr:uid="{69B19405-3932-445C-AA9C-740E9201B7C6}"/>
    <cellStyle name="40% - Accent2 7 5 4" xfId="14343" xr:uid="{604FCDD7-3069-450D-B6A4-59752C761ECF}"/>
    <cellStyle name="40% - Accent2 7 5 5" xfId="14344" xr:uid="{20EA34E3-C351-4759-AB0F-1BAC079C118C}"/>
    <cellStyle name="40% - Accent2 7 6" xfId="14345" xr:uid="{260AF7C9-3383-4DD0-BE42-D3F7A59198AF}"/>
    <cellStyle name="40% - Accent2 7 6 2" xfId="14346" xr:uid="{2B310AC1-60CA-48CF-9027-590621E07099}"/>
    <cellStyle name="40% - Accent2 7 6 3" xfId="14347" xr:uid="{36828A52-F864-4440-BE3A-4EABEC16F586}"/>
    <cellStyle name="40% - Accent2 7 7" xfId="14348" xr:uid="{2D741F54-4898-4546-87A0-4F507704664B}"/>
    <cellStyle name="40% - Accent2 7 8" xfId="14349" xr:uid="{DBD83ACD-7CD5-46B3-A849-C806F714A48B}"/>
    <cellStyle name="40% - Accent2 7 9" xfId="14350" xr:uid="{99DBEC19-B195-4BC9-838B-5E65D0110D6B}"/>
    <cellStyle name="40% - Accent2 8" xfId="2119" xr:uid="{A5D7164F-7594-4850-A308-879888F316F8}"/>
    <cellStyle name="40% - Accent2 8 10" xfId="5170" xr:uid="{3C6C96F0-85B9-4EA2-AAF2-513993568FEE}"/>
    <cellStyle name="40% - Accent2 8 11" xfId="23089" xr:uid="{82E6398E-8A11-4FF7-A312-0E84A0FC28D1}"/>
    <cellStyle name="40% - Accent2 8 2" xfId="5419" xr:uid="{B63CD390-7051-4637-90ED-0C07D1034D8C}"/>
    <cellStyle name="40% - Accent2 8 2 2" xfId="6200" xr:uid="{B894228A-924B-4674-8749-007D4D0D0EA6}"/>
    <cellStyle name="40% - Accent2 8 2 2 2" xfId="14354" xr:uid="{A6112E1D-E5AE-4FFF-B448-EFFB73527D66}"/>
    <cellStyle name="40% - Accent2 8 2 2 3" xfId="14355" xr:uid="{C502AC84-39E3-4EE4-8152-70B196E7A0E5}"/>
    <cellStyle name="40% - Accent2 8 2 2 4" xfId="22243" xr:uid="{177C013C-ECF9-4C91-8A5A-9C3A07A0BB71}"/>
    <cellStyle name="40% - Accent2 8 2 2 5" xfId="14353" xr:uid="{759A1225-7732-4A04-A6CD-32A03911D166}"/>
    <cellStyle name="40% - Accent2 8 2 2 6" xfId="29290" xr:uid="{59D284CF-B983-4077-9373-0D7EEAC27D2C}"/>
    <cellStyle name="40% - Accent2 8 2 3" xfId="14356" xr:uid="{7E9F2C5B-6E42-4245-B386-75B453D1F0B7}"/>
    <cellStyle name="40% - Accent2 8 2 4" xfId="14357" xr:uid="{BF8D27D8-9CAE-435B-8632-70F067217D74}"/>
    <cellStyle name="40% - Accent2 8 2 5" xfId="14358" xr:uid="{A347A4B6-FB1C-4640-8F04-1BC6563EE3C5}"/>
    <cellStyle name="40% - Accent2 8 2 6" xfId="21272" xr:uid="{1FE79A12-70EB-4EAA-8BDE-9C4F3346AAA0}"/>
    <cellStyle name="40% - Accent2 8 2 7" xfId="14352" xr:uid="{5698DEDA-9A8C-490F-BD0D-4DB0E52EA905}"/>
    <cellStyle name="40% - Accent2 8 2 8" xfId="26307" xr:uid="{D4D7D729-E5E1-4C03-B66D-36D8ACC9C893}"/>
    <cellStyle name="40% - Accent2 8 3" xfId="5610" xr:uid="{27754866-85F0-432B-A10F-8E0D63EFC2A1}"/>
    <cellStyle name="40% - Accent2 8 3 2" xfId="6391" xr:uid="{C6C91EBA-6ECB-40A1-8ADB-78B94081FDA2}"/>
    <cellStyle name="40% - Accent2 8 3 2 2" xfId="14361" xr:uid="{577C97E8-533C-4B5D-BD66-A7BE7E545865}"/>
    <cellStyle name="40% - Accent2 8 3 2 3" xfId="14362" xr:uid="{31B258FF-0A42-4955-BD72-4110B696C38C}"/>
    <cellStyle name="40% - Accent2 8 3 2 4" xfId="22505" xr:uid="{09B636ED-9D70-4CC0-9584-0B8ED0615C8B}"/>
    <cellStyle name="40% - Accent2 8 3 2 5" xfId="14360" xr:uid="{53D010A1-A277-4F73-A39A-FC910E1FE19B}"/>
    <cellStyle name="40% - Accent2 8 3 3" xfId="14363" xr:uid="{2D70F643-4A86-4F2E-A277-6907B055F4C5}"/>
    <cellStyle name="40% - Accent2 8 3 4" xfId="14364" xr:uid="{718DCBCF-B1E3-48F2-BB7D-D102DED75794}"/>
    <cellStyle name="40% - Accent2 8 3 5" xfId="14365" xr:uid="{C7EBC6F0-7BBF-4BF0-928A-AE0CFA07B01E}"/>
    <cellStyle name="40% - Accent2 8 3 6" xfId="21518" xr:uid="{F9EB3D4E-D11E-4B8A-9CAF-CC6F2FF715A2}"/>
    <cellStyle name="40% - Accent2 8 3 7" xfId="14359" xr:uid="{72526289-ACBF-4369-852B-DB90EB7AB4E7}"/>
    <cellStyle name="40% - Accent2 8 3 8" xfId="27779" xr:uid="{3D3F0E03-7CE8-4DFD-A854-30BE232AA55E}"/>
    <cellStyle name="40% - Accent2 8 4" xfId="5995" xr:uid="{68C6C7DD-F40E-4D27-9E01-DBD72C68059C}"/>
    <cellStyle name="40% - Accent2 8 4 2" xfId="14367" xr:uid="{2A4D0C6F-0E96-45BC-9B2A-9B2E22C63C5E}"/>
    <cellStyle name="40% - Accent2 8 4 3" xfId="14368" xr:uid="{F0920661-D27F-43DA-B696-F43E94CB1F81}"/>
    <cellStyle name="40% - Accent2 8 4 4" xfId="22000" xr:uid="{FF3F76D8-E617-449A-AE92-76075D52CD1B}"/>
    <cellStyle name="40% - Accent2 8 4 5" xfId="14366" xr:uid="{739D8099-695D-43B9-9D23-6A2E16942316}"/>
    <cellStyle name="40% - Accent2 8 4 6" xfId="30777" xr:uid="{CE90D3CE-3645-4A9E-B9A8-631F35FAA90C}"/>
    <cellStyle name="40% - Accent2 8 5" xfId="14369" xr:uid="{FC1E5857-DEA1-485C-BE84-24768C9368D0}"/>
    <cellStyle name="40% - Accent2 8 6" xfId="14370" xr:uid="{97E3AA45-1987-4DBD-A6DF-267019F16937}"/>
    <cellStyle name="40% - Accent2 8 7" xfId="14371" xr:uid="{892107B8-8760-4F55-81C8-2C5AF90918A7}"/>
    <cellStyle name="40% - Accent2 8 8" xfId="21031" xr:uid="{E985F331-9CE6-47B4-BCE5-08545A55F538}"/>
    <cellStyle name="40% - Accent2 8 9" xfId="14351" xr:uid="{4CEC103A-B375-4EEB-AFF3-43D30EB65A79}"/>
    <cellStyle name="40% - Accent2 9" xfId="965" xr:uid="{485785FD-43F8-42A7-AD38-2FF4D94A86F9}"/>
    <cellStyle name="40% - Accent2 9 10" xfId="5191" xr:uid="{3FD45352-6C31-4B82-8302-3C881796603D}"/>
    <cellStyle name="40% - Accent2 9 11" xfId="23105" xr:uid="{6500F8E9-770C-43AE-A99B-940D918D0CD9}"/>
    <cellStyle name="40% - Accent2 9 2" xfId="5438" xr:uid="{FC7EDA6E-7239-422D-86C2-4E46E3FC1B06}"/>
    <cellStyle name="40% - Accent2 9 2 2" xfId="6220" xr:uid="{A7F73C0A-3E77-48F0-98E0-5C22026AF8A3}"/>
    <cellStyle name="40% - Accent2 9 2 2 2" xfId="14375" xr:uid="{E188ACDE-1176-4262-9576-D3BAB334B8B0}"/>
    <cellStyle name="40% - Accent2 9 2 2 3" xfId="14376" xr:uid="{A46EF493-11D2-4616-9FF6-03C771DCE66F}"/>
    <cellStyle name="40% - Accent2 9 2 2 4" xfId="22264" xr:uid="{80B5AA5C-48D1-45F5-B4B7-455C5E4F812F}"/>
    <cellStyle name="40% - Accent2 9 2 2 5" xfId="14374" xr:uid="{1773F333-F2D6-4611-9E7C-CA5F7B130CEC}"/>
    <cellStyle name="40% - Accent2 9 2 2 6" xfId="29601" xr:uid="{A87682C4-1894-4AB7-9336-50F853573F74}"/>
    <cellStyle name="40% - Accent2 9 2 3" xfId="14377" xr:uid="{57481771-F5B9-42C5-A81C-7B494EEB1C2D}"/>
    <cellStyle name="40% - Accent2 9 2 4" xfId="14378" xr:uid="{D9C5AB70-703E-4F69-926B-89A415D29CBA}"/>
    <cellStyle name="40% - Accent2 9 2 5" xfId="14379" xr:uid="{94050739-AF1D-4948-838B-A72920404E39}"/>
    <cellStyle name="40% - Accent2 9 2 6" xfId="21292" xr:uid="{0C538B01-07D2-4FA0-B5BA-014FECA2C2B3}"/>
    <cellStyle name="40% - Accent2 9 2 7" xfId="14373" xr:uid="{6D3353B7-11E6-42C6-A1F9-B965945AA4D6}"/>
    <cellStyle name="40% - Accent2 9 2 8" xfId="26617" xr:uid="{EDD15173-5A5C-4E55-80FC-49F40B01E7D3}"/>
    <cellStyle name="40% - Accent2 9 3" xfId="5630" xr:uid="{7882446B-B2EF-4E58-ACAC-858943667116}"/>
    <cellStyle name="40% - Accent2 9 3 2" xfId="6412" xr:uid="{94EAC32D-826E-486F-AB4A-39B9C77E9045}"/>
    <cellStyle name="40% - Accent2 9 3 2 2" xfId="14382" xr:uid="{04DA1A50-4A2A-4C08-A6FD-A45AFEDD0D7F}"/>
    <cellStyle name="40% - Accent2 9 3 2 3" xfId="14383" xr:uid="{90AC8C79-EBD1-4E36-B51A-AFCB320B1CB6}"/>
    <cellStyle name="40% - Accent2 9 3 2 4" xfId="22526" xr:uid="{BA684BC9-7B66-4F8C-9613-D152AD14A981}"/>
    <cellStyle name="40% - Accent2 9 3 2 5" xfId="14381" xr:uid="{3E6040E2-9C6B-4F1E-9E84-C68E21D9097C}"/>
    <cellStyle name="40% - Accent2 9 3 3" xfId="14384" xr:uid="{4E87E9CB-2560-4362-A6C2-945108B23B3B}"/>
    <cellStyle name="40% - Accent2 9 3 4" xfId="14385" xr:uid="{F3A44E40-5144-4241-AC9A-EFF84CE680B9}"/>
    <cellStyle name="40% - Accent2 9 3 5" xfId="14386" xr:uid="{62F3F5C2-FE52-4915-9FE6-833E4B8E1F73}"/>
    <cellStyle name="40% - Accent2 9 3 6" xfId="21539" xr:uid="{C8D3AA41-756B-4C92-B81E-8FF5EBC9DF9B}"/>
    <cellStyle name="40% - Accent2 9 3 7" xfId="14380" xr:uid="{7340A2D3-3639-4A67-A9E0-DF2F9B2D438A}"/>
    <cellStyle name="40% - Accent2 9 3 8" xfId="28090" xr:uid="{7990BEA8-4CB2-4AFE-B941-A63D2F7AF804}"/>
    <cellStyle name="40% - Accent2 9 4" xfId="6017" xr:uid="{A0E92331-DBAD-47A7-81BA-2F1BADBEF65E}"/>
    <cellStyle name="40% - Accent2 9 4 2" xfId="14388" xr:uid="{692D8C7A-DC8F-4194-97B8-B654298521DC}"/>
    <cellStyle name="40% - Accent2 9 4 3" xfId="14389" xr:uid="{E1F869CD-75D5-4D00-9EFC-F7B2CBA29197}"/>
    <cellStyle name="40% - Accent2 9 4 4" xfId="22023" xr:uid="{6EE290FC-385E-4DC9-9AC8-A5AC2794953D}"/>
    <cellStyle name="40% - Accent2 9 4 5" xfId="14387" xr:uid="{A63A3D38-752D-4582-A501-EA9BB43B5477}"/>
    <cellStyle name="40% - Accent2 9 4 6" xfId="31089" xr:uid="{E3E3DA12-9348-45E0-8BFC-7754E6083C9A}"/>
    <cellStyle name="40% - Accent2 9 5" xfId="14390" xr:uid="{CC0954FC-C084-447D-BBE2-06090FFEB4BB}"/>
    <cellStyle name="40% - Accent2 9 6" xfId="14391" xr:uid="{498E0D89-520D-4523-A3F2-6C86065AD114}"/>
    <cellStyle name="40% - Accent2 9 7" xfId="14392" xr:uid="{A967F445-25DA-4D61-B351-EE4977F13D2D}"/>
    <cellStyle name="40% - Accent2 9 8" xfId="21051" xr:uid="{9577E50F-F096-4F8B-B1A4-23087EA921A4}"/>
    <cellStyle name="40% - Accent2 9 9" xfId="14372" xr:uid="{9069DA04-FBD4-46E0-AF28-E232EC38FB88}"/>
    <cellStyle name="40% - Accent3" xfId="28" builtinId="39" customBuiltin="1"/>
    <cellStyle name="40% - Accent3 10" xfId="4794" xr:uid="{C17868AE-7B83-48E2-AD5A-E4DB9F4A18B6}"/>
    <cellStyle name="40% - Accent3 10 10" xfId="5215" xr:uid="{F81642C7-6108-47AB-89F8-3A5C77890F04}"/>
    <cellStyle name="40% - Accent3 10 11" xfId="23124" xr:uid="{A177B05A-BF60-4904-9654-05D9FBCD4238}"/>
    <cellStyle name="40% - Accent3 10 2" xfId="6043" xr:uid="{04FF76B4-CF6E-46B6-98E6-D6DE465D46F6}"/>
    <cellStyle name="40% - Accent3 10 2 2" xfId="14396" xr:uid="{A90E3BF1-8BF1-4D54-9B2B-0D19F0501148}"/>
    <cellStyle name="40% - Accent3 10 2 2 2" xfId="14397" xr:uid="{105DA7E6-EC24-4817-AEE9-27EE97FE373C}"/>
    <cellStyle name="40% - Accent3 10 2 2 3" xfId="14398" xr:uid="{3BACD168-8EAA-44B6-8B7A-AE4DFB210A84}"/>
    <cellStyle name="40% - Accent3 10 2 3" xfId="14399" xr:uid="{DBB27796-940D-4BCA-9B76-E76D26ECADD7}"/>
    <cellStyle name="40% - Accent3 10 2 4" xfId="14400" xr:uid="{B0B0BDCF-C3D9-48D5-A242-DA9A1BC8CACD}"/>
    <cellStyle name="40% - Accent3 10 2 5" xfId="14401" xr:uid="{A519E70F-9588-423F-9756-9FAB1205A5C2}"/>
    <cellStyle name="40% - Accent3 10 2 6" xfId="22049" xr:uid="{2B616B8C-37FA-44B0-ABC0-EFD868A347F9}"/>
    <cellStyle name="40% - Accent3 10 2 7" xfId="14395" xr:uid="{EA6C7F58-E17C-4709-AEA4-778F3DCEF4DA}"/>
    <cellStyle name="40% - Accent3 10 2 8" xfId="28344" xr:uid="{A00464DF-5761-4E25-B5B3-ACCE90C4D922}"/>
    <cellStyle name="40% - Accent3 10 3" xfId="14402" xr:uid="{37264661-9833-412E-8BAE-FF4AA5CC07B9}"/>
    <cellStyle name="40% - Accent3 10 3 2" xfId="14403" xr:uid="{9BC643D7-3F34-4569-B4C1-4E2DCC69BF43}"/>
    <cellStyle name="40% - Accent3 10 3 2 2" xfId="14404" xr:uid="{A8C6FFD7-558C-47FF-B2D5-309480BFC5B9}"/>
    <cellStyle name="40% - Accent3 10 3 2 3" xfId="14405" xr:uid="{D195C918-465A-41C5-B2F0-34BD570D973E}"/>
    <cellStyle name="40% - Accent3 10 3 3" xfId="14406" xr:uid="{928CEFFA-87DD-46D6-8726-905680A7FF2B}"/>
    <cellStyle name="40% - Accent3 10 3 4" xfId="14407" xr:uid="{9FE811D9-0B3A-4017-8A6F-9DFFC2E676E2}"/>
    <cellStyle name="40% - Accent3 10 3 5" xfId="14408" xr:uid="{9F596AEA-66CA-4243-A44E-B5EFA8E6560A}"/>
    <cellStyle name="40% - Accent3 10 4" xfId="14409" xr:uid="{1E53C722-1D50-4466-9CFA-075DB5B16C1C}"/>
    <cellStyle name="40% - Accent3 10 4 2" xfId="14410" xr:uid="{365790DD-E070-46ED-8079-FA8EE66DF176}"/>
    <cellStyle name="40% - Accent3 10 4 3" xfId="14411" xr:uid="{12966C6D-9A3C-4DA0-A947-4AB07C99E9C3}"/>
    <cellStyle name="40% - Accent3 10 5" xfId="14412" xr:uid="{47D8FCFB-3DDF-4F2C-B511-C51165B668B8}"/>
    <cellStyle name="40% - Accent3 10 6" xfId="14413" xr:uid="{D7FF0353-36DB-4C24-A8F2-59439FC9F323}"/>
    <cellStyle name="40% - Accent3 10 7" xfId="14414" xr:uid="{EE2C8FF4-C80A-4292-8072-EC254E65897F}"/>
    <cellStyle name="40% - Accent3 10 8" xfId="21074" xr:uid="{D38C6014-91FF-4199-984C-FD6F4C3C1B4F}"/>
    <cellStyle name="40% - Accent3 10 9" xfId="14394" xr:uid="{F5D61F9D-395B-4D53-A89F-ECA51CFCF6B8}"/>
    <cellStyle name="40% - Accent3 11" xfId="4809" xr:uid="{BE72AD01-746D-4E6E-937C-D78D73A88753}"/>
    <cellStyle name="40% - Accent3 11 10" xfId="5462" xr:uid="{00DD73B6-A3A1-4402-9688-7208E93A4776}"/>
    <cellStyle name="40% - Accent3 11 11" xfId="23141" xr:uid="{460BCE31-4B38-43DE-996F-A453B2F9C0D7}"/>
    <cellStyle name="40% - Accent3 11 2" xfId="6246" xr:uid="{1BB8E470-1C86-42CD-8699-D39102ACA020}"/>
    <cellStyle name="40% - Accent3 11 2 2" xfId="14417" xr:uid="{FFEA00CF-7BEF-4DFA-B168-CDE5BDE55B9C}"/>
    <cellStyle name="40% - Accent3 11 2 2 2" xfId="14418" xr:uid="{363DB370-F646-4982-BA13-85455F3154B0}"/>
    <cellStyle name="40% - Accent3 11 2 2 3" xfId="14419" xr:uid="{12CB4E02-E6E5-4A3B-9C55-18D0B5449274}"/>
    <cellStyle name="40% - Accent3 11 2 3" xfId="14420" xr:uid="{EDE43659-3F03-46B5-95B6-D2F6098A5FDD}"/>
    <cellStyle name="40% - Accent3 11 2 4" xfId="14421" xr:uid="{B9D5D69B-5837-45B2-A485-F8BD3357EE42}"/>
    <cellStyle name="40% - Accent3 11 2 5" xfId="14422" xr:uid="{9ED4C4BA-2850-4415-A1C7-6D1C11BB7D78}"/>
    <cellStyle name="40% - Accent3 11 2 6" xfId="22290" xr:uid="{CF106C27-AA83-408A-893D-75A1E1447A94}"/>
    <cellStyle name="40% - Accent3 11 2 7" xfId="14416" xr:uid="{23F2AB8B-D2AB-4E88-983C-101777E1D6E3}"/>
    <cellStyle name="40% - Accent3 11 2 8" xfId="28417" xr:uid="{0260A227-F237-42AC-A845-6FE557C6ADE7}"/>
    <cellStyle name="40% - Accent3 11 3" xfId="14423" xr:uid="{D9432646-BC3C-4959-A0F6-3974384F219B}"/>
    <cellStyle name="40% - Accent3 11 3 2" xfId="14424" xr:uid="{69BCCE11-AE10-49F3-B8E7-CBF1AB4571BE}"/>
    <cellStyle name="40% - Accent3 11 3 2 2" xfId="14425" xr:uid="{1ECA8CFF-7E5E-4878-810F-6A8AB951CEB9}"/>
    <cellStyle name="40% - Accent3 11 3 2 3" xfId="14426" xr:uid="{B9A2AA3C-D1D5-43A1-BBA5-8E21B6B38093}"/>
    <cellStyle name="40% - Accent3 11 3 3" xfId="14427" xr:uid="{77EF0A4A-7B35-4583-BA91-D98ACDC87EC3}"/>
    <cellStyle name="40% - Accent3 11 3 4" xfId="14428" xr:uid="{5297CD14-582F-4C89-8B3E-297F323F2174}"/>
    <cellStyle name="40% - Accent3 11 3 5" xfId="14429" xr:uid="{A061B567-1E87-4D55-B35A-786903844D2E}"/>
    <cellStyle name="40% - Accent3 11 4" xfId="14430" xr:uid="{7C1B093D-1E0D-4564-8492-07FFFEC28B55}"/>
    <cellStyle name="40% - Accent3 11 4 2" xfId="14431" xr:uid="{1947275C-5F67-4027-A835-ACAB45124506}"/>
    <cellStyle name="40% - Accent3 11 4 3" xfId="14432" xr:uid="{530CBAC9-12A5-4AE0-8713-74ADFEEA39DE}"/>
    <cellStyle name="40% - Accent3 11 5" xfId="14433" xr:uid="{B992A550-7BFE-4F7E-A346-3BD739DB4FD8}"/>
    <cellStyle name="40% - Accent3 11 6" xfId="14434" xr:uid="{8B73875C-CBF4-4C78-BA7C-96EBB2AAC596}"/>
    <cellStyle name="40% - Accent3 11 7" xfId="14435" xr:uid="{8422C7B2-B9CC-4DC7-A7B7-988F46C1E16E}"/>
    <cellStyle name="40% - Accent3 11 8" xfId="21318" xr:uid="{26E93563-1D80-4E4A-9F1E-8DBA71B681E6}"/>
    <cellStyle name="40% - Accent3 11 9" xfId="14415" xr:uid="{1EC7385A-14D1-4FDE-A5DE-D4862D1C65F1}"/>
    <cellStyle name="40% - Accent3 12" xfId="4452" xr:uid="{CD7BFE7C-0AEE-4C22-8F69-F14DD1985CE4}"/>
    <cellStyle name="40% - Accent3 12 10" xfId="5658" xr:uid="{50139AE2-17C3-435D-9EFA-3ADB13A102AB}"/>
    <cellStyle name="40% - Accent3 12 11" xfId="23219" xr:uid="{2283232D-2ADB-48D2-B9D7-030C5606833B}"/>
    <cellStyle name="40% - Accent3 12 2" xfId="6440" xr:uid="{27DD5862-5D58-4C50-824A-AA1D58296A07}"/>
    <cellStyle name="40% - Accent3 12 2 2" xfId="14438" xr:uid="{C9E0BC7D-18FA-4D79-8166-CDB483672174}"/>
    <cellStyle name="40% - Accent3 12 2 2 2" xfId="14439" xr:uid="{4FE500D2-82D2-42B0-B6F1-8A4F229D7679}"/>
    <cellStyle name="40% - Accent3 12 2 2 3" xfId="14440" xr:uid="{F17C2BB4-5EFD-4911-8DAA-E4F2537C1570}"/>
    <cellStyle name="40% - Accent3 12 2 3" xfId="14441" xr:uid="{6A9A5403-6CB6-47F2-95C5-A2AD2C055F27}"/>
    <cellStyle name="40% - Accent3 12 2 4" xfId="14442" xr:uid="{1B162B59-842D-4D71-A651-6C55F5843A15}"/>
    <cellStyle name="40% - Accent3 12 2 5" xfId="14443" xr:uid="{C8B601EB-3919-4EE4-81D9-C9D70DAB3DD7}"/>
    <cellStyle name="40% - Accent3 12 2 6" xfId="22554" xr:uid="{7588ABCD-F345-4064-9389-FF6F0370042F}"/>
    <cellStyle name="40% - Accent3 12 2 7" xfId="14437" xr:uid="{A3A63085-56CC-4F24-90F9-DCE6F5691CAE}"/>
    <cellStyle name="40% - Accent3 12 3" xfId="14444" xr:uid="{E8BF10CB-DFE5-486E-9D5D-FCAB27E7FA27}"/>
    <cellStyle name="40% - Accent3 12 3 2" xfId="14445" xr:uid="{23947A4F-BE06-44F1-A299-D8D9A387245C}"/>
    <cellStyle name="40% - Accent3 12 3 2 2" xfId="14446" xr:uid="{905F919B-3C6F-4962-8322-3CDC3C2CF94F}"/>
    <cellStyle name="40% - Accent3 12 3 2 3" xfId="14447" xr:uid="{E9E23C10-1165-414B-8E2B-7278CB6C25B8}"/>
    <cellStyle name="40% - Accent3 12 3 3" xfId="14448" xr:uid="{354454AD-58A3-402F-8D6C-93C524315B79}"/>
    <cellStyle name="40% - Accent3 12 3 4" xfId="14449" xr:uid="{A1FDA7FC-1017-4364-B69F-CBF922147448}"/>
    <cellStyle name="40% - Accent3 12 3 5" xfId="14450" xr:uid="{606CACAF-B036-429C-8A0A-9FD65F0D063E}"/>
    <cellStyle name="40% - Accent3 12 4" xfId="14451" xr:uid="{9784423C-C362-44EE-9594-47B2DC6B4F5F}"/>
    <cellStyle name="40% - Accent3 12 4 2" xfId="14452" xr:uid="{B98AC19C-12AE-4F49-BFA5-79EF3859AF05}"/>
    <cellStyle name="40% - Accent3 12 4 3" xfId="14453" xr:uid="{3CF57D58-C964-4CFE-8DDA-99F18A6A8EE8}"/>
    <cellStyle name="40% - Accent3 12 5" xfId="14454" xr:uid="{23682CA7-9210-4250-AE35-90539BD4A789}"/>
    <cellStyle name="40% - Accent3 12 6" xfId="14455" xr:uid="{0F42CD9D-D8AB-4A50-B816-02D07F515393}"/>
    <cellStyle name="40% - Accent3 12 7" xfId="14456" xr:uid="{C707DB82-3CC3-4BB6-B2DB-F74CCA7828C4}"/>
    <cellStyle name="40% - Accent3 12 8" xfId="21567" xr:uid="{09A499D0-85BF-4B50-A8E2-F97957377F2B}"/>
    <cellStyle name="40% - Accent3 12 9" xfId="14436" xr:uid="{298161D6-5DE1-4B71-8551-99CD057DAB45}"/>
    <cellStyle name="40% - Accent3 13" xfId="5683" xr:uid="{36693E7B-E3B8-4F66-9FCB-7DF518892520}"/>
    <cellStyle name="40% - Accent3 13 10" xfId="23194" xr:uid="{781FE7B5-CFD4-4D97-9E2F-A336EF420F37}"/>
    <cellStyle name="40% - Accent3 13 2" xfId="6465" xr:uid="{987DB94F-7F12-47A5-9094-11FBFCAD217D}"/>
    <cellStyle name="40% - Accent3 13 2 2" xfId="14459" xr:uid="{19FAB4BE-3769-4B79-9B7B-E8FB262AB44F}"/>
    <cellStyle name="40% - Accent3 13 2 2 2" xfId="14460" xr:uid="{7CE5F851-8CEB-4040-A90C-8F8D424DA048}"/>
    <cellStyle name="40% - Accent3 13 2 2 3" xfId="14461" xr:uid="{32929291-884D-4C86-87A0-AAB28C1BFDB2}"/>
    <cellStyle name="40% - Accent3 13 2 3" xfId="14462" xr:uid="{6F6C0EF0-4456-4C99-A24F-2BDE9549E60B}"/>
    <cellStyle name="40% - Accent3 13 2 4" xfId="14463" xr:uid="{38B06289-E47E-4BB0-BB48-4E7D5BDDE334}"/>
    <cellStyle name="40% - Accent3 13 2 5" xfId="14464" xr:uid="{1781505D-B118-4475-93D0-FC816CA6FC45}"/>
    <cellStyle name="40% - Accent3 13 2 6" xfId="22578" xr:uid="{4D1BAD51-1702-47EE-91E1-42B72C5CDF00}"/>
    <cellStyle name="40% - Accent3 13 2 7" xfId="14458" xr:uid="{CF05C5F1-93D6-4E55-921C-A0A2BDE4B684}"/>
    <cellStyle name="40% - Accent3 13 2 8" xfId="29895" xr:uid="{5F84A171-6B6A-44B7-B751-CA44DE078D1F}"/>
    <cellStyle name="40% - Accent3 13 3" xfId="14465" xr:uid="{E3A5832D-40FB-467D-B3D3-F1363A0B939E}"/>
    <cellStyle name="40% - Accent3 13 3 2" xfId="14466" xr:uid="{534623F8-439C-4430-9BC1-10AB43382D17}"/>
    <cellStyle name="40% - Accent3 13 3 2 2" xfId="14467" xr:uid="{ED5D3672-6106-41F0-9337-E59E63F8DE5A}"/>
    <cellStyle name="40% - Accent3 13 3 2 3" xfId="14468" xr:uid="{4F6EA2A3-9E3B-4ACC-95D6-6A6A139CC80A}"/>
    <cellStyle name="40% - Accent3 13 3 3" xfId="14469" xr:uid="{D80B31AA-299D-4AA7-9448-EE68FD7A0E56}"/>
    <cellStyle name="40% - Accent3 13 3 4" xfId="14470" xr:uid="{C2A2C0E9-D4A1-4DD6-8B77-E8F042DFBDCC}"/>
    <cellStyle name="40% - Accent3 13 3 5" xfId="14471" xr:uid="{EE5EA407-AF41-4030-A96F-892A3AAC3B68}"/>
    <cellStyle name="40% - Accent3 13 4" xfId="14472" xr:uid="{8BEA07D4-1A0D-4BFB-92D3-9F5E1312FA30}"/>
    <cellStyle name="40% - Accent3 13 4 2" xfId="14473" xr:uid="{53056ACF-09A8-4F6B-BA38-2E14F23EB998}"/>
    <cellStyle name="40% - Accent3 13 4 3" xfId="14474" xr:uid="{6E7A31E2-D569-40D2-8937-0E34CEC97D97}"/>
    <cellStyle name="40% - Accent3 13 5" xfId="14475" xr:uid="{7DBAD8AD-A5EE-4B99-8E76-91E26A4AFC78}"/>
    <cellStyle name="40% - Accent3 13 6" xfId="14476" xr:uid="{10F0949C-C15B-4F0B-93DF-776A87608206}"/>
    <cellStyle name="40% - Accent3 13 7" xfId="14477" xr:uid="{14A6B36D-D935-4994-9CD2-E85683BBAC68}"/>
    <cellStyle name="40% - Accent3 13 8" xfId="21590" xr:uid="{E870DF27-A1C0-41ED-9952-49CEFD9F88A7}"/>
    <cellStyle name="40% - Accent3 13 9" xfId="14457" xr:uid="{7B0C7D57-FE4A-4F14-8759-20DDC19943C9}"/>
    <cellStyle name="40% - Accent3 14" xfId="5708" xr:uid="{22E939CD-A8F1-497E-9A90-F511AEE4D670}"/>
    <cellStyle name="40% - Accent3 14 2" xfId="6490" xr:uid="{17D4FD5B-8A9A-4619-AB1B-7DF90C8C7C1C}"/>
    <cellStyle name="40% - Accent3 14 2 2" xfId="14480" xr:uid="{31F29C57-00F4-4B7B-9D04-D19C81836FBF}"/>
    <cellStyle name="40% - Accent3 14 2 2 2" xfId="14481" xr:uid="{87D86AD4-CF62-472C-A835-4A5ECAD1103F}"/>
    <cellStyle name="40% - Accent3 14 2 2 3" xfId="14482" xr:uid="{E17784D1-DE86-455E-A3ED-60F4BB0D8799}"/>
    <cellStyle name="40% - Accent3 14 2 3" xfId="14483" xr:uid="{91F05620-F47E-4211-AEEC-C4A13ABFE034}"/>
    <cellStyle name="40% - Accent3 14 2 4" xfId="14484" xr:uid="{863A5D56-7511-4DDF-A183-E5816952124A}"/>
    <cellStyle name="40% - Accent3 14 2 5" xfId="14485" xr:uid="{9B91BE87-A2C0-41DC-94B6-96339D87DF7B}"/>
    <cellStyle name="40% - Accent3 14 2 6" xfId="22602" xr:uid="{5AEB108F-2DE2-4E15-86FC-616053C9AD13}"/>
    <cellStyle name="40% - Accent3 14 2 7" xfId="14479" xr:uid="{155AC1C9-E693-4310-A7F5-0B69FD9BD11C}"/>
    <cellStyle name="40% - Accent3 14 3" xfId="14486" xr:uid="{175C43FA-9DA8-49E2-B405-016953DC3012}"/>
    <cellStyle name="40% - Accent3 14 3 2" xfId="14487" xr:uid="{8AD84231-EB22-427A-9B45-B9745A99EA1E}"/>
    <cellStyle name="40% - Accent3 14 3 2 2" xfId="14488" xr:uid="{9EB0BECF-34DD-4D3D-B47B-2065C005B0A1}"/>
    <cellStyle name="40% - Accent3 14 3 2 3" xfId="14489" xr:uid="{4EC1DAF3-5C13-4EF2-82B2-836825F257F5}"/>
    <cellStyle name="40% - Accent3 14 3 3" xfId="14490" xr:uid="{4FFB06B4-B76F-45DB-B33B-FE48FC755D53}"/>
    <cellStyle name="40% - Accent3 14 3 4" xfId="14491" xr:uid="{76E092B2-A2E8-4A1B-84B2-26D1A1DE4E9E}"/>
    <cellStyle name="40% - Accent3 14 3 5" xfId="14492" xr:uid="{E3A08F8F-59DB-4C9A-A1DB-EBFF1D44F924}"/>
    <cellStyle name="40% - Accent3 14 4" xfId="14493" xr:uid="{3E570E3C-4C8D-4B47-8EEE-FBD1CCC6BEE3}"/>
    <cellStyle name="40% - Accent3 14 4 2" xfId="14494" xr:uid="{DB3E97B2-0A45-4DF0-BA51-AE9CD39B7A75}"/>
    <cellStyle name="40% - Accent3 14 4 3" xfId="14495" xr:uid="{04F69D3A-C833-4B2B-9AE4-7AE3EED98FF3}"/>
    <cellStyle name="40% - Accent3 14 5" xfId="14496" xr:uid="{F9A31950-FE57-4C93-91B8-FB9431BA85BF}"/>
    <cellStyle name="40% - Accent3 14 6" xfId="14497" xr:uid="{0A062128-B225-4ABE-986C-5A88FB5A5544}"/>
    <cellStyle name="40% - Accent3 14 7" xfId="14498" xr:uid="{BEBFC0BC-855D-4C2E-94FC-C11FCF849C1F}"/>
    <cellStyle name="40% - Accent3 14 8" xfId="21613" xr:uid="{4B4B1999-C3DE-4A44-8AA9-2A68E49734EE}"/>
    <cellStyle name="40% - Accent3 14 9" xfId="14478" xr:uid="{A7316B35-57BF-4B54-BD8E-5FFA95D7B8C0}"/>
    <cellStyle name="40% - Accent3 15" xfId="5731" xr:uid="{77FF23A7-6069-4C4E-8147-702CEECAD48F}"/>
    <cellStyle name="40% - Accent3 15 2" xfId="6513" xr:uid="{DFD550B8-8A5E-4246-A8E2-05F17B73BD54}"/>
    <cellStyle name="40% - Accent3 15 2 2" xfId="14501" xr:uid="{0405B9A8-0B61-40EC-B385-1D481E31709B}"/>
    <cellStyle name="40% - Accent3 15 2 2 2" xfId="14502" xr:uid="{74358BB5-A73C-429F-8A90-06C13343607C}"/>
    <cellStyle name="40% - Accent3 15 2 2 3" xfId="14503" xr:uid="{6E45137C-42F0-43C4-883F-F5AAE1332062}"/>
    <cellStyle name="40% - Accent3 15 2 3" xfId="14504" xr:uid="{20890C62-53DC-459A-A99A-C1974B1AC3B6}"/>
    <cellStyle name="40% - Accent3 15 2 4" xfId="14505" xr:uid="{BCBD535D-D71B-49F4-9E29-D1BC57FFD85B}"/>
    <cellStyle name="40% - Accent3 15 2 5" xfId="14506" xr:uid="{6630AD07-A637-4371-A4D8-55F762610180}"/>
    <cellStyle name="40% - Accent3 15 2 6" xfId="22624" xr:uid="{DB086768-5CA5-4018-84FA-9419FAE3F098}"/>
    <cellStyle name="40% - Accent3 15 2 7" xfId="14500" xr:uid="{11D94AA5-F3C9-4717-90D4-819546A97846}"/>
    <cellStyle name="40% - Accent3 15 3" xfId="14507" xr:uid="{497DF051-4FDC-453F-B0D0-AF6B8A7DF2ED}"/>
    <cellStyle name="40% - Accent3 15 3 2" xfId="14508" xr:uid="{D5215941-39BD-4683-8159-E484CD8220B2}"/>
    <cellStyle name="40% - Accent3 15 3 2 2" xfId="14509" xr:uid="{5D270AC6-8612-46B5-AA57-187AC2096BEA}"/>
    <cellStyle name="40% - Accent3 15 3 2 3" xfId="14510" xr:uid="{EA0E0D93-7519-4096-95E2-BD7C3949918B}"/>
    <cellStyle name="40% - Accent3 15 3 3" xfId="14511" xr:uid="{C18F2BC4-232A-4AB4-96A9-2B24A7155FA5}"/>
    <cellStyle name="40% - Accent3 15 3 4" xfId="14512" xr:uid="{46370818-309F-433E-915A-B42CEE5FDB9C}"/>
    <cellStyle name="40% - Accent3 15 3 5" xfId="14513" xr:uid="{9D30BC0A-CC98-4CC3-B6AA-425DEFFC4458}"/>
    <cellStyle name="40% - Accent3 15 4" xfId="14514" xr:uid="{8D63B1EB-FD4F-4663-B6AA-21DC4E16D2AC}"/>
    <cellStyle name="40% - Accent3 15 4 2" xfId="14515" xr:uid="{429812B2-B911-4E72-9F30-A2865D5BE450}"/>
    <cellStyle name="40% - Accent3 15 4 3" xfId="14516" xr:uid="{4BD0AC29-4044-46A1-A909-12F43B2A76DB}"/>
    <cellStyle name="40% - Accent3 15 5" xfId="14517" xr:uid="{04582A45-8B43-4E11-AEE5-4F4B0FEB673B}"/>
    <cellStyle name="40% - Accent3 15 6" xfId="14518" xr:uid="{E5C0AB66-A5D2-406A-9210-6E4EDF584000}"/>
    <cellStyle name="40% - Accent3 15 7" xfId="14519" xr:uid="{B930BC6F-8A2B-4FDE-A8EA-E3B2C5FD6EB5}"/>
    <cellStyle name="40% - Accent3 15 8" xfId="21635" xr:uid="{091F5E12-679E-4ABA-85A9-31473D4D1D5F}"/>
    <cellStyle name="40% - Accent3 15 9" xfId="14499" xr:uid="{E8CB2F63-C5EA-4446-A35F-B6E03848E571}"/>
    <cellStyle name="40% - Accent3 16" xfId="5755" xr:uid="{0B109340-D09E-46CF-8CFC-938146E19462}"/>
    <cellStyle name="40% - Accent3 16 2" xfId="6537" xr:uid="{15603EAE-F0A8-4630-959E-2655D20B7242}"/>
    <cellStyle name="40% - Accent3 16 2 2" xfId="14522" xr:uid="{4D0B8BEA-33DA-4782-93C6-4C103630E1B1}"/>
    <cellStyle name="40% - Accent3 16 2 2 2" xfId="14523" xr:uid="{0AA900E9-68CD-4EBB-8F19-844BC533F1A1}"/>
    <cellStyle name="40% - Accent3 16 2 2 3" xfId="14524" xr:uid="{223B4996-4C17-4AED-9F22-E0696582F4C7}"/>
    <cellStyle name="40% - Accent3 16 2 3" xfId="14525" xr:uid="{0127C90C-91E2-490F-A3A4-D49A536FB224}"/>
    <cellStyle name="40% - Accent3 16 2 4" xfId="14526" xr:uid="{0A00C0B4-7777-420F-9E1D-500375D68DAE}"/>
    <cellStyle name="40% - Accent3 16 2 5" xfId="14527" xr:uid="{63F07EA5-E6F6-4BF7-813B-9203A0B43F5A}"/>
    <cellStyle name="40% - Accent3 16 2 6" xfId="22647" xr:uid="{66A79E5A-B5E0-4701-B145-58FAB4250016}"/>
    <cellStyle name="40% - Accent3 16 2 7" xfId="14521" xr:uid="{E7139204-535A-4B84-BACB-EC3B457A0E7B}"/>
    <cellStyle name="40% - Accent3 16 3" xfId="14528" xr:uid="{50974EF2-6F02-4C9C-9A07-150382CBC52F}"/>
    <cellStyle name="40% - Accent3 16 3 2" xfId="14529" xr:uid="{4C291538-2923-4C00-A011-A7F72938BA9B}"/>
    <cellStyle name="40% - Accent3 16 3 2 2" xfId="14530" xr:uid="{A5746DB3-5DEB-4633-9757-80E966DD35AD}"/>
    <cellStyle name="40% - Accent3 16 3 2 3" xfId="14531" xr:uid="{9C81B1A0-294C-4BFD-AF87-FA1971A6D25B}"/>
    <cellStyle name="40% - Accent3 16 3 3" xfId="14532" xr:uid="{443B1658-6F02-42DB-94F0-A0807E63CB01}"/>
    <cellStyle name="40% - Accent3 16 3 4" xfId="14533" xr:uid="{EBE67D86-6267-4A21-8370-1E629CC42625}"/>
    <cellStyle name="40% - Accent3 16 3 5" xfId="14534" xr:uid="{84084580-37BC-443A-A495-7839E70032ED}"/>
    <cellStyle name="40% - Accent3 16 4" xfId="14535" xr:uid="{A6A36901-D15A-4E72-971D-5F0DA1F111BD}"/>
    <cellStyle name="40% - Accent3 16 4 2" xfId="14536" xr:uid="{89BCA7E0-ABD8-41B9-B0ED-3BA08AF8989F}"/>
    <cellStyle name="40% - Accent3 16 4 3" xfId="14537" xr:uid="{47218AE2-1113-4E89-AFF2-C961D7175CC3}"/>
    <cellStyle name="40% - Accent3 16 5" xfId="14538" xr:uid="{5E2A49BD-E6D7-424D-BA08-615EB78811E5}"/>
    <cellStyle name="40% - Accent3 16 6" xfId="14539" xr:uid="{863E5B39-F467-4A9C-B201-701CC4F977D0}"/>
    <cellStyle name="40% - Accent3 16 7" xfId="14540" xr:uid="{60FF086B-701F-4B58-9FBB-2B417E0BB206}"/>
    <cellStyle name="40% - Accent3 16 8" xfId="21658" xr:uid="{CDCCC81D-D03A-48A0-90E0-A133A0619F05}"/>
    <cellStyle name="40% - Accent3 16 9" xfId="14520" xr:uid="{8CD8962D-418C-4AE0-9D3C-14D49A7F7BAE}"/>
    <cellStyle name="40% - Accent3 17" xfId="5779" xr:uid="{B90C19EE-D786-4A5E-A77B-9A886118265F}"/>
    <cellStyle name="40% - Accent3 17 2" xfId="6561" xr:uid="{D743B67B-11E2-43FB-A486-955577C847B6}"/>
    <cellStyle name="40% - Accent3 17 2 2" xfId="14543" xr:uid="{30AA54B1-DD12-44BE-81F7-58975C1D06E2}"/>
    <cellStyle name="40% - Accent3 17 2 3" xfId="14544" xr:uid="{664B8C61-2018-4350-9843-46B8D6DEF975}"/>
    <cellStyle name="40% - Accent3 17 2 4" xfId="22670" xr:uid="{9DE93D00-343D-4B66-A456-D4D2ED2855A6}"/>
    <cellStyle name="40% - Accent3 17 2 5" xfId="14542" xr:uid="{937FA035-0D0D-4924-99E1-CF3CE942FAF3}"/>
    <cellStyle name="40% - Accent3 17 3" xfId="14545" xr:uid="{838BAC03-CE9C-4ADD-A053-EB77C4275E08}"/>
    <cellStyle name="40% - Accent3 17 4" xfId="14546" xr:uid="{7C0C100F-0AF9-4ED5-B138-E098EE3DE83C}"/>
    <cellStyle name="40% - Accent3 17 5" xfId="14547" xr:uid="{D4948DB5-10F8-49EB-BBD8-1992C5915580}"/>
    <cellStyle name="40% - Accent3 17 6" xfId="21681" xr:uid="{A871A787-6804-4231-B881-FBF1D8AC52DF}"/>
    <cellStyle name="40% - Accent3 17 7" xfId="14541" xr:uid="{9B0E57E0-EF3D-4EB1-8047-B4D266702805}"/>
    <cellStyle name="40% - Accent3 18" xfId="5804" xr:uid="{5A0A025E-0ED0-4B66-B428-BD80E34E7D4C}"/>
    <cellStyle name="40% - Accent3 18 2" xfId="14549" xr:uid="{3E33C279-CF67-4202-A3D4-82E9D565557D}"/>
    <cellStyle name="40% - Accent3 18 2 2" xfId="14550" xr:uid="{01AAE59F-0BC3-4B20-88CA-91408AF5F45F}"/>
    <cellStyle name="40% - Accent3 18 2 3" xfId="14551" xr:uid="{A75342E2-E08D-409B-84EB-1791FA9DF7BF}"/>
    <cellStyle name="40% - Accent3 18 3" xfId="14552" xr:uid="{4E470956-94B7-4E43-831B-6350C915B1F7}"/>
    <cellStyle name="40% - Accent3 18 4" xfId="14553" xr:uid="{6A11A852-6893-4843-A368-73C34A2C2E92}"/>
    <cellStyle name="40% - Accent3 18 5" xfId="14554" xr:uid="{0DE2E437-BCF6-4F36-AF09-008B837B1DDC}"/>
    <cellStyle name="40% - Accent3 18 6" xfId="21705" xr:uid="{91632BE5-739A-484C-8DAA-EB5EC5EF8EB9}"/>
    <cellStyle name="40% - Accent3 18 7" xfId="14548" xr:uid="{17D18DDD-EA55-4F41-BE79-25CD02103B9A}"/>
    <cellStyle name="40% - Accent3 19" xfId="5828" xr:uid="{6C7DFC78-C9C8-4E25-BDAE-48399039BCD7}"/>
    <cellStyle name="40% - Accent3 19 2" xfId="14556" xr:uid="{CDAC65C4-7117-4167-BB24-1972AD9FD599}"/>
    <cellStyle name="40% - Accent3 19 3" xfId="14557" xr:uid="{C41FC6DB-B0FA-4F8A-BCAB-AA6EF9D7691E}"/>
    <cellStyle name="40% - Accent3 19 4" xfId="14558" xr:uid="{B921FC92-9C9D-4B7D-A79D-D5A9EA40C3E7}"/>
    <cellStyle name="40% - Accent3 19 5" xfId="21728" xr:uid="{C7C9D242-0366-492A-9F97-D3EDB5A4AAD6}"/>
    <cellStyle name="40% - Accent3 19 6" xfId="14555" xr:uid="{26E1918D-2FC6-436B-ACD7-A6F512BD225D}"/>
    <cellStyle name="40% - Accent3 2" xfId="361" xr:uid="{08CE98BD-E133-40AF-A6A1-3D0AA18706E5}"/>
    <cellStyle name="40% - Accent3 2 10" xfId="14560" xr:uid="{7760A4D6-63B4-423F-BEA1-8F0424920761}"/>
    <cellStyle name="40% - Accent3 2 11" xfId="14561" xr:uid="{23810F7E-7477-4BDE-9D12-166EE800D444}"/>
    <cellStyle name="40% - Accent3 2 12" xfId="14562" xr:uid="{6E9F1D3E-FA45-497B-8094-1E1F5B749798}"/>
    <cellStyle name="40% - Accent3 2 13" xfId="20622" xr:uid="{1B5E06DD-421D-448A-9BB0-B7CF46645E24}"/>
    <cellStyle name="40% - Accent3 2 14" xfId="14559" xr:uid="{2FEAEBF0-A835-4E5F-A63F-A676DCB374BF}"/>
    <cellStyle name="40% - Accent3 2 15" xfId="6640" xr:uid="{DC64546F-E7C9-4C48-BCF3-135911B2AC5B}"/>
    <cellStyle name="40% - Accent3 2 16" xfId="5030" xr:uid="{956215A1-3133-43BF-BF38-38032B74F48B}"/>
    <cellStyle name="40% - Accent3 2 17" xfId="22852" xr:uid="{D7957B8F-3E1B-42D9-B883-BBBF63587840}"/>
    <cellStyle name="40% - Accent3 2 18" xfId="4506" xr:uid="{9F0C9AB1-FBEB-461B-B978-A583C5344A68}"/>
    <cellStyle name="40% - Accent3 2 2" xfId="861" xr:uid="{6C355025-1DC3-4F98-A672-55A7E7680582}"/>
    <cellStyle name="40% - Accent3 2 2 10" xfId="20623" xr:uid="{2D6E97CA-491A-4B84-9D7E-3F0A20DA4E8F}"/>
    <cellStyle name="40% - Accent3 2 2 11" xfId="14563" xr:uid="{BA9CF39A-C370-416D-A7A9-D53CF8EB69BA}"/>
    <cellStyle name="40% - Accent3 2 2 12" xfId="5252" xr:uid="{77BDBBAD-BC6D-489E-A727-E1427469FD09}"/>
    <cellStyle name="40% - Accent3 2 2 13" xfId="4635" xr:uid="{1EB17D30-2704-4C9B-BEAB-6F4F7EA9EE0A}"/>
    <cellStyle name="40% - Accent3 2 2 2" xfId="990" xr:uid="{F0634880-D771-480D-A852-5BB71E3D1B83}"/>
    <cellStyle name="40% - Accent3 2 2 2 10" xfId="6069" xr:uid="{F3A7352B-CE37-4745-B39D-803CEEF177D1}"/>
    <cellStyle name="40% - Accent3 2 2 2 11" xfId="4739" xr:uid="{0D69EECB-7017-4B6B-A592-EC79B072BBDF}"/>
    <cellStyle name="40% - Accent3 2 2 2 2" xfId="989" xr:uid="{66E60826-2BD3-430B-9137-4E31CB46B729}"/>
    <cellStyle name="40% - Accent3 2 2 2 2 2" xfId="1333" xr:uid="{F22A79E3-C20B-452B-9404-C5288E086512}"/>
    <cellStyle name="40% - Accent3 2 2 2 2 2 2" xfId="1995" xr:uid="{F0B2A650-2FBB-476D-BD8B-65F0F6BC3C6F}"/>
    <cellStyle name="40% - Accent3 2 2 2 2 2 2 2" xfId="3230" xr:uid="{50F75CF1-8046-427D-B43F-8842EAC9BA63}"/>
    <cellStyle name="40% - Accent3 2 2 2 2 2 2 3" xfId="14567" xr:uid="{1C7BB30D-1F62-4081-B1FA-B64C907105F9}"/>
    <cellStyle name="40% - Accent3 2 2 2 2 2 3" xfId="2612" xr:uid="{D1B764DC-7F6A-4E1A-A82A-EB0E2401E1B6}"/>
    <cellStyle name="40% - Accent3 2 2 2 2 2 3 2" xfId="14568" xr:uid="{F967C46B-8172-4BDD-8F81-366AB093AB44}"/>
    <cellStyle name="40% - Accent3 2 2 2 2 2 4" xfId="14566" xr:uid="{172AD639-9D21-4C78-AF1E-258F80524200}"/>
    <cellStyle name="40% - Accent3 2 2 2 2 3" xfId="1705" xr:uid="{CD912D39-2C91-406E-B287-D9E530190E87}"/>
    <cellStyle name="40% - Accent3 2 2 2 2 3 2" xfId="2926" xr:uid="{42E0F51D-AF81-42D3-90E4-C961891608B5}"/>
    <cellStyle name="40% - Accent3 2 2 2 2 3 3" xfId="14569" xr:uid="{EA8B7BDF-C8B8-4CCD-A7EF-B986DC5D77B6}"/>
    <cellStyle name="40% - Accent3 2 2 2 2 4" xfId="2343" xr:uid="{70C22ECC-C176-4DA0-8BDE-B8A5A9FBD4C4}"/>
    <cellStyle name="40% - Accent3 2 2 2 2 4 2" xfId="14570" xr:uid="{1A9B1AFD-CBC0-4C28-958E-7BAD46CC1396}"/>
    <cellStyle name="40% - Accent3 2 2 2 2 5" xfId="14571" xr:uid="{18D60050-23B7-4396-8AB0-CD103579F417}"/>
    <cellStyle name="40% - Accent3 2 2 2 2 6" xfId="31427" xr:uid="{226F80CD-62C7-4658-B6B8-E4FEF7C8E3D9}"/>
    <cellStyle name="40% - Accent3 2 2 2 2 7" xfId="14565" xr:uid="{F1A9DE8F-E289-40FB-AAE9-67D5475B4049}"/>
    <cellStyle name="40% - Accent3 2 2 2 3" xfId="1332" xr:uid="{BF5174ED-AF0B-446F-9AB6-E826D4D6CBD3}"/>
    <cellStyle name="40% - Accent3 2 2 2 3 2" xfId="1994" xr:uid="{C4180A97-7764-40D5-9E56-D0B934ACFB70}"/>
    <cellStyle name="40% - Accent3 2 2 2 3 2 2" xfId="3229" xr:uid="{1BE93841-F268-4B90-95E7-7122A742B8F0}"/>
    <cellStyle name="40% - Accent3 2 2 2 3 2 2 2" xfId="14574" xr:uid="{F7141030-F2BC-4BFB-A6B5-81FB1B402740}"/>
    <cellStyle name="40% - Accent3 2 2 2 3 2 3" xfId="14575" xr:uid="{D342626C-CB93-4582-89F3-8CB7ABF496FB}"/>
    <cellStyle name="40% - Accent3 2 2 2 3 2 4" xfId="14573" xr:uid="{ABBF97C6-72B6-4B3F-A2E7-B767950E0A47}"/>
    <cellStyle name="40% - Accent3 2 2 2 3 3" xfId="2611" xr:uid="{85FB1399-006A-4D05-BA38-1E51F1B78BA2}"/>
    <cellStyle name="40% - Accent3 2 2 2 3 3 2" xfId="14576" xr:uid="{D344D227-48D1-4777-B539-5ADE44BDCC6D}"/>
    <cellStyle name="40% - Accent3 2 2 2 3 4" xfId="14577" xr:uid="{21096B34-D49D-4F94-97EF-08DCD14DF9CD}"/>
    <cellStyle name="40% - Accent3 2 2 2 3 5" xfId="14578" xr:uid="{5564406D-6FE2-468D-9433-03BFC4D44FFC}"/>
    <cellStyle name="40% - Accent3 2 2 2 3 6" xfId="14572" xr:uid="{80855E1B-483E-4ABD-ADA5-4266421B73D0}"/>
    <cellStyle name="40% - Accent3 2 2 2 4" xfId="1704" xr:uid="{D90B7B73-996B-470C-855E-A9E7D5466C5C}"/>
    <cellStyle name="40% - Accent3 2 2 2 4 2" xfId="2925" xr:uid="{5D916CC4-B506-4BF0-A59B-AC1EA0B130D8}"/>
    <cellStyle name="40% - Accent3 2 2 2 4 2 2" xfId="14580" xr:uid="{AE579D21-3E80-4631-9CE9-A58D68957ACC}"/>
    <cellStyle name="40% - Accent3 2 2 2 4 3" xfId="14581" xr:uid="{DF2F9430-1764-415F-9816-E9A04E0B39AF}"/>
    <cellStyle name="40% - Accent3 2 2 2 4 4" xfId="14579" xr:uid="{EB4A33A5-45A9-4372-921C-24B0EE020EED}"/>
    <cellStyle name="40% - Accent3 2 2 2 5" xfId="2226" xr:uid="{689F837F-65F5-4382-8A6A-77CCAC80E26D}"/>
    <cellStyle name="40% - Accent3 2 2 2 5 2" xfId="14582" xr:uid="{73E9F67F-B540-4932-B666-AEFD441E9FC3}"/>
    <cellStyle name="40% - Accent3 2 2 2 6" xfId="14583" xr:uid="{3CFF81FD-37E3-41CD-8FEC-FB2FA4FB4773}"/>
    <cellStyle name="40% - Accent3 2 2 2 7" xfId="14584" xr:uid="{0671242F-7761-4A83-8134-7D78A7A05015}"/>
    <cellStyle name="40% - Accent3 2 2 2 8" xfId="20723" xr:uid="{8ED3D554-2690-4E76-9E24-229238AA151C}"/>
    <cellStyle name="40% - Accent3 2 2 2 9" xfId="14564" xr:uid="{63297DBC-2057-4F05-BB46-066F5A27A8C0}"/>
    <cellStyle name="40% - Accent3 2 2 3" xfId="988" xr:uid="{D3C19B7B-F010-4D98-8021-165A0B476C5E}"/>
    <cellStyle name="40% - Accent3 2 2 3 2" xfId="1334" xr:uid="{2F23EDF4-6EFD-411A-8BA4-57E3CB28F818}"/>
    <cellStyle name="40% - Accent3 2 2 3 2 2" xfId="1996" xr:uid="{F0988FA4-9482-484A-A8E1-D963F8002877}"/>
    <cellStyle name="40% - Accent3 2 2 3 2 2 2" xfId="3231" xr:uid="{36568CA1-F3DF-4021-AB4B-D7ADE7764EE1}"/>
    <cellStyle name="40% - Accent3 2 2 3 2 2 2 2" xfId="14588" xr:uid="{5B5AC5DF-A483-4869-9ACA-27358E778BA3}"/>
    <cellStyle name="40% - Accent3 2 2 3 2 2 3" xfId="14589" xr:uid="{D17BC585-C39D-4E29-BE7E-169C33EA0531}"/>
    <cellStyle name="40% - Accent3 2 2 3 2 2 4" xfId="14587" xr:uid="{B5C02D83-676E-419F-825A-18F83A83F14F}"/>
    <cellStyle name="40% - Accent3 2 2 3 2 3" xfId="2613" xr:uid="{0316BD13-6448-4A0F-AC94-502FD7682B39}"/>
    <cellStyle name="40% - Accent3 2 2 3 2 3 2" xfId="14590" xr:uid="{A4CCBB85-94B7-4081-A378-80A35741BEF7}"/>
    <cellStyle name="40% - Accent3 2 2 3 2 4" xfId="14591" xr:uid="{7F80DEB9-3255-4C0B-8676-BC28CCBF47C9}"/>
    <cellStyle name="40% - Accent3 2 2 3 2 5" xfId="14592" xr:uid="{F455CE90-AD5C-4129-9AE5-879F0D88E41D}"/>
    <cellStyle name="40% - Accent3 2 2 3 2 6" xfId="14586" xr:uid="{EC375974-6731-473C-BBC7-9166B5494C2A}"/>
    <cellStyle name="40% - Accent3 2 2 3 3" xfId="1706" xr:uid="{5ACC9632-EC09-48C7-A16C-1196E69E331F}"/>
    <cellStyle name="40% - Accent3 2 2 3 3 2" xfId="2927" xr:uid="{DFFA3B3B-B136-4455-AE64-2D1FCA388091}"/>
    <cellStyle name="40% - Accent3 2 2 3 3 2 2" xfId="14595" xr:uid="{3ED64C03-3754-4334-9B9E-E7966F3DBC8B}"/>
    <cellStyle name="40% - Accent3 2 2 3 3 2 3" xfId="14596" xr:uid="{5E06E2DC-3073-4FD2-A888-B5C35987D2A4}"/>
    <cellStyle name="40% - Accent3 2 2 3 3 2 4" xfId="14594" xr:uid="{45450CE6-725C-4039-9261-E795B68A6298}"/>
    <cellStyle name="40% - Accent3 2 2 3 3 3" xfId="14597" xr:uid="{EBE1644F-A471-467A-8B1E-1B17175101FA}"/>
    <cellStyle name="40% - Accent3 2 2 3 3 4" xfId="14598" xr:uid="{B2D7BFAF-A9AC-4E90-9CB5-9E85F9B7AF52}"/>
    <cellStyle name="40% - Accent3 2 2 3 3 5" xfId="14599" xr:uid="{B412279B-F92D-4F98-9559-2DA5CD60FFA6}"/>
    <cellStyle name="40% - Accent3 2 2 3 3 6" xfId="14593" xr:uid="{728CB807-9768-4771-8E83-B1AC93B62B59}"/>
    <cellStyle name="40% - Accent3 2 2 3 4" xfId="2301" xr:uid="{89EFB3EB-2F4C-4F9D-8F24-51E5170B4D7B}"/>
    <cellStyle name="40% - Accent3 2 2 3 4 2" xfId="14601" xr:uid="{F388A070-D2BD-42E7-9FC0-11DC4438DA45}"/>
    <cellStyle name="40% - Accent3 2 2 3 4 3" xfId="14602" xr:uid="{4F6E2738-8654-419C-A1C7-8AFB3B99F40F}"/>
    <cellStyle name="40% - Accent3 2 2 3 4 4" xfId="14600" xr:uid="{9EEFCBAD-7B54-47CD-B8CE-F95E82A82F10}"/>
    <cellStyle name="40% - Accent3 2 2 3 5" xfId="14603" xr:uid="{C82ABF5F-F723-4A18-9D0C-9A245611C189}"/>
    <cellStyle name="40% - Accent3 2 2 3 6" xfId="14604" xr:uid="{3EF8719B-0E62-4E16-A942-66ECBB0C2A1D}"/>
    <cellStyle name="40% - Accent3 2 2 3 7" xfId="14605" xr:uid="{1B541259-5F31-44EE-923C-9C542374A5CD}"/>
    <cellStyle name="40% - Accent3 2 2 3 8" xfId="23436" xr:uid="{3B3DAC6A-7710-49DE-BECB-C3BE53B8632A}"/>
    <cellStyle name="40% - Accent3 2 2 3 9" xfId="14585" xr:uid="{1AD4E90F-5758-4FDA-AFEA-6896632E6DB6}"/>
    <cellStyle name="40% - Accent3 2 2 4" xfId="991" xr:uid="{6D695340-A7AB-4092-A4EA-DF9AAC2C5BF8}"/>
    <cellStyle name="40% - Accent3 2 2 4 2" xfId="1331" xr:uid="{A3154656-38D1-411F-BA40-5DD48CF9F069}"/>
    <cellStyle name="40% - Accent3 2 2 4 2 2" xfId="1993" xr:uid="{A08CE1E9-BE6B-4F91-B640-54D26BDB5445}"/>
    <cellStyle name="40% - Accent3 2 2 4 2 2 2" xfId="3228" xr:uid="{E62FE4FC-B8E3-45F3-A5E0-2CB7A851FBF4}"/>
    <cellStyle name="40% - Accent3 2 2 4 2 2 3" xfId="14608" xr:uid="{7F6B5607-51D3-4891-9989-CF9D3D4C24EC}"/>
    <cellStyle name="40% - Accent3 2 2 4 2 3" xfId="2614" xr:uid="{8DD1F07E-9FF4-41D2-B7EF-397FC13C0780}"/>
    <cellStyle name="40% - Accent3 2 2 4 2 3 2" xfId="14609" xr:uid="{1EC71046-26A5-4745-B042-59D2F51ED28E}"/>
    <cellStyle name="40% - Accent3 2 2 4 2 4" xfId="14607" xr:uid="{D9F3E73F-1B2F-42E8-978F-65B7FDB66CDE}"/>
    <cellStyle name="40% - Accent3 2 2 4 3" xfId="1703" xr:uid="{8BD0D7B8-B239-4B00-8D47-B562812DF5A0}"/>
    <cellStyle name="40% - Accent3 2 2 4 3 2" xfId="2924" xr:uid="{FDA9842A-946F-4EB7-9D3E-B92AEB2804CD}"/>
    <cellStyle name="40% - Accent3 2 2 4 3 3" xfId="14610" xr:uid="{A05C8140-D117-4BBB-9B02-A3A1F8E44047}"/>
    <cellStyle name="40% - Accent3 2 2 4 4" xfId="2132" xr:uid="{1B564B84-E82D-432D-A813-E9BBA8E60FD0}"/>
    <cellStyle name="40% - Accent3 2 2 4 4 2" xfId="14611" xr:uid="{104FD59C-ED72-4C87-8F64-2D50208FB1BF}"/>
    <cellStyle name="40% - Accent3 2 2 4 5" xfId="14612" xr:uid="{2ECD556B-5DB9-4E8F-A3A3-0A614DD79D64}"/>
    <cellStyle name="40% - Accent3 2 2 4 6" xfId="14606" xr:uid="{769D82CF-AC7E-4A62-9850-F9E4C35B0CBA}"/>
    <cellStyle name="40% - Accent3 2 2 5" xfId="1189" xr:uid="{F9CA278A-027F-46B2-B666-F7D3DF6935B1}"/>
    <cellStyle name="40% - Accent3 2 2 5 2" xfId="1851" xr:uid="{CB464A97-2904-4960-A192-236ED7AC96C9}"/>
    <cellStyle name="40% - Accent3 2 2 5 2 2" xfId="3086" xr:uid="{3D205B22-9BEF-40E4-9512-639BF4298D30}"/>
    <cellStyle name="40% - Accent3 2 2 5 2 2 2" xfId="14615" xr:uid="{10AD5BA3-FFF8-4B78-B376-147D6DFB1020}"/>
    <cellStyle name="40% - Accent3 2 2 5 2 3" xfId="14616" xr:uid="{1E2BE4D1-B938-4801-A350-8313CFF25D1E}"/>
    <cellStyle name="40% - Accent3 2 2 5 2 4" xfId="14614" xr:uid="{B2B410E9-5BF8-4DA8-B142-883C5F36524A}"/>
    <cellStyle name="40% - Accent3 2 2 5 3" xfId="2610" xr:uid="{0397B957-0133-45C9-8273-D4BF093B0A3C}"/>
    <cellStyle name="40% - Accent3 2 2 5 3 2" xfId="14617" xr:uid="{4E168F8F-04AC-4009-A3FE-5BCBCB9D2821}"/>
    <cellStyle name="40% - Accent3 2 2 5 4" xfId="14618" xr:uid="{417CC618-E4A8-4062-8AF5-43233F766708}"/>
    <cellStyle name="40% - Accent3 2 2 5 5" xfId="14619" xr:uid="{2D041AD7-7150-4EED-AEB0-740717CCD532}"/>
    <cellStyle name="40% - Accent3 2 2 5 6" xfId="14613" xr:uid="{E6931A04-D616-4655-BFAF-75A82E8EBD81}"/>
    <cellStyle name="40% - Accent3 2 2 6" xfId="1561" xr:uid="{927BF88E-2367-4EC0-B8AF-C8E7EDF01FBC}"/>
    <cellStyle name="40% - Accent3 2 2 6 2" xfId="2782" xr:uid="{22A8A2AC-BBAC-4E30-A89D-D99FBA6598B3}"/>
    <cellStyle name="40% - Accent3 2 2 6 2 2" xfId="14621" xr:uid="{E401FA08-094B-41A2-983E-69487E05EE85}"/>
    <cellStyle name="40% - Accent3 2 2 6 3" xfId="14622" xr:uid="{A4DBB2E0-799F-4BC3-9D44-BF2D11670333}"/>
    <cellStyle name="40% - Accent3 2 2 6 4" xfId="14620" xr:uid="{FD9E787E-8079-4697-A705-01F51288E013}"/>
    <cellStyle name="40% - Accent3 2 2 7" xfId="2182" xr:uid="{7ACD2364-33F2-43F6-9263-41574AA16411}"/>
    <cellStyle name="40% - Accent3 2 2 7 2" xfId="14623" xr:uid="{8D6F43F0-A7CD-49BE-94C1-184E6A85C820}"/>
    <cellStyle name="40% - Accent3 2 2 8" xfId="3463" xr:uid="{0B2C2310-4B2D-42CA-BA2D-79F63D10973D}"/>
    <cellStyle name="40% - Accent3 2 2 8 2" xfId="14624" xr:uid="{9CB771B4-3FC3-4FE3-AA50-81B2B1FB6EA7}"/>
    <cellStyle name="40% - Accent3 2 2 9" xfId="916" xr:uid="{4957EC1B-50C4-4A34-9EF0-80AB18F3DD3B}"/>
    <cellStyle name="40% - Accent3 2 2 9 2" xfId="14625" xr:uid="{200933C6-A9F6-4C82-B49A-5A0F962B5D80}"/>
    <cellStyle name="40% - Accent3 2 3" xfId="640" xr:uid="{72502975-BA6D-4659-AD57-5E5366BFA770}"/>
    <cellStyle name="40% - Accent3 2 3 10" xfId="5487" xr:uid="{C9AD25CA-D582-491C-A17D-A515085239FA}"/>
    <cellStyle name="40% - Accent3 2 3 11" xfId="23050" xr:uid="{2836DE31-9872-45EF-BF62-3A91A6B39357}"/>
    <cellStyle name="40% - Accent3 2 3 12" xfId="4694" xr:uid="{CF5AD47C-D5F5-42DF-8721-6C8EE444C5F7}"/>
    <cellStyle name="40% - Accent3 2 3 2" xfId="986" xr:uid="{5484261F-52A1-4FC6-BD8A-DF804AE29455}"/>
    <cellStyle name="40% - Accent3 2 3 2 2" xfId="1336" xr:uid="{CA13496D-1EC0-4DDD-950C-12E0E00A4993}"/>
    <cellStyle name="40% - Accent3 2 3 2 2 2" xfId="1998" xr:uid="{8EECFD43-BF3B-42FC-8177-6EA2C5E4A384}"/>
    <cellStyle name="40% - Accent3 2 3 2 2 2 2" xfId="3233" xr:uid="{554E97CB-2138-459A-94BB-9DAE508CDEAF}"/>
    <cellStyle name="40% - Accent3 2 3 2 2 2 3" xfId="14629" xr:uid="{1776CE60-7D17-40F5-B6A2-2BEA7AB89460}"/>
    <cellStyle name="40% - Accent3 2 3 2 2 3" xfId="2616" xr:uid="{A9292B82-924C-4AD0-A859-8543FD4AEED4}"/>
    <cellStyle name="40% - Accent3 2 3 2 2 3 2" xfId="14630" xr:uid="{5889A1DD-0A00-4FB6-BAED-5D7410F49BE2}"/>
    <cellStyle name="40% - Accent3 2 3 2 2 4" xfId="14628" xr:uid="{D3366DB9-DB0E-42A7-843E-29E3D1A084EA}"/>
    <cellStyle name="40% - Accent3 2 3 2 3" xfId="1708" xr:uid="{093837F4-1891-4D17-9D11-1892BBDACA8A}"/>
    <cellStyle name="40% - Accent3 2 3 2 3 2" xfId="2929" xr:uid="{5B0C8616-F258-48D6-A514-207934C202A1}"/>
    <cellStyle name="40% - Accent3 2 3 2 3 3" xfId="14631" xr:uid="{B6163099-D371-4FE0-9F5D-C73C9E16F313}"/>
    <cellStyle name="40% - Accent3 2 3 2 4" xfId="2342" xr:uid="{A72EB49F-6BA6-4260-8D35-706704919997}"/>
    <cellStyle name="40% - Accent3 2 3 2 4 2" xfId="14632" xr:uid="{8AD755FA-CEA5-493B-908C-09AF6AA4C258}"/>
    <cellStyle name="40% - Accent3 2 3 2 5" xfId="14633" xr:uid="{86A4DEC5-0E96-41A8-A09D-C1A379A1027C}"/>
    <cellStyle name="40% - Accent3 2 3 2 6" xfId="22316" xr:uid="{EF4426BA-B4A8-4C00-8DAE-A455A2C6CC05}"/>
    <cellStyle name="40% - Accent3 2 3 2 7" xfId="14627" xr:uid="{259A1830-4EF9-4E60-9E27-92F4D6EEC77A}"/>
    <cellStyle name="40% - Accent3 2 3 2 8" xfId="31426" xr:uid="{EA667564-9E14-4EDD-9BA7-EAD34F66C243}"/>
    <cellStyle name="40% - Accent3 2 3 3" xfId="1335" xr:uid="{B8AE05EB-DDC3-4D76-B13E-6AE8E49A068E}"/>
    <cellStyle name="40% - Accent3 2 3 3 2" xfId="1997" xr:uid="{16E43F82-6339-4917-93DC-7806C9D12596}"/>
    <cellStyle name="40% - Accent3 2 3 3 2 2" xfId="3232" xr:uid="{80C9F4B7-A494-4952-B736-ACBF3109F0B8}"/>
    <cellStyle name="40% - Accent3 2 3 3 2 2 2" xfId="14636" xr:uid="{4F1C5554-E495-42D3-A366-3E626A7B7632}"/>
    <cellStyle name="40% - Accent3 2 3 3 2 3" xfId="14637" xr:uid="{A5280CAD-F3D4-4943-B84F-058EF2FF9A20}"/>
    <cellStyle name="40% - Accent3 2 3 3 2 4" xfId="14635" xr:uid="{BD14FF19-6AAA-4496-81FF-5B7813B09FE2}"/>
    <cellStyle name="40% - Accent3 2 3 3 3" xfId="2615" xr:uid="{08390C84-B567-4D51-B4A3-1F40A7A22D48}"/>
    <cellStyle name="40% - Accent3 2 3 3 3 2" xfId="14638" xr:uid="{73465FD8-1CBB-44A5-8E35-1EDF06A6E4C3}"/>
    <cellStyle name="40% - Accent3 2 3 3 4" xfId="14639" xr:uid="{0DB0305E-0641-4558-B841-4C6A448E9FD4}"/>
    <cellStyle name="40% - Accent3 2 3 3 5" xfId="14640" xr:uid="{2000C2FD-38D7-46F0-90EB-CC03D15375CF}"/>
    <cellStyle name="40% - Accent3 2 3 3 6" xfId="23872" xr:uid="{00DDE6A3-8EA7-409F-BB8B-B29640576547}"/>
    <cellStyle name="40% - Accent3 2 3 3 7" xfId="14634" xr:uid="{4D13950B-70F6-42CE-A876-CFA930D15C32}"/>
    <cellStyle name="40% - Accent3 2 3 4" xfId="1707" xr:uid="{2DD8AACF-6FEB-4237-8613-BEE4C4442A5A}"/>
    <cellStyle name="40% - Accent3 2 3 4 2" xfId="2928" xr:uid="{F1133587-DE4B-4A41-9F0A-10FD4FC415BA}"/>
    <cellStyle name="40% - Accent3 2 3 4 2 2" xfId="14642" xr:uid="{FBE90480-5A82-4324-9827-3447113BDFAB}"/>
    <cellStyle name="40% - Accent3 2 3 4 3" xfId="14643" xr:uid="{4FCEB937-EF96-49B4-B974-03160B6D038E}"/>
    <cellStyle name="40% - Accent3 2 3 4 4" xfId="14641" xr:uid="{9D83A60C-D2FD-4F8D-BBEC-2A00296EB1C2}"/>
    <cellStyle name="40% - Accent3 2 3 5" xfId="2225" xr:uid="{7F8B128F-C444-467E-8D13-C088926D9DD8}"/>
    <cellStyle name="40% - Accent3 2 3 5 2" xfId="14644" xr:uid="{874512CD-9F55-4E0E-8863-61EC3C9AF13B}"/>
    <cellStyle name="40% - Accent3 2 3 6" xfId="14645" xr:uid="{5382CD57-1745-4DF7-BCDF-7EC0C7EE45F2}"/>
    <cellStyle name="40% - Accent3 2 3 7" xfId="14646" xr:uid="{EEA7188F-2FCF-4EC0-BA88-EAD98FB934A1}"/>
    <cellStyle name="40% - Accent3 2 3 8" xfId="20722" xr:uid="{B9C40A02-DC7B-4D6D-A069-9E7A436DBE91}"/>
    <cellStyle name="40% - Accent3 2 3 9" xfId="14626" xr:uid="{5C079FA6-2721-4335-89D4-55940975881E}"/>
    <cellStyle name="40% - Accent3 2 4" xfId="985" xr:uid="{DF714B46-6166-4817-8DE5-1F10ADF08414}"/>
    <cellStyle name="40% - Accent3 2 4 2" xfId="1337" xr:uid="{AA108F67-A235-4538-A178-8B30E61F2403}"/>
    <cellStyle name="40% - Accent3 2 4 2 2" xfId="1999" xr:uid="{18AEFBC1-B886-42AE-B23C-1F461E97871D}"/>
    <cellStyle name="40% - Accent3 2 4 2 2 2" xfId="3234" xr:uid="{DC4BB6EB-4678-49DE-B8F4-37E2F2889940}"/>
    <cellStyle name="40% - Accent3 2 4 2 2 2 2" xfId="14650" xr:uid="{C1563415-94EC-4DB5-933B-53B244E345E8}"/>
    <cellStyle name="40% - Accent3 2 4 2 2 3" xfId="14651" xr:uid="{E68004AF-C173-4326-80C6-9FC5D23E1941}"/>
    <cellStyle name="40% - Accent3 2 4 2 2 4" xfId="14649" xr:uid="{3B08DBD5-1526-42EF-BAEE-38C93A98062D}"/>
    <cellStyle name="40% - Accent3 2 4 2 3" xfId="2617" xr:uid="{A1A6A9F2-BD96-4A8B-8112-408D51C4B589}"/>
    <cellStyle name="40% - Accent3 2 4 2 3 2" xfId="14652" xr:uid="{9C788FB7-5689-4E92-B607-D7A73C7D0FDB}"/>
    <cellStyle name="40% - Accent3 2 4 2 4" xfId="14653" xr:uid="{7AA271A1-C47B-4BE1-A605-1B6090D47423}"/>
    <cellStyle name="40% - Accent3 2 4 2 5" xfId="14654" xr:uid="{7691C7D4-71A3-41D0-AF9D-3CAEA55B7B0E}"/>
    <cellStyle name="40% - Accent3 2 4 2 6" xfId="14648" xr:uid="{73B7B865-BC97-4CC3-B799-6C00DFA50F19}"/>
    <cellStyle name="40% - Accent3 2 4 3" xfId="1709" xr:uid="{38D01C53-EEDF-416C-AE62-6C466CC8C136}"/>
    <cellStyle name="40% - Accent3 2 4 3 2" xfId="2930" xr:uid="{745F4117-B797-4366-8861-1F01F8E669AA}"/>
    <cellStyle name="40% - Accent3 2 4 3 2 2" xfId="14657" xr:uid="{4454FB3E-B6C5-4AD3-94D3-D42D59A7AECC}"/>
    <cellStyle name="40% - Accent3 2 4 3 2 3" xfId="14658" xr:uid="{7E75C732-3B9B-435C-8DB5-8FAC3A3E9407}"/>
    <cellStyle name="40% - Accent3 2 4 3 2 4" xfId="14656" xr:uid="{D703770F-9A62-46AF-A07E-0E7003D5C592}"/>
    <cellStyle name="40% - Accent3 2 4 3 3" xfId="14659" xr:uid="{DB7C7814-DF80-451B-A84E-BD01B6B1C9F3}"/>
    <cellStyle name="40% - Accent3 2 4 3 4" xfId="14660" xr:uid="{BA6A3BA2-0E75-470D-8EE3-975BCB32F015}"/>
    <cellStyle name="40% - Accent3 2 4 3 5" xfId="14661" xr:uid="{43413173-43D7-4A8C-BE85-3DDA65BF49CA}"/>
    <cellStyle name="40% - Accent3 2 4 3 6" xfId="14655" xr:uid="{8EC769DC-5948-4191-93F7-74744410FED1}"/>
    <cellStyle name="40% - Accent3 2 4 4" xfId="2271" xr:uid="{51CDB4C1-151F-4214-97EB-F52A4E6543F9}"/>
    <cellStyle name="40% - Accent3 2 4 4 2" xfId="14663" xr:uid="{7285D5D4-0AF9-4C71-83A6-68294BB4F87D}"/>
    <cellStyle name="40% - Accent3 2 4 4 3" xfId="14664" xr:uid="{F6442F60-F259-4AC0-ABBE-ADD6A1949C3D}"/>
    <cellStyle name="40% - Accent3 2 4 4 4" xfId="14662" xr:uid="{D70DF511-6A8A-48B8-B354-96889DAEBD97}"/>
    <cellStyle name="40% - Accent3 2 4 5" xfId="14665" xr:uid="{8F49E09F-301D-430E-93FC-AD37F75C5F58}"/>
    <cellStyle name="40% - Accent3 2 4 6" xfId="14666" xr:uid="{3FBDCCED-6783-448A-9143-0E474CD02641}"/>
    <cellStyle name="40% - Accent3 2 4 7" xfId="14667" xr:uid="{F1041321-3EF0-40FE-A295-E6756C20A345}"/>
    <cellStyle name="40% - Accent3 2 4 8" xfId="21816" xr:uid="{7A0A5E91-D1D7-4C26-9584-C5FFEE646B00}"/>
    <cellStyle name="40% - Accent3 2 4 9" xfId="14647" xr:uid="{511FF30C-CE71-4EA9-99AD-A212797CD928}"/>
    <cellStyle name="40% - Accent3 2 5" xfId="992" xr:uid="{B99EF48B-9381-4DFA-8378-406EC45BC8AB}"/>
    <cellStyle name="40% - Accent3 2 5 2" xfId="1330" xr:uid="{90DD4B38-C07C-42D9-ABCF-CDB5AF0085DC}"/>
    <cellStyle name="40% - Accent3 2 5 2 2" xfId="1992" xr:uid="{00AEAABD-D3AE-4738-8CA4-C6500C0DBA98}"/>
    <cellStyle name="40% - Accent3 2 5 2 2 2" xfId="3227" xr:uid="{F48DA85F-5800-415B-A4D4-C610149BD468}"/>
    <cellStyle name="40% - Accent3 2 5 2 2 2 2" xfId="14671" xr:uid="{8B04F0A2-682A-4C14-AA1A-31A70F11C015}"/>
    <cellStyle name="40% - Accent3 2 5 2 2 3" xfId="14672" xr:uid="{1D514AD6-E728-40FB-93E7-785CA37EBBBF}"/>
    <cellStyle name="40% - Accent3 2 5 2 2 4" xfId="14670" xr:uid="{C1E4BACE-C049-4798-AE2C-C97C3BDAAAB3}"/>
    <cellStyle name="40% - Accent3 2 5 2 3" xfId="2618" xr:uid="{6A2E7FD4-3B19-4C87-A2F5-47139FCE6A16}"/>
    <cellStyle name="40% - Accent3 2 5 2 3 2" xfId="14673" xr:uid="{1EB59A68-A8E8-4A74-8ACC-E9D5DD969E67}"/>
    <cellStyle name="40% - Accent3 2 5 2 4" xfId="14674" xr:uid="{3EC468EF-6005-45C7-962D-AF23397BC9CE}"/>
    <cellStyle name="40% - Accent3 2 5 2 5" xfId="14675" xr:uid="{34EDF0E8-96BF-41F5-9A91-BFABD5A2570A}"/>
    <cellStyle name="40% - Accent3 2 5 2 6" xfId="14669" xr:uid="{FDC0CCD2-8FB2-455E-98B0-EEBBA8DCA30B}"/>
    <cellStyle name="40% - Accent3 2 5 3" xfId="1702" xr:uid="{467ADCA4-4A13-42F0-BD0A-158516930F8A}"/>
    <cellStyle name="40% - Accent3 2 5 3 2" xfId="2923" xr:uid="{3673F204-56C5-407D-ADBB-CBC0CFFED089}"/>
    <cellStyle name="40% - Accent3 2 5 3 2 2" xfId="14678" xr:uid="{6114E9BD-2011-46DE-B2E7-1FDDBA5962F5}"/>
    <cellStyle name="40% - Accent3 2 5 3 2 3" xfId="14679" xr:uid="{7B744AB7-A7E7-44DB-82A0-50976EC8772D}"/>
    <cellStyle name="40% - Accent3 2 5 3 2 4" xfId="14677" xr:uid="{96C399C7-069A-4FED-BD0E-65D056254646}"/>
    <cellStyle name="40% - Accent3 2 5 3 3" xfId="14680" xr:uid="{7525E6FF-6DD4-4BEA-AB0E-33EED5E9296F}"/>
    <cellStyle name="40% - Accent3 2 5 3 4" xfId="14681" xr:uid="{BF1D84F1-FCE7-458D-BF9B-FD7F36EF6578}"/>
    <cellStyle name="40% - Accent3 2 5 3 5" xfId="14682" xr:uid="{0611D2A1-2FE4-435D-A43B-F2BCB25F957B}"/>
    <cellStyle name="40% - Accent3 2 5 3 6" xfId="14676" xr:uid="{94C3B10C-15FF-40B4-A7E5-7C1389C23EA4}"/>
    <cellStyle name="40% - Accent3 2 5 4" xfId="2412" xr:uid="{06A39311-E344-4DE1-8FF8-C9EFABB3123D}"/>
    <cellStyle name="40% - Accent3 2 5 4 2" xfId="14684" xr:uid="{11F99425-C622-41DE-B257-52E012301B81}"/>
    <cellStyle name="40% - Accent3 2 5 4 3" xfId="14685" xr:uid="{499E67E9-6F94-47C7-91DE-2DB7BB573F73}"/>
    <cellStyle name="40% - Accent3 2 5 4 4" xfId="14683" xr:uid="{D2EF9155-CDAA-42D0-B68F-E436B0940E17}"/>
    <cellStyle name="40% - Accent3 2 5 5" xfId="14686" xr:uid="{157C61AF-023C-4407-A122-C17F65918AD4}"/>
    <cellStyle name="40% - Accent3 2 5 6" xfId="14687" xr:uid="{C5600B26-714B-46D4-92EB-C3CD09CCA3BF}"/>
    <cellStyle name="40% - Accent3 2 5 7" xfId="14688" xr:uid="{4F1431FF-BD7D-4339-9E0B-7F9C56B52ACD}"/>
    <cellStyle name="40% - Accent3 2 5 8" xfId="14668" xr:uid="{C956D75D-356D-4143-A03A-C368DC982C7B}"/>
    <cellStyle name="40% - Accent3 2 6" xfId="126" xr:uid="{056B5DD3-A0A9-4F8C-92A4-724175EE57D1}"/>
    <cellStyle name="40% - Accent3 2 6 2" xfId="1822" xr:uid="{208A7126-3D97-403A-8191-EB32C67C61C3}"/>
    <cellStyle name="40% - Accent3 2 6 2 2" xfId="3056" xr:uid="{650D32A4-279A-4B6C-A0BD-B41F8FB0392A}"/>
    <cellStyle name="40% - Accent3 2 6 2 2 2" xfId="14691" xr:uid="{9300687D-AC4B-4CCB-B9E1-572FD145A6E2}"/>
    <cellStyle name="40% - Accent3 2 6 2 3" xfId="14692" xr:uid="{9A839C8D-E24C-4BD6-95F2-A425665AEA53}"/>
    <cellStyle name="40% - Accent3 2 6 2 4" xfId="14690" xr:uid="{E15CADE6-5922-4556-A58E-BD2649A3F332}"/>
    <cellStyle name="40% - Accent3 2 6 3" xfId="2609" xr:uid="{D7397D03-43F8-40D7-A157-33ADFBC8A409}"/>
    <cellStyle name="40% - Accent3 2 6 3 2" xfId="14693" xr:uid="{A61B8F81-91CF-472C-BD01-4076A6E8F67F}"/>
    <cellStyle name="40% - Accent3 2 6 4" xfId="14694" xr:uid="{0175761A-FD36-4BCC-A308-0D5D8E104671}"/>
    <cellStyle name="40% - Accent3 2 6 5" xfId="14695" xr:uid="{EC0FB5C7-2AB3-4E30-8B37-2DD8103C7F0C}"/>
    <cellStyle name="40% - Accent3 2 6 6" xfId="14689" xr:uid="{95A855C5-5609-465A-8D35-4B06B8112D89}"/>
    <cellStyle name="40% - Accent3 2 7" xfId="1531" xr:uid="{828EB0F4-2555-4DAD-B4EF-E50590369334}"/>
    <cellStyle name="40% - Accent3 2 7 2" xfId="2751" xr:uid="{AF83824F-AFD3-4CF3-9053-46E4D30B4379}"/>
    <cellStyle name="40% - Accent3 2 7 2 2" xfId="14698" xr:uid="{DE50D2BB-6634-4707-84D4-760D1E21265F}"/>
    <cellStyle name="40% - Accent3 2 7 2 3" xfId="14699" xr:uid="{172CC54F-98FB-4855-88AC-836A7B888083}"/>
    <cellStyle name="40% - Accent3 2 7 2 4" xfId="14697" xr:uid="{C20E09B7-17E1-4F9F-8228-055C1D68A2C3}"/>
    <cellStyle name="40% - Accent3 2 7 3" xfId="14700" xr:uid="{A82E755A-7745-4461-9416-428A10084F82}"/>
    <cellStyle name="40% - Accent3 2 7 4" xfId="14701" xr:uid="{BBFE0378-E6EB-4CAE-B88A-B3552176308C}"/>
    <cellStyle name="40% - Accent3 2 7 5" xfId="14702" xr:uid="{E03139AB-B719-484B-A2F1-BF64BE1842D8}"/>
    <cellStyle name="40% - Accent3 2 7 6" xfId="14696" xr:uid="{7718CDDE-F96E-4034-9337-3344B8FDE9A0}"/>
    <cellStyle name="40% - Accent3 2 8" xfId="2151" xr:uid="{238A058D-7151-4AB8-B0D5-0E0B6FC80581}"/>
    <cellStyle name="40% - Accent3 2 8 2" xfId="14704" xr:uid="{A00B9626-661A-4644-BEA9-0FC86BDF5778}"/>
    <cellStyle name="40% - Accent3 2 8 3" xfId="14705" xr:uid="{916F7213-334E-439D-AA00-E6542F483C0E}"/>
    <cellStyle name="40% - Accent3 2 8 4" xfId="14703" xr:uid="{7F0EA8B7-87F8-4135-AEAB-7B67D04F1089}"/>
    <cellStyle name="40% - Accent3 2 9" xfId="14706" xr:uid="{5B55D073-283D-484E-B544-61A701FFBFA9}"/>
    <cellStyle name="40% - Accent3 20" xfId="5851" xr:uid="{A9ED1B15-F59A-4223-818A-4305D301DBAA}"/>
    <cellStyle name="40% - Accent3 20 2" xfId="21750" xr:uid="{320B6E32-D620-4518-8AB2-463CF32AD4ED}"/>
    <cellStyle name="40% - Accent3 20 3" xfId="14707" xr:uid="{077E3DB6-C64D-40EC-9A27-12BF821AA332}"/>
    <cellStyle name="40% - Accent3 21" xfId="5874" xr:uid="{03811C5B-1690-41E6-BCD5-ED946E56CF22}"/>
    <cellStyle name="40% - Accent3 21 2" xfId="21773" xr:uid="{5315731A-4FC8-4123-B887-4FFE4E4602ED}"/>
    <cellStyle name="40% - Accent3 21 3" xfId="14708" xr:uid="{72080F0D-3FBC-42E9-95E3-B12220494209}"/>
    <cellStyle name="40% - Accent3 22" xfId="5900" xr:uid="{3769011A-AC62-4FF0-8EEF-11D1BFF44D6C}"/>
    <cellStyle name="40% - Accent3 22 2" xfId="21798" xr:uid="{5AE6C2FE-1332-45E1-BFB5-F5CA60DD5F96}"/>
    <cellStyle name="40% - Accent3 22 3" xfId="14709" xr:uid="{2016D99D-2A67-4A8B-BB29-8E1F35621AAC}"/>
    <cellStyle name="40% - Accent3 23" xfId="4902" xr:uid="{7BE0D7D1-01C1-443F-AB92-0D5D490755DE}"/>
    <cellStyle name="40% - Accent3 23 2" xfId="14710" xr:uid="{0675BE43-00C2-48B7-ACDB-AD8DDA06A859}"/>
    <cellStyle name="40% - Accent3 24" xfId="14711" xr:uid="{7580D9C8-58EB-403B-ABBE-D57744B0E897}"/>
    <cellStyle name="40% - Accent3 25" xfId="14712" xr:uid="{3092DC7D-75DB-471C-A0F2-5C943F20F2D9}"/>
    <cellStyle name="40% - Accent3 26" xfId="14713" xr:uid="{5AB238B4-92C0-4104-AB2A-62B6B00BB0C4}"/>
    <cellStyle name="40% - Accent3 27" xfId="14714" xr:uid="{EDAEA87C-8382-4AFB-A6E0-024A894979E7}"/>
    <cellStyle name="40% - Accent3 28" xfId="14715" xr:uid="{2AD75A33-61CF-4808-A0A2-855D9D398C7B}"/>
    <cellStyle name="40% - Accent3 29" xfId="14716" xr:uid="{0E8AB751-A8B2-43B2-8CD6-FCEB6492CE1E}"/>
    <cellStyle name="40% - Accent3 3" xfId="657" xr:uid="{A0F6EA7A-4219-439F-83A0-7777657CD58B}"/>
    <cellStyle name="40% - Accent3 3 10" xfId="14718" xr:uid="{71A58748-B506-433B-A8F6-51FD4908857D}"/>
    <cellStyle name="40% - Accent3 3 10 2" xfId="29917" xr:uid="{94ACB1B3-141D-4E1E-8349-2BDBB4B709AE}"/>
    <cellStyle name="40% - Accent3 3 11" xfId="14719" xr:uid="{BBF9C041-FA62-4F19-A1A3-A00705ACC9C0}"/>
    <cellStyle name="40% - Accent3 3 12" xfId="14720" xr:uid="{212E34AB-68B2-4FF3-834A-46A84374F8A6}"/>
    <cellStyle name="40% - Accent3 3 13" xfId="14717" xr:uid="{F344E4FB-187B-4C17-B977-5236F4F7FF1B}"/>
    <cellStyle name="40% - Accent3 3 14" xfId="20951" xr:uid="{8477DCEB-ECFE-4745-8CA7-B27A474BFE8B}"/>
    <cellStyle name="40% - Accent3 3 15" xfId="6641" xr:uid="{011476B0-F469-4E4E-B5B1-96B3CC6AD111}"/>
    <cellStyle name="40% - Accent3 3 16" xfId="5072" xr:uid="{E71D2D07-7B6A-4893-B3A2-E1BECD122EB4}"/>
    <cellStyle name="40% - Accent3 3 17" xfId="22958" xr:uid="{6C4FE988-87A2-41CF-9575-46C628AE298D}"/>
    <cellStyle name="40% - Accent3 3 2" xfId="830" xr:uid="{35D4B91A-625F-4FF0-834D-B2317C519563}"/>
    <cellStyle name="40% - Accent3 3 2 10" xfId="21177" xr:uid="{1B0F594B-185A-48D8-922F-B51BBD50A5FD}"/>
    <cellStyle name="40% - Accent3 3 2 11" xfId="14721" xr:uid="{F6E07FCB-C4A4-40EB-B4F3-B0BE123C4C70}"/>
    <cellStyle name="40% - Accent3 3 2 12" xfId="5340" xr:uid="{D4592CEB-3A65-475F-BDBD-E58D96295042}"/>
    <cellStyle name="40% - Accent3 3 2 13" xfId="23003" xr:uid="{83341482-197D-4B2A-904A-2E372A9F485B}"/>
    <cellStyle name="40% - Accent3 3 2 2" xfId="711" xr:uid="{5FF377E7-FE6D-45FE-9B53-9CCFDD2E0775}"/>
    <cellStyle name="40% - Accent3 3 2 2 10" xfId="24354" xr:uid="{380EF580-6090-4205-8A79-9120EE22DBC2}"/>
    <cellStyle name="40% - Accent3 3 2 2 2" xfId="1340" xr:uid="{A819F995-BE3D-4F1A-9C6A-B98C5EFDBDB1}"/>
    <cellStyle name="40% - Accent3 3 2 2 2 2" xfId="2002" xr:uid="{4E31DC75-D200-4B0E-9EBE-F6C26380FDF7}"/>
    <cellStyle name="40% - Accent3 3 2 2 2 2 2" xfId="3237" xr:uid="{0E37AEAC-07C3-4F75-BAD7-D446DB8EA3A6}"/>
    <cellStyle name="40% - Accent3 3 2 2 2 2 2 2" xfId="14725" xr:uid="{05105A87-63E1-4583-9A45-A1750C1184B9}"/>
    <cellStyle name="40% - Accent3 3 2 2 2 2 3" xfId="14726" xr:uid="{6D7F050A-2B5F-44F3-A0FC-74CB336A3602}"/>
    <cellStyle name="40% - Accent3 3 2 2 2 2 4" xfId="28797" xr:uid="{A71FC533-8021-4BA5-81D5-3413834FCE52}"/>
    <cellStyle name="40% - Accent3 3 2 2 2 2 5" xfId="14724" xr:uid="{2180367A-13D8-49B6-83BE-B1DE94565B30}"/>
    <cellStyle name="40% - Accent3 3 2 2 2 3" xfId="2621" xr:uid="{BE407C82-5899-45BF-BA28-84790700FAFD}"/>
    <cellStyle name="40% - Accent3 3 2 2 2 3 2" xfId="14727" xr:uid="{12FB525D-6FBE-4898-BCE8-CED88F663D95}"/>
    <cellStyle name="40% - Accent3 3 2 2 2 4" xfId="14728" xr:uid="{88B95B38-A80D-42C8-9C0E-9EAA227CFE74}"/>
    <cellStyle name="40% - Accent3 3 2 2 2 5" xfId="14729" xr:uid="{2E7CBF87-0183-4951-976C-B75785B06438}"/>
    <cellStyle name="40% - Accent3 3 2 2 2 6" xfId="25822" xr:uid="{7AD1A567-46D5-4B4B-88EC-A6FC3DED3199}"/>
    <cellStyle name="40% - Accent3 3 2 2 2 7" xfId="14723" xr:uid="{5F74A1A5-8BEB-45D1-BF71-C4A7A894491E}"/>
    <cellStyle name="40% - Accent3 3 2 2 3" xfId="1712" xr:uid="{11CEB23E-5CAD-4C58-BA10-9447133A9934}"/>
    <cellStyle name="40% - Accent3 3 2 2 3 2" xfId="2933" xr:uid="{55F6838B-F584-4BE0-8F15-87FEB89C0C26}"/>
    <cellStyle name="40% - Accent3 3 2 2 3 2 2" xfId="14732" xr:uid="{2C6EBCDB-ADEB-4B3C-8318-1204D610D07E}"/>
    <cellStyle name="40% - Accent3 3 2 2 3 2 3" xfId="14733" xr:uid="{77809598-4EE0-40BC-9F37-CB40FAA58E21}"/>
    <cellStyle name="40% - Accent3 3 2 2 3 2 4" xfId="14731" xr:uid="{1C594BA1-AD21-402A-B249-3051BA6DE80C}"/>
    <cellStyle name="40% - Accent3 3 2 2 3 3" xfId="14734" xr:uid="{54A8B868-8D20-4C08-A88D-B9C5778D9BF1}"/>
    <cellStyle name="40% - Accent3 3 2 2 3 4" xfId="14735" xr:uid="{EE18D912-7B64-481E-87B3-91664420BEF2}"/>
    <cellStyle name="40% - Accent3 3 2 2 3 5" xfId="14736" xr:uid="{BB64254E-2530-4362-9491-C91EC70E9058}"/>
    <cellStyle name="40% - Accent3 3 2 2 3 6" xfId="27283" xr:uid="{4793AC8B-3907-4918-8107-64147A866076}"/>
    <cellStyle name="40% - Accent3 3 2 2 3 7" xfId="14730" xr:uid="{81C645B9-9D2E-4E47-8D01-DD01C7547659}"/>
    <cellStyle name="40% - Accent3 3 2 2 4" xfId="2344" xr:uid="{BF361A12-AEAF-49B1-8BAB-77243C26E861}"/>
    <cellStyle name="40% - Accent3 3 2 2 4 2" xfId="14738" xr:uid="{99D10EC9-C649-4671-A384-2577126F5B32}"/>
    <cellStyle name="40% - Accent3 3 2 2 4 3" xfId="14739" xr:uid="{22D9D9C2-50FE-4562-A8CD-F7C7578A010A}"/>
    <cellStyle name="40% - Accent3 3 2 2 4 4" xfId="30278" xr:uid="{7633E412-F11E-4B65-A73D-699A25BC7675}"/>
    <cellStyle name="40% - Accent3 3 2 2 4 5" xfId="14737" xr:uid="{4771A860-A341-4D4C-9A87-5BFEC903E336}"/>
    <cellStyle name="40% - Accent3 3 2 2 5" xfId="14740" xr:uid="{1698FB5E-7A7B-4562-845F-27C999941C34}"/>
    <cellStyle name="40% - Accent3 3 2 2 6" xfId="14741" xr:uid="{45278CDC-6803-4177-BA68-2FF3262E9500}"/>
    <cellStyle name="40% - Accent3 3 2 2 7" xfId="14742" xr:uid="{83EF1E85-AAEA-4043-825E-D011379228E4}"/>
    <cellStyle name="40% - Accent3 3 2 2 8" xfId="22150" xr:uid="{07FB3A3A-4273-494E-9F83-20DC374D8E43}"/>
    <cellStyle name="40% - Accent3 3 2 2 9" xfId="14722" xr:uid="{F6651DC0-1436-4F74-910F-64F9FD92C000}"/>
    <cellStyle name="40% - Accent3 3 2 3" xfId="1339" xr:uid="{BC8ED258-1DBA-49C8-A0A8-76AD348D763E}"/>
    <cellStyle name="40% - Accent3 3 2 3 2" xfId="2001" xr:uid="{242860EB-4D83-40A5-8F9A-745B8184BB8E}"/>
    <cellStyle name="40% - Accent3 3 2 3 2 2" xfId="3236" xr:uid="{33FD7D5B-4309-4D70-B065-AC6C9BBC4B34}"/>
    <cellStyle name="40% - Accent3 3 2 3 2 2 2" xfId="14746" xr:uid="{EE4D11DA-0340-42A1-AD88-86D2F882D74E}"/>
    <cellStyle name="40% - Accent3 3 2 3 2 2 3" xfId="14747" xr:uid="{572F6258-BBA6-4ADF-AE46-E68832979FFB}"/>
    <cellStyle name="40% - Accent3 3 2 3 2 2 4" xfId="29087" xr:uid="{8002B548-1E7F-4367-849B-29FAC663D1EF}"/>
    <cellStyle name="40% - Accent3 3 2 3 2 2 5" xfId="14745" xr:uid="{9BFEB753-3D78-42C8-82CB-1B7526B04098}"/>
    <cellStyle name="40% - Accent3 3 2 3 2 3" xfId="14748" xr:uid="{1B29AEC7-0F19-4779-B1AA-A94108E32A64}"/>
    <cellStyle name="40% - Accent3 3 2 3 2 4" xfId="14749" xr:uid="{621206E7-C9FC-45A6-8602-1BBF042873BC}"/>
    <cellStyle name="40% - Accent3 3 2 3 2 5" xfId="14750" xr:uid="{B9DE7B4F-0EA9-4A81-ADC3-1804005937D4}"/>
    <cellStyle name="40% - Accent3 3 2 3 2 6" xfId="26109" xr:uid="{37F20682-FFE0-4B66-98A6-B756A58987DF}"/>
    <cellStyle name="40% - Accent3 3 2 3 2 7" xfId="14744" xr:uid="{79E3374C-A3AC-414F-BD4C-32141ED7681A}"/>
    <cellStyle name="40% - Accent3 3 2 3 3" xfId="2620" xr:uid="{23D96AFC-F6BD-44D7-9513-22165F2A5F19}"/>
    <cellStyle name="40% - Accent3 3 2 3 3 2" xfId="14752" xr:uid="{FDCB6CFD-A1EB-4E68-8ABF-943D544AD54F}"/>
    <cellStyle name="40% - Accent3 3 2 3 3 2 2" xfId="14753" xr:uid="{93FFA81B-6FD3-49EA-AA47-A68B053B547A}"/>
    <cellStyle name="40% - Accent3 3 2 3 3 2 3" xfId="14754" xr:uid="{9418504A-45BD-4E0E-8D51-00601E850C4A}"/>
    <cellStyle name="40% - Accent3 3 2 3 3 3" xfId="14755" xr:uid="{F19E1784-CE34-426F-9B4C-E401271A4B72}"/>
    <cellStyle name="40% - Accent3 3 2 3 3 4" xfId="14756" xr:uid="{C7B9FEA5-E4B7-4D66-89BA-9001DB349D69}"/>
    <cellStyle name="40% - Accent3 3 2 3 3 5" xfId="14757" xr:uid="{85FBF0A5-EF10-45A0-A470-6FF88A8240B6}"/>
    <cellStyle name="40% - Accent3 3 2 3 3 6" xfId="27576" xr:uid="{66A8F0D8-76D0-41D8-9A35-4E088D585D56}"/>
    <cellStyle name="40% - Accent3 3 2 3 3 7" xfId="14751" xr:uid="{48F0D862-F8D3-4AB6-8E81-B606EE68DD2B}"/>
    <cellStyle name="40% - Accent3 3 2 3 4" xfId="14758" xr:uid="{A9A3E53A-3529-4122-8684-C3EF90DB96FB}"/>
    <cellStyle name="40% - Accent3 3 2 3 4 2" xfId="14759" xr:uid="{7CB929F0-BB37-4C84-AFB9-73565174C867}"/>
    <cellStyle name="40% - Accent3 3 2 3 4 3" xfId="14760" xr:uid="{E26E332D-0C4B-43E0-A724-41293A9BCFDD}"/>
    <cellStyle name="40% - Accent3 3 2 3 4 4" xfId="30574" xr:uid="{CE1FB2C8-80F1-4CFC-A532-9D281E364210}"/>
    <cellStyle name="40% - Accent3 3 2 3 5" xfId="14761" xr:uid="{E4B44978-9852-47A2-A244-55D51084BCB6}"/>
    <cellStyle name="40% - Accent3 3 2 3 6" xfId="14762" xr:uid="{CDA91849-44F0-40F9-8462-A0F7AE342965}"/>
    <cellStyle name="40% - Accent3 3 2 3 7" xfId="14763" xr:uid="{55946919-E4EB-4323-9528-33245B79974C}"/>
    <cellStyle name="40% - Accent3 3 2 3 8" xfId="24665" xr:uid="{75E7BD13-A9AE-48E4-B687-59ED4D344C72}"/>
    <cellStyle name="40% - Accent3 3 2 3 9" xfId="14743" xr:uid="{44C1CA97-B7A6-4749-AB67-D0EE6436B111}"/>
    <cellStyle name="40% - Accent3 3 2 4" xfId="1711" xr:uid="{BA3E775F-D3E8-4C17-AA06-13C6AAFA0466}"/>
    <cellStyle name="40% - Accent3 3 2 4 2" xfId="2932" xr:uid="{35A05566-D566-4C84-8AC2-167CC040B2F6}"/>
    <cellStyle name="40% - Accent3 3 2 4 2 2" xfId="14766" xr:uid="{034B610E-B425-4A37-95F6-3EA1A58D0949}"/>
    <cellStyle name="40% - Accent3 3 2 4 2 2 2" xfId="29384" xr:uid="{BC2B4AAC-F94B-47F7-8C31-DD16C56FAB22}"/>
    <cellStyle name="40% - Accent3 3 2 4 2 3" xfId="14767" xr:uid="{70EBF2F3-AF13-40FF-ABB2-C31EB35C387A}"/>
    <cellStyle name="40% - Accent3 3 2 4 2 4" xfId="26400" xr:uid="{7A355E30-D5A3-488F-A201-E1572F54FFAC}"/>
    <cellStyle name="40% - Accent3 3 2 4 2 5" xfId="14765" xr:uid="{FF3DCBBF-F221-4BF4-8F82-23701AF27BC4}"/>
    <cellStyle name="40% - Accent3 3 2 4 3" xfId="14768" xr:uid="{03A8DB24-3D7F-40E6-B7E1-4561E22F7C48}"/>
    <cellStyle name="40% - Accent3 3 2 4 3 2" xfId="27873" xr:uid="{9F91A4A8-FE51-40D9-833B-CC797430A9B7}"/>
    <cellStyle name="40% - Accent3 3 2 4 4" xfId="14769" xr:uid="{30B33443-40FA-48CB-B222-6CB2AA757EF0}"/>
    <cellStyle name="40% - Accent3 3 2 4 4 2" xfId="30872" xr:uid="{AEF12817-2AAB-4311-903C-7B97DF2C91C7}"/>
    <cellStyle name="40% - Accent3 3 2 4 5" xfId="14770" xr:uid="{4A650E38-495E-4641-9B52-8BE438CFC64F}"/>
    <cellStyle name="40% - Accent3 3 2 4 6" xfId="24944" xr:uid="{80C02DCA-544F-452C-8AD3-A1D3B29793ED}"/>
    <cellStyle name="40% - Accent3 3 2 4 7" xfId="14764" xr:uid="{D61DC97D-8EA7-4E9D-89ED-7ED7846B3D88}"/>
    <cellStyle name="40% - Accent3 3 2 5" xfId="2227" xr:uid="{4F227939-33EF-40BE-8B20-3EC3C0F02314}"/>
    <cellStyle name="40% - Accent3 3 2 5 2" xfId="14772" xr:uid="{91366C33-0004-4DEE-8942-A54511335FA9}"/>
    <cellStyle name="40% - Accent3 3 2 5 2 2" xfId="14773" xr:uid="{E6B222BB-3161-4580-9CF2-1A3608A048B8}"/>
    <cellStyle name="40% - Accent3 3 2 5 2 2 2" xfId="29693" xr:uid="{FD7E9B2A-54AD-43BA-B0BC-F38A19CCB86D}"/>
    <cellStyle name="40% - Accent3 3 2 5 2 3" xfId="14774" xr:uid="{43046819-1EF1-4650-99CB-DAC862CFA83F}"/>
    <cellStyle name="40% - Accent3 3 2 5 2 4" xfId="26709" xr:uid="{D53BE16C-B4CC-40D9-B5C7-E6E44680B4D3}"/>
    <cellStyle name="40% - Accent3 3 2 5 3" xfId="14775" xr:uid="{39085A4E-FA85-4C55-952A-00B187934E8D}"/>
    <cellStyle name="40% - Accent3 3 2 5 3 2" xfId="28182" xr:uid="{B034900E-DE9B-4DDD-B141-1C7D31E926B8}"/>
    <cellStyle name="40% - Accent3 3 2 5 4" xfId="14776" xr:uid="{7E6857CC-CAAF-4CDA-8820-11F651996D21}"/>
    <cellStyle name="40% - Accent3 3 2 5 4 2" xfId="31182" xr:uid="{BBE40613-7B82-4BB5-AF8E-2AA9F80F6253}"/>
    <cellStyle name="40% - Accent3 3 2 5 5" xfId="14777" xr:uid="{73BEEC96-7605-41FF-9FB7-6651A6E0FDEB}"/>
    <cellStyle name="40% - Accent3 3 2 5 6" xfId="25241" xr:uid="{ECF53EC6-D295-4602-8DCE-6BD789C3069D}"/>
    <cellStyle name="40% - Accent3 3 2 5 7" xfId="14771" xr:uid="{811256A3-E2F6-4C1F-866A-DAADE0D24B65}"/>
    <cellStyle name="40% - Accent3 3 2 6" xfId="14778" xr:uid="{D0CCD97E-0481-4345-8C3D-0B64B0BC7829}"/>
    <cellStyle name="40% - Accent3 3 2 6 2" xfId="14779" xr:uid="{86C88894-CB58-4334-9CF6-7B2689A61D0A}"/>
    <cellStyle name="40% - Accent3 3 2 6 2 2" xfId="28507" xr:uid="{9A7A5B6E-6677-44FE-9DEB-730D49611BE2}"/>
    <cellStyle name="40% - Accent3 3 2 6 3" xfId="14780" xr:uid="{2B92893A-F205-4273-909C-23D320CE095D}"/>
    <cellStyle name="40% - Accent3 3 2 6 4" xfId="25541" xr:uid="{770C4A32-26BD-4D2F-8F16-97ED231AC478}"/>
    <cellStyle name="40% - Accent3 3 2 7" xfId="14781" xr:uid="{05CF70EA-2803-4322-8021-AB24201A5A51}"/>
    <cellStyle name="40% - Accent3 3 2 7 2" xfId="26992" xr:uid="{E7572321-ADB5-4D3C-BCB2-598E28C831D3}"/>
    <cellStyle name="40% - Accent3 3 2 8" xfId="14782" xr:uid="{91FB7B49-9779-43DF-8236-2065572D0F8F}"/>
    <cellStyle name="40% - Accent3 3 2 8 2" xfId="29986" xr:uid="{FC5AD6B5-4D4E-459D-B637-03AD8E7D0640}"/>
    <cellStyle name="40% - Accent3 3 2 9" xfId="14783" xr:uid="{7297516C-586D-4E11-9817-F531E7C598CD}"/>
    <cellStyle name="40% - Accent3 3 3" xfId="983" xr:uid="{5FE3ED4E-A10F-42CF-A059-4208A96D0604}"/>
    <cellStyle name="40% - Accent3 3 3 10" xfId="24044" xr:uid="{01A33DB5-0C0B-4613-BF12-4142A211E244}"/>
    <cellStyle name="40% - Accent3 3 3 2" xfId="1341" xr:uid="{BBF25720-7C42-4C8B-9E16-CF9578EE7B1A}"/>
    <cellStyle name="40% - Accent3 3 3 2 2" xfId="2003" xr:uid="{34789484-8805-4952-8C6B-64A34074150B}"/>
    <cellStyle name="40% - Accent3 3 3 2 2 2" xfId="3238" xr:uid="{1DFE6DF1-4144-47DA-B039-A1C0DF1F7ACC}"/>
    <cellStyle name="40% - Accent3 3 3 2 2 2 2" xfId="14787" xr:uid="{78F0FAE9-A528-4733-A290-6D175BD28906}"/>
    <cellStyle name="40% - Accent3 3 3 2 2 3" xfId="14788" xr:uid="{894BAD3D-EE5C-4E05-8BCC-252BEDCE83D4}"/>
    <cellStyle name="40% - Accent3 3 3 2 2 4" xfId="14786" xr:uid="{843759D6-7952-46CC-89D3-C5070EA1782D}"/>
    <cellStyle name="40% - Accent3 3 3 2 3" xfId="2622" xr:uid="{0793A59A-DD14-4278-80D6-217819B426A5}"/>
    <cellStyle name="40% - Accent3 3 3 2 3 2" xfId="14789" xr:uid="{1CCCFDB0-AB21-466A-8AE3-C799D7772AC8}"/>
    <cellStyle name="40% - Accent3 3 3 2 4" xfId="14790" xr:uid="{19ED1B7E-84AE-45A0-B435-CB4BA21E157A}"/>
    <cellStyle name="40% - Accent3 3 3 2 5" xfId="14791" xr:uid="{8365F446-53B9-4424-970E-3A8487F135CE}"/>
    <cellStyle name="40% - Accent3 3 3 2 6" xfId="22406" xr:uid="{2E93B940-9578-4BEF-B433-CE0704BE00F0}"/>
    <cellStyle name="40% - Accent3 3 3 2 7" xfId="14785" xr:uid="{EA6D8B6E-D5BA-4526-BDBF-4E7329E3A04F}"/>
    <cellStyle name="40% - Accent3 3 3 2 8" xfId="31392" xr:uid="{36BAA7E5-DE9E-42E8-99C0-CF7B87C4E060}"/>
    <cellStyle name="40% - Accent3 3 3 3" xfId="1713" xr:uid="{1C2D4D6B-C370-484F-9D56-05DC7C352693}"/>
    <cellStyle name="40% - Accent3 3 3 3 2" xfId="2934" xr:uid="{8A542FD8-AA44-4121-99DD-C40E5CC6C08C}"/>
    <cellStyle name="40% - Accent3 3 3 3 2 2" xfId="14794" xr:uid="{9ADD5FFE-69D5-461D-B211-A34D0A8C3570}"/>
    <cellStyle name="40% - Accent3 3 3 3 2 3" xfId="14795" xr:uid="{4634EE8C-C7DA-499D-9AFF-416BCB72F9C2}"/>
    <cellStyle name="40% - Accent3 3 3 3 2 4" xfId="14793" xr:uid="{BA6DC1FB-1A30-46DF-8DAC-93699ED65F92}"/>
    <cellStyle name="40% - Accent3 3 3 3 3" xfId="14796" xr:uid="{21F8E1E7-B706-49A9-8473-7CD789DE3649}"/>
    <cellStyle name="40% - Accent3 3 3 3 4" xfId="14797" xr:uid="{3C32814C-D630-4C7F-8185-3849BE95E9C9}"/>
    <cellStyle name="40% - Accent3 3 3 3 5" xfId="14798" xr:uid="{EE0E9119-A323-4C02-9A61-47085CE27D92}"/>
    <cellStyle name="40% - Accent3 3 3 3 6" xfId="31434" xr:uid="{25AA193C-18A1-4757-A3FA-9395A26B3FA8}"/>
    <cellStyle name="40% - Accent3 3 3 3 7" xfId="14792" xr:uid="{A1016DCA-371C-427D-BAC5-42AD9B92683B}"/>
    <cellStyle name="40% - Accent3 3 3 4" xfId="2284" xr:uid="{A098322B-C4AF-488B-95B2-0DC462644BD1}"/>
    <cellStyle name="40% - Accent3 3 3 4 2" xfId="14800" xr:uid="{A92F4A73-F7B0-4878-A994-1E8B968E0098}"/>
    <cellStyle name="40% - Accent3 3 3 4 3" xfId="14801" xr:uid="{38301198-8EC2-4520-8304-204AC4BFAF62}"/>
    <cellStyle name="40% - Accent3 3 3 4 4" xfId="14799" xr:uid="{C32E6AAE-28C3-44F6-A451-1147B9E46E37}"/>
    <cellStyle name="40% - Accent3 3 3 5" xfId="14802" xr:uid="{A1E48745-E460-46F5-B565-A133731F6E56}"/>
    <cellStyle name="40% - Accent3 3 3 6" xfId="14803" xr:uid="{6D5710BC-B599-490E-95B8-D4C78F615893}"/>
    <cellStyle name="40% - Accent3 3 3 7" xfId="14804" xr:uid="{E3D2D5B1-C995-4248-B32E-E8F2AAFDF505}"/>
    <cellStyle name="40% - Accent3 3 3 8" xfId="21422" xr:uid="{FC2FD6CF-E4F8-46A9-95CF-BDF87E903A0B}"/>
    <cellStyle name="40% - Accent3 3 3 9" xfId="14784" xr:uid="{BAAC9ECC-E8BE-4418-81C9-D6AAF2CCAA7C}"/>
    <cellStyle name="40% - Accent3 3 4" xfId="984" xr:uid="{E32337B2-C47C-43E5-884B-0EE6B4EE73B1}"/>
    <cellStyle name="40% - Accent3 3 4 10" xfId="24275" xr:uid="{26851122-691C-4577-81C9-634B26128721}"/>
    <cellStyle name="40% - Accent3 3 4 2" xfId="1338" xr:uid="{47A752F0-7BF3-45F4-87A7-1F28C8F0A079}"/>
    <cellStyle name="40% - Accent3 3 4 2 2" xfId="2000" xr:uid="{80FD9B03-9483-40A8-9A2F-22FD3A59E1CF}"/>
    <cellStyle name="40% - Accent3 3 4 2 2 2" xfId="3235" xr:uid="{565D7499-FE57-4A3D-8883-46A9B88B2516}"/>
    <cellStyle name="40% - Accent3 3 4 2 2 2 2" xfId="14808" xr:uid="{4D402F43-DB18-43C9-BCC2-590E8BD4CADC}"/>
    <cellStyle name="40% - Accent3 3 4 2 2 3" xfId="14809" xr:uid="{1FDCF3E9-F23E-497D-8244-36989A87834A}"/>
    <cellStyle name="40% - Accent3 3 4 2 2 4" xfId="28730" xr:uid="{D28A0B47-B961-451C-8548-4BCF9514B004}"/>
    <cellStyle name="40% - Accent3 3 4 2 2 5" xfId="14807" xr:uid="{E5847C26-0E35-433A-A9C4-0BF90B1523C2}"/>
    <cellStyle name="40% - Accent3 3 4 2 3" xfId="2623" xr:uid="{75D15344-B419-4495-9E92-341BFEAB1445}"/>
    <cellStyle name="40% - Accent3 3 4 2 3 2" xfId="14810" xr:uid="{CE632FA4-8965-4628-BAD0-0ACF45E1353C}"/>
    <cellStyle name="40% - Accent3 3 4 2 4" xfId="14811" xr:uid="{02D700E4-7A14-4A6C-9467-6C42B81F4D59}"/>
    <cellStyle name="40% - Accent3 3 4 2 5" xfId="14812" xr:uid="{317B5328-619A-4987-858F-B1CCA185BD5A}"/>
    <cellStyle name="40% - Accent3 3 4 2 6" xfId="25753" xr:uid="{40A9B8CC-F40A-4217-8F36-1C3D5BA2DDC2}"/>
    <cellStyle name="40% - Accent3 3 4 2 7" xfId="14806" xr:uid="{80CA8F75-179B-40AC-8DA2-6B882605A122}"/>
    <cellStyle name="40% - Accent3 3 4 3" xfId="1710" xr:uid="{65C7EBA3-4AF1-4B87-96CD-D9FF5F99E4DB}"/>
    <cellStyle name="40% - Accent3 3 4 3 2" xfId="2931" xr:uid="{B51A961E-458B-4EDE-B1D7-221A2018DE7F}"/>
    <cellStyle name="40% - Accent3 3 4 3 2 2" xfId="14815" xr:uid="{7ACBE379-B476-4BBD-ADA1-A4FECCE2B485}"/>
    <cellStyle name="40% - Accent3 3 4 3 2 3" xfId="14816" xr:uid="{8A32E817-18CD-44D9-A757-E62A72A8363C}"/>
    <cellStyle name="40% - Accent3 3 4 3 2 4" xfId="14814" xr:uid="{4D233CA3-D1B1-4FB8-BCE1-85CD22566EF2}"/>
    <cellStyle name="40% - Accent3 3 4 3 3" xfId="14817" xr:uid="{E9CDC8B0-131C-4096-AA53-332323D4DA01}"/>
    <cellStyle name="40% - Accent3 3 4 3 4" xfId="14818" xr:uid="{D37D78B2-4D73-4836-9AAA-49CCE768CE5A}"/>
    <cellStyle name="40% - Accent3 3 4 3 5" xfId="14819" xr:uid="{4E329818-0D02-4248-BDA8-4041CBC768D2}"/>
    <cellStyle name="40% - Accent3 3 4 3 6" xfId="27216" xr:uid="{AF195D1B-68EA-49CD-BE60-8C2D9E692DBF}"/>
    <cellStyle name="40% - Accent3 3 4 3 7" xfId="14813" xr:uid="{8AB6EE1F-EED4-4A2E-A5A4-F83AC8E9D781}"/>
    <cellStyle name="40% - Accent3 3 4 4" xfId="2131" xr:uid="{947DDE8F-4C41-4F22-8734-5B75CD29B8F2}"/>
    <cellStyle name="40% - Accent3 3 4 4 2" xfId="14821" xr:uid="{5AD993F4-4A07-44CE-BBBE-AA3C886B6B56}"/>
    <cellStyle name="40% - Accent3 3 4 4 3" xfId="14822" xr:uid="{E90EE9C3-F6DB-41EF-8CF1-3E7C2731EB23}"/>
    <cellStyle name="40% - Accent3 3 4 4 4" xfId="30210" xr:uid="{006A46CA-D1D2-419F-A593-E3FABD0297AE}"/>
    <cellStyle name="40% - Accent3 3 4 4 5" xfId="14820" xr:uid="{3A8A8BFE-8FEE-484B-A93F-CCED6E801925}"/>
    <cellStyle name="40% - Accent3 3 4 5" xfId="14823" xr:uid="{EF90336D-2B46-4998-BA27-415E37476482}"/>
    <cellStyle name="40% - Accent3 3 4 6" xfId="14824" xr:uid="{E470DF4B-43F1-4F1D-A52A-3A49CA0B4AE3}"/>
    <cellStyle name="40% - Accent3 3 4 7" xfId="14825" xr:uid="{D96DD7C4-C5E3-44D4-BE53-A9F6EF04CEFC}"/>
    <cellStyle name="40% - Accent3 3 4 8" xfId="21907" xr:uid="{3AA70D45-4918-47F9-92C5-40BE792C4C6A}"/>
    <cellStyle name="40% - Accent3 3 4 9" xfId="14805" xr:uid="{9A2E57CD-67C5-4A47-8B6A-83823159A596}"/>
    <cellStyle name="40% - Accent3 3 5" xfId="1172" xr:uid="{FBB8F2C0-1CC7-4A4F-B2BA-F68C7D090404}"/>
    <cellStyle name="40% - Accent3 3 5 2" xfId="1834" xr:uid="{3589C9F5-CAB3-4B14-90AB-E8AE8836A76E}"/>
    <cellStyle name="40% - Accent3 3 5 2 2" xfId="3069" xr:uid="{B1149E7C-8734-4639-A808-94BAC583D320}"/>
    <cellStyle name="40% - Accent3 3 5 2 2 2" xfId="14829" xr:uid="{A6ABFF3E-0ACB-414D-AAA0-D222247927D3}"/>
    <cellStyle name="40% - Accent3 3 5 2 2 3" xfId="14830" xr:uid="{84D37790-A185-45E3-BD13-E375F7C6EF05}"/>
    <cellStyle name="40% - Accent3 3 5 2 2 4" xfId="29019" xr:uid="{D94D3AF7-1CB2-48A5-9BA9-4EB84E48B313}"/>
    <cellStyle name="40% - Accent3 3 5 2 2 5" xfId="14828" xr:uid="{10D439E1-BB8F-49D3-BEC8-31D1EEC40063}"/>
    <cellStyle name="40% - Accent3 3 5 2 3" xfId="14831" xr:uid="{AD96FB30-1A31-4082-B6C2-EF3A1A1AD648}"/>
    <cellStyle name="40% - Accent3 3 5 2 4" xfId="14832" xr:uid="{6FCAA8B1-7ED3-47E8-A413-BF15F835DD3B}"/>
    <cellStyle name="40% - Accent3 3 5 2 5" xfId="14833" xr:uid="{CCACDC74-053C-4C42-9908-BAD29EC2A67B}"/>
    <cellStyle name="40% - Accent3 3 5 2 6" xfId="26040" xr:uid="{74E10617-5713-4C7B-A6CB-314801A3B356}"/>
    <cellStyle name="40% - Accent3 3 5 2 7" xfId="14827" xr:uid="{465BA8CA-D008-47CA-A6FF-85F92072275C}"/>
    <cellStyle name="40% - Accent3 3 5 3" xfId="2619" xr:uid="{7B1087D5-1669-4D37-9F49-79D7D81C5D48}"/>
    <cellStyle name="40% - Accent3 3 5 3 2" xfId="14835" xr:uid="{68E04663-34DA-41F5-B473-AE6AC28BD397}"/>
    <cellStyle name="40% - Accent3 3 5 3 2 2" xfId="14836" xr:uid="{A8107DD4-C03A-49FC-8517-EC1CAEBD978F}"/>
    <cellStyle name="40% - Accent3 3 5 3 2 3" xfId="14837" xr:uid="{B5F5464F-8E94-4E10-9607-052513B1CAFA}"/>
    <cellStyle name="40% - Accent3 3 5 3 3" xfId="14838" xr:uid="{3EFF4523-D637-47FB-A69B-B60B606BE447}"/>
    <cellStyle name="40% - Accent3 3 5 3 4" xfId="14839" xr:uid="{6AE8136C-D32D-4B35-B9DE-1424486ACAB3}"/>
    <cellStyle name="40% - Accent3 3 5 3 5" xfId="14840" xr:uid="{8E8F4D0F-493D-40DD-BCD9-66D2FBC44972}"/>
    <cellStyle name="40% - Accent3 3 5 3 6" xfId="27508" xr:uid="{12232116-7805-4339-B519-3178CE73A817}"/>
    <cellStyle name="40% - Accent3 3 5 3 7" xfId="14834" xr:uid="{6B31774D-7A1D-4AB4-9686-5A1AECB367D0}"/>
    <cellStyle name="40% - Accent3 3 5 4" xfId="14841" xr:uid="{076ABD3E-E48F-4DAE-B9AE-8D4CBC091058}"/>
    <cellStyle name="40% - Accent3 3 5 4 2" xfId="14842" xr:uid="{2F13B521-D617-4B02-87C7-C82BEA19DA9F}"/>
    <cellStyle name="40% - Accent3 3 5 4 3" xfId="14843" xr:uid="{335C5CD3-27BC-403F-A966-48DE108CE748}"/>
    <cellStyle name="40% - Accent3 3 5 4 4" xfId="30505" xr:uid="{80BEF3E4-F5A7-4F25-8877-E1A8DBCA2922}"/>
    <cellStyle name="40% - Accent3 3 5 5" xfId="14844" xr:uid="{CDE9A46E-1815-4561-B0E0-2A5F9350DD2A}"/>
    <cellStyle name="40% - Accent3 3 5 6" xfId="14845" xr:uid="{48A2B261-78D7-4AAF-A6FC-043755E1D0FB}"/>
    <cellStyle name="40% - Accent3 3 5 7" xfId="14846" xr:uid="{AF229223-2B78-4987-84AD-3000532A9DF2}"/>
    <cellStyle name="40% - Accent3 3 5 8" xfId="24596" xr:uid="{CB9382D9-DBDD-4CF3-9A39-E4648F6776F6}"/>
    <cellStyle name="40% - Accent3 3 5 9" xfId="14826" xr:uid="{72C16D1F-9673-481F-A24F-F9B7E736E14A}"/>
    <cellStyle name="40% - Accent3 3 6" xfId="1544" xr:uid="{FBA93BC8-CA34-476D-83D9-5DE05A4E3958}"/>
    <cellStyle name="40% - Accent3 3 6 2" xfId="2765" xr:uid="{AB94068C-FE60-4578-B366-62FFE82C6A34}"/>
    <cellStyle name="40% - Accent3 3 6 2 2" xfId="14849" xr:uid="{CF139D03-90A8-4127-BEC1-5D153D4A01F8}"/>
    <cellStyle name="40% - Accent3 3 6 2 2 2" xfId="29315" xr:uid="{D92A48E7-098F-4A6A-B5EA-961600EBCD4B}"/>
    <cellStyle name="40% - Accent3 3 6 2 3" xfId="14850" xr:uid="{11E08DFD-1983-488B-9943-B62B8D3F7E60}"/>
    <cellStyle name="40% - Accent3 3 6 2 4" xfId="26331" xr:uid="{FA3B79C2-5883-4FE3-B7C5-883C06251097}"/>
    <cellStyle name="40% - Accent3 3 6 2 5" xfId="14848" xr:uid="{7E0D7DCA-E28C-4F74-8BF8-BDDA0DCDD901}"/>
    <cellStyle name="40% - Accent3 3 6 3" xfId="14851" xr:uid="{AF2AAF53-4AD0-4C7D-A4B3-B01237161401}"/>
    <cellStyle name="40% - Accent3 3 6 3 2" xfId="27804" xr:uid="{5B03EED3-CC22-4A22-B0BB-460782E43C14}"/>
    <cellStyle name="40% - Accent3 3 6 4" xfId="14852" xr:uid="{68F6DBD2-F505-438E-B0B5-AAC4B721C28B}"/>
    <cellStyle name="40% - Accent3 3 6 4 2" xfId="30802" xr:uid="{E6875D37-19C3-4666-A300-9B45A93E1CFE}"/>
    <cellStyle name="40% - Accent3 3 6 5" xfId="14853" xr:uid="{A4A03719-23C8-4A2A-B051-B04BB9282B02}"/>
    <cellStyle name="40% - Accent3 3 6 6" xfId="14854" xr:uid="{2F7770F9-4429-4A8B-8B95-3C1FD3C3D4B2}"/>
    <cellStyle name="40% - Accent3 3 6 7" xfId="24875" xr:uid="{ECE32854-5887-466A-9DC6-2185F7FE355C}"/>
    <cellStyle name="40% - Accent3 3 6 8" xfId="14847" xr:uid="{B11FAE42-829A-4747-8B0D-3EF3E4E9E69C}"/>
    <cellStyle name="40% - Accent3 3 7" xfId="2164" xr:uid="{075BBA06-E337-4EBA-9774-DD6F3486C28C}"/>
    <cellStyle name="40% - Accent3 3 7 2" xfId="14856" xr:uid="{9F988C01-DA71-4E23-B852-74ED3F757F5F}"/>
    <cellStyle name="40% - Accent3 3 7 2 2" xfId="14857" xr:uid="{E34568F8-07E1-4837-BA8F-DFB391ED49D5}"/>
    <cellStyle name="40% - Accent3 3 7 2 2 2" xfId="29625" xr:uid="{C2390C5F-5386-4293-8A78-BD1E178A4E30}"/>
    <cellStyle name="40% - Accent3 3 7 2 3" xfId="14858" xr:uid="{790BCDF3-B8ED-463E-8FDD-94225F87FF93}"/>
    <cellStyle name="40% - Accent3 3 7 2 4" xfId="26641" xr:uid="{1A929C1C-7AF1-4E30-A3AC-55E4531EE674}"/>
    <cellStyle name="40% - Accent3 3 7 3" xfId="14859" xr:uid="{5BF79C38-AD10-4686-BCBD-DE100EA68D02}"/>
    <cellStyle name="40% - Accent3 3 7 3 2" xfId="28114" xr:uid="{B17738FA-34E9-4497-935B-073ECA93AEC4}"/>
    <cellStyle name="40% - Accent3 3 7 4" xfId="14860" xr:uid="{A685430E-E6B5-4CEA-AFFE-7CE91593126F}"/>
    <cellStyle name="40% - Accent3 3 7 4 2" xfId="31113" xr:uid="{D888B360-F0CD-4150-A05C-A3D2E1A6573D}"/>
    <cellStyle name="40% - Accent3 3 7 5" xfId="14861" xr:uid="{72816CEE-6A65-4464-B5F4-3C23E37BB36E}"/>
    <cellStyle name="40% - Accent3 3 7 6" xfId="25172" xr:uid="{F79FF494-69E1-4597-AF83-ADB28E8BA977}"/>
    <cellStyle name="40% - Accent3 3 7 7" xfId="14855" xr:uid="{E4D28376-F45F-4FEB-99E5-07CDFECE1896}"/>
    <cellStyle name="40% - Accent3 3 8" xfId="14862" xr:uid="{E353E35E-6352-4243-B605-8E091C607441}"/>
    <cellStyle name="40% - Accent3 3 8 2" xfId="14863" xr:uid="{45C626B8-A10B-46E8-92F1-AE359D614F61}"/>
    <cellStyle name="40% - Accent3 3 8 2 2" xfId="28439" xr:uid="{E0635494-3030-410A-8E4D-8D02699FD731}"/>
    <cellStyle name="40% - Accent3 3 8 3" xfId="14864" xr:uid="{7A761C21-CEAD-4105-9502-A7C97CF4DA07}"/>
    <cellStyle name="40% - Accent3 3 8 4" xfId="25472" xr:uid="{8118E6E5-FEC8-42D1-AE83-7AD9BCCEE947}"/>
    <cellStyle name="40% - Accent3 3 9" xfId="14865" xr:uid="{8D249BC6-13FC-405E-97FA-E9444E895536}"/>
    <cellStyle name="40% - Accent3 3 9 2" xfId="26923" xr:uid="{046D0908-383F-49DE-8CD5-852F7CC3AA6D}"/>
    <cellStyle name="40% - Accent3 30" xfId="14866" xr:uid="{989DE187-009A-4711-865B-A3FEF18245A5}"/>
    <cellStyle name="40% - Accent3 31" xfId="14867" xr:uid="{B40E8A13-726D-4686-8D3B-A4DBA3E6DDC8}"/>
    <cellStyle name="40% - Accent3 32" xfId="14868" xr:uid="{3147F406-AEFA-4999-9B7B-BA8B4D94888C}"/>
    <cellStyle name="40% - Accent3 33" xfId="14869" xr:uid="{5D88B197-E7A9-4957-8B44-F5CA932DE761}"/>
    <cellStyle name="40% - Accent3 34" xfId="14870" xr:uid="{CADF1F85-31C8-4F7D-9E9F-6D656BC8F16D}"/>
    <cellStyle name="40% - Accent3 35" xfId="14871" xr:uid="{8FCF7817-546B-4C08-A5FB-C47B355DCE81}"/>
    <cellStyle name="40% - Accent3 36" xfId="14393" xr:uid="{FA33D777-4C1A-4CBA-993D-14AD0FB0F4DD}"/>
    <cellStyle name="40% - Accent3 37" xfId="6611" xr:uid="{8947F3FB-4DBE-418D-9A66-16807D59C9AB}"/>
    <cellStyle name="40% - Accent3 38" xfId="4865" xr:uid="{307B9DB9-BFCF-4401-BA6F-6A70E7F05026}"/>
    <cellStyle name="40% - Accent3 39" xfId="22832" xr:uid="{4CD89F86-E33B-4EE9-9C55-404E1BC735C7}"/>
    <cellStyle name="40% - Accent3 4" xfId="982" xr:uid="{CEE1C899-8A45-4BC8-9FDA-DCE3EBAF0CF2}"/>
    <cellStyle name="40% - Accent3 4 10" xfId="14873" xr:uid="{2D0B7A13-1E2E-474B-90CF-3E8EB51CC55C}"/>
    <cellStyle name="40% - Accent3 4 11" xfId="14874" xr:uid="{C020AF22-4C97-4276-8777-31921B1E4094}"/>
    <cellStyle name="40% - Accent3 4 12" xfId="14872" xr:uid="{E8D62689-BD91-4F54-9B0C-9585800BC4BF}"/>
    <cellStyle name="40% - Accent3 4 13" xfId="6700" xr:uid="{151D4386-FAF0-41B6-8EEF-FF0A5BEC0087}"/>
    <cellStyle name="40% - Accent3 4 14" xfId="5090" xr:uid="{F77614CA-94AC-4579-86C1-F0A7F01C7FF7}"/>
    <cellStyle name="40% - Accent3 4 15" xfId="22973" xr:uid="{3CA23762-3B5D-4577-9F91-28F9E5CAAE92}"/>
    <cellStyle name="40% - Accent3 4 2" xfId="981" xr:uid="{E5B7AFB8-966A-49B9-A3E7-3ED60432C077}"/>
    <cellStyle name="40% - Accent3 4 2 10" xfId="21193" xr:uid="{39EE08A9-2124-4058-90F3-61E5680402A6}"/>
    <cellStyle name="40% - Accent3 4 2 11" xfId="14875" xr:uid="{EFD38740-A4A8-4554-980B-FA3BFE6AF1E7}"/>
    <cellStyle name="40% - Accent3 4 2 12" xfId="5355" xr:uid="{D978A327-F6D8-479A-83C3-029B8DAACC64}"/>
    <cellStyle name="40% - Accent3 4 2 13" xfId="23019" xr:uid="{03673FF9-F3F5-4464-BB9E-50BD79DFDCD5}"/>
    <cellStyle name="40% - Accent3 4 2 2" xfId="1343" xr:uid="{1F61D1F3-FBD0-4DCE-B351-3E55ECE6E13B}"/>
    <cellStyle name="40% - Accent3 4 2 2 10" xfId="25807" xr:uid="{8B46EA4C-7EF0-4AE6-B2C9-0BEBF708D700}"/>
    <cellStyle name="40% - Accent3 4 2 2 2" xfId="2005" xr:uid="{39A9F5D9-4E0E-4242-8161-A68666A4F490}"/>
    <cellStyle name="40% - Accent3 4 2 2 2 2" xfId="3240" xr:uid="{A245317D-FD6E-4292-A51E-F852153E39FB}"/>
    <cellStyle name="40% - Accent3 4 2 2 2 2 2" xfId="14879" xr:uid="{E0FD32C0-1E0C-4504-8D53-818CC4E8B60F}"/>
    <cellStyle name="40% - Accent3 4 2 2 2 2 3" xfId="14880" xr:uid="{7C102C3D-7685-42FB-AEF6-33608FF2B253}"/>
    <cellStyle name="40% - Accent3 4 2 2 2 2 4" xfId="14878" xr:uid="{EF59169D-88A9-46E8-8B44-2CD2ACCFFB7F}"/>
    <cellStyle name="40% - Accent3 4 2 2 2 3" xfId="14881" xr:uid="{A7C45F4D-10C2-4A18-AD1F-6BE368E32B9E}"/>
    <cellStyle name="40% - Accent3 4 2 2 2 4" xfId="14882" xr:uid="{3090023A-A83D-4CB6-8074-8332CD69CB87}"/>
    <cellStyle name="40% - Accent3 4 2 2 2 5" xfId="14883" xr:uid="{552F4E68-B96D-4BE4-8EC7-0BE701220E0A}"/>
    <cellStyle name="40% - Accent3 4 2 2 2 6" xfId="28784" xr:uid="{38438209-7342-423F-BB1F-7762FDBDC1CC}"/>
    <cellStyle name="40% - Accent3 4 2 2 2 7" xfId="14877" xr:uid="{A5047CA4-2E19-48D8-8DA7-7BF98E2566D5}"/>
    <cellStyle name="40% - Accent3 4 2 2 3" xfId="2625" xr:uid="{CCE3E88D-BED4-4365-BB8A-9F508B837158}"/>
    <cellStyle name="40% - Accent3 4 2 2 3 2" xfId="14885" xr:uid="{DBB03402-346A-4B89-9A3C-3D6075C95193}"/>
    <cellStyle name="40% - Accent3 4 2 2 3 2 2" xfId="14886" xr:uid="{52815216-3255-42D5-AD8B-85349402FEED}"/>
    <cellStyle name="40% - Accent3 4 2 2 3 2 3" xfId="14887" xr:uid="{0FCFA69F-8F5B-4C87-AA9B-12EBF8F5CCA7}"/>
    <cellStyle name="40% - Accent3 4 2 2 3 3" xfId="14888" xr:uid="{11496FF9-6EE5-403A-9F80-1695C24D2150}"/>
    <cellStyle name="40% - Accent3 4 2 2 3 4" xfId="14889" xr:uid="{5AE2727F-768A-4161-9A03-A5175C2EE4A8}"/>
    <cellStyle name="40% - Accent3 4 2 2 3 5" xfId="14890" xr:uid="{F3646009-CB39-48D0-9AB7-4EA4FC087F70}"/>
    <cellStyle name="40% - Accent3 4 2 2 3 6" xfId="14884" xr:uid="{3E1EA4B2-7FA0-46DC-8A00-D900BCC4FD0C}"/>
    <cellStyle name="40% - Accent3 4 2 2 4" xfId="14891" xr:uid="{AB481054-84B2-4D0F-A856-48E70DDC35BD}"/>
    <cellStyle name="40% - Accent3 4 2 2 4 2" xfId="14892" xr:uid="{9BDCEE36-4536-43E6-9429-B0E956D8B52A}"/>
    <cellStyle name="40% - Accent3 4 2 2 4 3" xfId="14893" xr:uid="{466C2AD8-629B-422F-A767-04FE267D90A8}"/>
    <cellStyle name="40% - Accent3 4 2 2 5" xfId="14894" xr:uid="{13A2791C-96AC-4B21-8FE2-FF0C9760208B}"/>
    <cellStyle name="40% - Accent3 4 2 2 6" xfId="14895" xr:uid="{36323601-2E6A-49BA-8752-9D9E486961CC}"/>
    <cellStyle name="40% - Accent3 4 2 2 7" xfId="14896" xr:uid="{800AE115-2EA5-4818-9841-D2EDDCFEDA18}"/>
    <cellStyle name="40% - Accent3 4 2 2 8" xfId="22165" xr:uid="{DD46257B-76B7-41D2-91E9-12BF9604422A}"/>
    <cellStyle name="40% - Accent3 4 2 2 9" xfId="14876" xr:uid="{7A35750A-D440-42AE-A64B-516B60304ADB}"/>
    <cellStyle name="40% - Accent3 4 2 3" xfId="1715" xr:uid="{4E4E2251-8D0E-4F36-A5B2-34CF3CEFAB1C}"/>
    <cellStyle name="40% - Accent3 4 2 3 2" xfId="2936" xr:uid="{7E352F8C-3CC3-4C05-88A5-2B86A141E3C1}"/>
    <cellStyle name="40% - Accent3 4 2 3 2 2" xfId="14899" xr:uid="{CA34B41F-E60D-418A-89C5-2027514E3B27}"/>
    <cellStyle name="40% - Accent3 4 2 3 2 2 2" xfId="14900" xr:uid="{DB422952-8591-41D6-BB5D-332A014E17D5}"/>
    <cellStyle name="40% - Accent3 4 2 3 2 2 3" xfId="14901" xr:uid="{A640314F-E46F-4FF4-BB18-0E1A4E62B1CE}"/>
    <cellStyle name="40% - Accent3 4 2 3 2 3" xfId="14902" xr:uid="{257449CB-601B-44BF-9A2A-F274DF056D28}"/>
    <cellStyle name="40% - Accent3 4 2 3 2 4" xfId="14903" xr:uid="{88387E27-8D17-45E8-8B75-E089706D4010}"/>
    <cellStyle name="40% - Accent3 4 2 3 2 5" xfId="14904" xr:uid="{4E0D77E6-A620-494D-B3C0-860A3A85226A}"/>
    <cellStyle name="40% - Accent3 4 2 3 2 6" xfId="14898" xr:uid="{A270B073-F659-41F3-934D-1152B7A864F4}"/>
    <cellStyle name="40% - Accent3 4 2 3 3" xfId="14905" xr:uid="{D879EF3E-B421-497C-AADD-17FA6E15E5CE}"/>
    <cellStyle name="40% - Accent3 4 2 3 3 2" xfId="14906" xr:uid="{95082E53-0696-485D-9022-077BBBD04757}"/>
    <cellStyle name="40% - Accent3 4 2 3 3 2 2" xfId="14907" xr:uid="{17A6C7AB-3BC3-405B-A349-00F46B7E372E}"/>
    <cellStyle name="40% - Accent3 4 2 3 3 2 3" xfId="14908" xr:uid="{8C94E8D2-CED3-4F97-8A55-BD3432ABAD5F}"/>
    <cellStyle name="40% - Accent3 4 2 3 3 3" xfId="14909" xr:uid="{D964539F-F593-4890-812F-D256B4465CB7}"/>
    <cellStyle name="40% - Accent3 4 2 3 3 4" xfId="14910" xr:uid="{179FA325-1057-4212-9D99-647EBD674478}"/>
    <cellStyle name="40% - Accent3 4 2 3 3 5" xfId="14911" xr:uid="{F9AE5820-125D-4F0C-A27C-ADA27CB4DBE9}"/>
    <cellStyle name="40% - Accent3 4 2 3 4" xfId="14912" xr:uid="{ED2919D9-FB6E-4015-BB2B-722D00F950C0}"/>
    <cellStyle name="40% - Accent3 4 2 3 4 2" xfId="14913" xr:uid="{09D9A8BC-24C9-40B6-9163-FA7603683709}"/>
    <cellStyle name="40% - Accent3 4 2 3 4 3" xfId="14914" xr:uid="{C262CF13-CC03-4B5A-8BEC-7DD4438AF2E9}"/>
    <cellStyle name="40% - Accent3 4 2 3 5" xfId="14915" xr:uid="{D5ECA37C-3D23-429B-9C62-0FADC7C8C584}"/>
    <cellStyle name="40% - Accent3 4 2 3 6" xfId="14916" xr:uid="{832042BA-A0DC-4AA3-9D90-BE1254F843B2}"/>
    <cellStyle name="40% - Accent3 4 2 3 7" xfId="14917" xr:uid="{1AC910CA-DDFF-4AD6-9FE0-B0C327DC86EA}"/>
    <cellStyle name="40% - Accent3 4 2 3 8" xfId="27270" xr:uid="{525D59B2-E0F4-4D8A-A158-4B16F2ADF961}"/>
    <cellStyle name="40% - Accent3 4 2 3 9" xfId="14897" xr:uid="{72DC86AB-B8EF-4E20-B1F3-6F05A0BC22FA}"/>
    <cellStyle name="40% - Accent3 4 2 4" xfId="2311" xr:uid="{23F44E5E-1B64-4EC8-8892-78CA74BB0E01}"/>
    <cellStyle name="40% - Accent3 4 2 4 2" xfId="14919" xr:uid="{38DB1C98-4E8E-45AB-A8E6-C180F52988C0}"/>
    <cellStyle name="40% - Accent3 4 2 4 2 2" xfId="14920" xr:uid="{F75EA1DE-81D9-4CA9-A65C-C0845B309F48}"/>
    <cellStyle name="40% - Accent3 4 2 4 2 3" xfId="14921" xr:uid="{84CA3F90-25DF-4900-9394-23964FD448B4}"/>
    <cellStyle name="40% - Accent3 4 2 4 3" xfId="14922" xr:uid="{40C234E4-4618-4892-8043-31C85A9029CD}"/>
    <cellStyle name="40% - Accent3 4 2 4 4" xfId="14923" xr:uid="{8A211D4D-BB4E-46F9-987B-95B5CC8AC8C5}"/>
    <cellStyle name="40% - Accent3 4 2 4 5" xfId="14924" xr:uid="{752D9C05-3B9F-48EF-BDA0-18EA2376F24D}"/>
    <cellStyle name="40% - Accent3 4 2 4 6" xfId="30264" xr:uid="{7B5D604B-C3D6-4652-BFAF-9F7B9BAE37BB}"/>
    <cellStyle name="40% - Accent3 4 2 4 7" xfId="14918" xr:uid="{4A49E273-30ED-40F3-B461-CCEC6CE6F5F9}"/>
    <cellStyle name="40% - Accent3 4 2 5" xfId="14925" xr:uid="{297A7255-4B2A-4F13-86D5-545B94F39555}"/>
    <cellStyle name="40% - Accent3 4 2 5 2" xfId="14926" xr:uid="{100610BF-2B8C-4445-9CB6-6D284469CB4C}"/>
    <cellStyle name="40% - Accent3 4 2 5 2 2" xfId="14927" xr:uid="{341643F3-D00F-49F9-BE67-EA8C2F371C18}"/>
    <cellStyle name="40% - Accent3 4 2 5 2 3" xfId="14928" xr:uid="{5FA9DC2C-8544-449B-B6E8-6E48E4A6C838}"/>
    <cellStyle name="40% - Accent3 4 2 5 3" xfId="14929" xr:uid="{E0D7B504-BCE7-4E9D-B766-B31E00048C53}"/>
    <cellStyle name="40% - Accent3 4 2 5 4" xfId="14930" xr:uid="{7AEC275D-01A4-4549-8AAB-0FFEBE41CBCB}"/>
    <cellStyle name="40% - Accent3 4 2 5 5" xfId="14931" xr:uid="{FDB8A89B-CBE5-4A78-801E-0059CA5A1164}"/>
    <cellStyle name="40% - Accent3 4 2 6" xfId="14932" xr:uid="{89D0AAF5-D024-40E5-A640-70248945403D}"/>
    <cellStyle name="40% - Accent3 4 2 6 2" xfId="14933" xr:uid="{2C27A398-C5F1-49A1-80A8-B00DD7892670}"/>
    <cellStyle name="40% - Accent3 4 2 6 3" xfId="14934" xr:uid="{30456ABB-5796-4721-A1A5-8202C222AE4E}"/>
    <cellStyle name="40% - Accent3 4 2 7" xfId="14935" xr:uid="{1CDA2B93-28F8-4BAE-8413-FDEB7FF1CDA7}"/>
    <cellStyle name="40% - Accent3 4 2 8" xfId="14936" xr:uid="{0A1ED5BA-E203-460C-AAAE-CB516964A510}"/>
    <cellStyle name="40% - Accent3 4 2 9" xfId="14937" xr:uid="{06B479C9-D0BD-4F2A-9C05-B44445E15197}"/>
    <cellStyle name="40% - Accent3 4 3" xfId="1342" xr:uid="{88E78D1B-B5AE-47E7-A7AE-946F3006B1CB}"/>
    <cellStyle name="40% - Accent3 4 3 10" xfId="24650" xr:uid="{30699BB0-ABBC-4CCF-BB2A-33BB95995557}"/>
    <cellStyle name="40% - Accent3 4 3 2" xfId="2004" xr:uid="{F14A220D-0094-4E22-AD02-0EF519928229}"/>
    <cellStyle name="40% - Accent3 4 3 2 2" xfId="3239" xr:uid="{1C429ECB-D14A-46FB-BF7C-A52F05AF3841}"/>
    <cellStyle name="40% - Accent3 4 3 2 2 2" xfId="14941" xr:uid="{76CA072A-82C2-48FD-AAEF-970E7AA5F5FC}"/>
    <cellStyle name="40% - Accent3 4 3 2 2 3" xfId="14942" xr:uid="{4ADC8070-0FE4-4E6D-92D0-924618079946}"/>
    <cellStyle name="40% - Accent3 4 3 2 2 4" xfId="29073" xr:uid="{2C93858F-A200-467C-91A0-08FCD458D284}"/>
    <cellStyle name="40% - Accent3 4 3 2 2 5" xfId="14940" xr:uid="{0EFDAC7A-8266-4D5F-AA74-D6D7F70FA219}"/>
    <cellStyle name="40% - Accent3 4 3 2 3" xfId="14943" xr:uid="{AE3A0DCF-2927-4F88-A578-0FFB669A3E43}"/>
    <cellStyle name="40% - Accent3 4 3 2 4" xfId="14944" xr:uid="{E3D9BA09-8BE1-4336-83DE-ABF3FE962713}"/>
    <cellStyle name="40% - Accent3 4 3 2 5" xfId="14945" xr:uid="{7589176D-04B8-46EC-8FA7-7C9504CB385C}"/>
    <cellStyle name="40% - Accent3 4 3 2 6" xfId="22423" xr:uid="{651C47E1-3B5B-4B8B-9392-92029591F823}"/>
    <cellStyle name="40% - Accent3 4 3 2 7" xfId="14939" xr:uid="{B9E2A54F-E6AE-42A3-A44A-33C964E5DB69}"/>
    <cellStyle name="40% - Accent3 4 3 2 8" xfId="26094" xr:uid="{FA1557BF-2C07-4F1D-8AC1-6AE681289E5E}"/>
    <cellStyle name="40% - Accent3 4 3 3" xfId="2624" xr:uid="{45260DC0-68D5-42EB-A9A9-A627C716B317}"/>
    <cellStyle name="40% - Accent3 4 3 3 2" xfId="14947" xr:uid="{74D2AC20-B1FC-4309-8155-7E7FDDBE24B5}"/>
    <cellStyle name="40% - Accent3 4 3 3 2 2" xfId="14948" xr:uid="{39D77A89-470A-495E-8C67-DA9ACEEE3100}"/>
    <cellStyle name="40% - Accent3 4 3 3 2 3" xfId="14949" xr:uid="{F3B9FA2E-A2FF-460B-BC47-32798A0F24B7}"/>
    <cellStyle name="40% - Accent3 4 3 3 3" xfId="14950" xr:uid="{BB47D018-5AB0-46D4-8131-9F5EFDB6045E}"/>
    <cellStyle name="40% - Accent3 4 3 3 4" xfId="14951" xr:uid="{0C767BB0-39A7-470C-91EF-91C629FECCDA}"/>
    <cellStyle name="40% - Accent3 4 3 3 5" xfId="14952" xr:uid="{23DD0F93-A169-4A3A-85E4-5E5F85DBA8AE}"/>
    <cellStyle name="40% - Accent3 4 3 3 6" xfId="27562" xr:uid="{5DD1B54D-6658-4AB2-B0B7-5CDF275A8673}"/>
    <cellStyle name="40% - Accent3 4 3 3 7" xfId="14946" xr:uid="{5BAAD6D4-C213-440E-859B-C0566D602A5E}"/>
    <cellStyle name="40% - Accent3 4 3 4" xfId="14953" xr:uid="{28B2E460-41AD-46D9-8FCC-62299B64A846}"/>
    <cellStyle name="40% - Accent3 4 3 4 2" xfId="14954" xr:uid="{B89C58C0-B736-4939-B903-667F3BAB6BCC}"/>
    <cellStyle name="40% - Accent3 4 3 4 3" xfId="14955" xr:uid="{1AD8ED41-812F-4AE2-B160-3CD28A2985F7}"/>
    <cellStyle name="40% - Accent3 4 3 4 4" xfId="30559" xr:uid="{1436BB48-4648-443B-AB4E-4F60466C41B9}"/>
    <cellStyle name="40% - Accent3 4 3 5" xfId="14956" xr:uid="{D3813438-1AF2-4C64-91C9-372A0A09DABA}"/>
    <cellStyle name="40% - Accent3 4 3 6" xfId="14957" xr:uid="{92247D4E-992D-4742-9F6B-8A0AD02A8C33}"/>
    <cellStyle name="40% - Accent3 4 3 7" xfId="14958" xr:uid="{1263DC3A-E1D2-41F8-AD44-5D1607DD136A}"/>
    <cellStyle name="40% - Accent3 4 3 8" xfId="21439" xr:uid="{10D71C6C-5269-4C82-BD76-F18574178A6E}"/>
    <cellStyle name="40% - Accent3 4 3 9" xfId="14938" xr:uid="{841A49FA-61DC-4B78-98D2-CD7E586C64D0}"/>
    <cellStyle name="40% - Accent3 4 4" xfId="1714" xr:uid="{53B2FDC9-6BE7-4718-B401-495E7B746DE6}"/>
    <cellStyle name="40% - Accent3 4 4 10" xfId="24929" xr:uid="{85F72F78-5A61-47E4-9494-34824C34FA5D}"/>
    <cellStyle name="40% - Accent3 4 4 2" xfId="2935" xr:uid="{AE527DD0-CEBE-4C7E-B86D-9C705002FCBE}"/>
    <cellStyle name="40% - Accent3 4 4 2 2" xfId="14961" xr:uid="{7C9DD5EF-650D-4506-917F-3BC2C45F20BE}"/>
    <cellStyle name="40% - Accent3 4 4 2 2 2" xfId="14962" xr:uid="{BB517C24-792E-4688-B08A-6AA9FE423A99}"/>
    <cellStyle name="40% - Accent3 4 4 2 2 3" xfId="14963" xr:uid="{38F00820-F8BC-49FE-B4EA-E2DA3B9F9DE2}"/>
    <cellStyle name="40% - Accent3 4 4 2 2 4" xfId="29370" xr:uid="{40799B6C-A63F-4957-8C3D-BE0F56C9553F}"/>
    <cellStyle name="40% - Accent3 4 4 2 3" xfId="14964" xr:uid="{689AE78B-C8D3-469A-9CD0-91268CE3CC3D}"/>
    <cellStyle name="40% - Accent3 4 4 2 4" xfId="14965" xr:uid="{9DC53383-9E6C-4BF1-87D4-1326B5BE870C}"/>
    <cellStyle name="40% - Accent3 4 4 2 5" xfId="14966" xr:uid="{9A7C8CA7-26DB-4A5F-B7B4-43261EB95BCB}"/>
    <cellStyle name="40% - Accent3 4 4 2 6" xfId="26386" xr:uid="{69855BAF-ABB6-4830-9FDB-C2944A1B1EB3}"/>
    <cellStyle name="40% - Accent3 4 4 2 7" xfId="14960" xr:uid="{3A839F4F-B4AB-45B7-9407-D8A9D9152693}"/>
    <cellStyle name="40% - Accent3 4 4 3" xfId="14967" xr:uid="{8D9E2DE4-DCA6-43E6-ABEE-485E88B0A21F}"/>
    <cellStyle name="40% - Accent3 4 4 3 2" xfId="14968" xr:uid="{B939C6B2-9098-4F7E-A40B-057A8469628D}"/>
    <cellStyle name="40% - Accent3 4 4 3 2 2" xfId="14969" xr:uid="{AEF4AE86-DF78-460B-AA2E-D968D7096333}"/>
    <cellStyle name="40% - Accent3 4 4 3 2 3" xfId="14970" xr:uid="{0C5B15F6-77E0-4408-A1E4-E197A0A022C9}"/>
    <cellStyle name="40% - Accent3 4 4 3 3" xfId="14971" xr:uid="{8BDAE600-0D61-4D1D-A1E1-4FC572AB1850}"/>
    <cellStyle name="40% - Accent3 4 4 3 4" xfId="14972" xr:uid="{9552BC77-25A3-4416-8E3F-387C34BDBF43}"/>
    <cellStyle name="40% - Accent3 4 4 3 5" xfId="14973" xr:uid="{4D60FC0C-17B6-44A9-8497-993A51E09486}"/>
    <cellStyle name="40% - Accent3 4 4 3 6" xfId="27859" xr:uid="{FF58AE60-191B-4CD3-8058-50F34E1A3A7C}"/>
    <cellStyle name="40% - Accent3 4 4 4" xfId="14974" xr:uid="{AE277CC9-5E78-4B11-8CEA-EC5694A0B93D}"/>
    <cellStyle name="40% - Accent3 4 4 4 2" xfId="14975" xr:uid="{CD1DC12A-9E64-415F-ABE4-4AD8A32F5EA9}"/>
    <cellStyle name="40% - Accent3 4 4 4 3" xfId="14976" xr:uid="{AC3FF8C9-9E28-4042-B1FC-163A0ECC25FE}"/>
    <cellStyle name="40% - Accent3 4 4 4 4" xfId="30857" xr:uid="{357F0789-5042-4108-92BC-334C0D475475}"/>
    <cellStyle name="40% - Accent3 4 4 5" xfId="14977" xr:uid="{9D93EFA3-C863-40E0-A877-A9D95AA05BC0}"/>
    <cellStyle name="40% - Accent3 4 4 6" xfId="14978" xr:uid="{89D42F6A-9BFB-45CF-85FD-3204CC31BD5C}"/>
    <cellStyle name="40% - Accent3 4 4 7" xfId="14979" xr:uid="{39A94A2F-3EEA-481C-8A74-DA301D0C232B}"/>
    <cellStyle name="40% - Accent3 4 4 8" xfId="21923" xr:uid="{34076EE2-AF41-4CC6-ACCC-CF93283EB165}"/>
    <cellStyle name="40% - Accent3 4 4 9" xfId="14959" xr:uid="{08157A56-9CF9-4767-A58B-0614BD399767}"/>
    <cellStyle name="40% - Accent3 4 5" xfId="2193" xr:uid="{C7341C07-49A0-4C40-AADC-0B4202D8D74A}"/>
    <cellStyle name="40% - Accent3 4 5 2" xfId="14981" xr:uid="{485F2270-9807-49E2-9452-0D7AE26F78F5}"/>
    <cellStyle name="40% - Accent3 4 5 2 2" xfId="14982" xr:uid="{F2C3D37F-908C-46E6-A6F3-4132D3CEE41F}"/>
    <cellStyle name="40% - Accent3 4 5 2 2 2" xfId="14983" xr:uid="{B349E2F4-AF07-4AD3-9DC4-A93DB737DCE3}"/>
    <cellStyle name="40% - Accent3 4 5 2 2 3" xfId="14984" xr:uid="{FA16111C-E9B4-4B8B-B442-88493DCD5D3D}"/>
    <cellStyle name="40% - Accent3 4 5 2 2 4" xfId="29679" xr:uid="{30C733A3-310C-410C-BB8D-23CF50648288}"/>
    <cellStyle name="40% - Accent3 4 5 2 3" xfId="14985" xr:uid="{17B9319A-E626-4EDA-90DE-19377B4EA0C3}"/>
    <cellStyle name="40% - Accent3 4 5 2 4" xfId="14986" xr:uid="{3D3540E8-71F1-4B0D-B463-D50EC915AF2E}"/>
    <cellStyle name="40% - Accent3 4 5 2 5" xfId="14987" xr:uid="{3D01203F-1D37-40EF-85E2-0F3038DAFDC3}"/>
    <cellStyle name="40% - Accent3 4 5 2 6" xfId="26695" xr:uid="{556FA3B1-7E3D-407E-97D0-31E415775001}"/>
    <cellStyle name="40% - Accent3 4 5 3" xfId="14988" xr:uid="{C810F453-F51C-41E2-99BC-69869F50DD99}"/>
    <cellStyle name="40% - Accent3 4 5 3 2" xfId="14989" xr:uid="{A29090BA-6D70-4DDB-8D87-CDABCB8C78D0}"/>
    <cellStyle name="40% - Accent3 4 5 3 2 2" xfId="14990" xr:uid="{A3638161-9269-409D-84A6-8B2EFDAD22A9}"/>
    <cellStyle name="40% - Accent3 4 5 3 2 3" xfId="14991" xr:uid="{EB93C438-3CF1-49E4-9EC3-097386429E58}"/>
    <cellStyle name="40% - Accent3 4 5 3 3" xfId="14992" xr:uid="{EE1A33D5-2FFD-4B7E-8CEC-4594031D214C}"/>
    <cellStyle name="40% - Accent3 4 5 3 4" xfId="14993" xr:uid="{37870A93-C3D0-4A98-A495-320A71D5D6CA}"/>
    <cellStyle name="40% - Accent3 4 5 3 5" xfId="14994" xr:uid="{36203BCD-39F5-4BB0-845A-C0F4DB0B87C7}"/>
    <cellStyle name="40% - Accent3 4 5 3 6" xfId="28168" xr:uid="{AD354E79-ADE6-42AD-B789-84CF8B757DB9}"/>
    <cellStyle name="40% - Accent3 4 5 4" xfId="14995" xr:uid="{57EA304B-21D0-4FA4-A989-E335EB91C4D7}"/>
    <cellStyle name="40% - Accent3 4 5 4 2" xfId="14996" xr:uid="{725DC983-7174-485C-AF99-B3D74D13407D}"/>
    <cellStyle name="40% - Accent3 4 5 4 3" xfId="14997" xr:uid="{78A2B32D-4BE7-43BD-90A1-2B395E02A2DC}"/>
    <cellStyle name="40% - Accent3 4 5 4 4" xfId="31167" xr:uid="{BEE52FD9-A01A-45AE-825D-10D53C35BD83}"/>
    <cellStyle name="40% - Accent3 4 5 5" xfId="14998" xr:uid="{E2187291-941D-4866-864E-1C032CF43F61}"/>
    <cellStyle name="40% - Accent3 4 5 6" xfId="14999" xr:uid="{7D46B376-1813-4C90-830E-8BFBBE1906F1}"/>
    <cellStyle name="40% - Accent3 4 5 7" xfId="15000" xr:uid="{FCC6FEB6-D365-45EE-9CFA-C875E8AD92EF}"/>
    <cellStyle name="40% - Accent3 4 5 8" xfId="25226" xr:uid="{17D2A23A-2DBD-423F-8B06-D079F97D99CF}"/>
    <cellStyle name="40% - Accent3 4 5 9" xfId="14980" xr:uid="{3B0505BA-5AE8-4B0C-B02D-84C53988E5A9}"/>
    <cellStyle name="40% - Accent3 4 6" xfId="15001" xr:uid="{A1250C08-016D-4203-9565-5C2869DBFBD9}"/>
    <cellStyle name="40% - Accent3 4 6 2" xfId="15002" xr:uid="{9E0ECED2-A64D-426D-B332-FC914749790C}"/>
    <cellStyle name="40% - Accent3 4 6 2 2" xfId="15003" xr:uid="{7D27AD40-2514-4E07-A3F5-F05B0E096209}"/>
    <cellStyle name="40% - Accent3 4 6 2 3" xfId="15004" xr:uid="{3226BE20-14A2-4369-9205-0E03321C23F2}"/>
    <cellStyle name="40% - Accent3 4 6 2 4" xfId="28493" xr:uid="{8E1A0172-2092-4147-AC22-0A7A09627CB2}"/>
    <cellStyle name="40% - Accent3 4 6 3" xfId="15005" xr:uid="{739750E1-8CAE-4583-9E96-4883E2A904E8}"/>
    <cellStyle name="40% - Accent3 4 6 4" xfId="15006" xr:uid="{02502FFA-F794-46C1-88D9-E9A8F8E1471E}"/>
    <cellStyle name="40% - Accent3 4 6 5" xfId="15007" xr:uid="{C99C27FD-F92C-4534-9858-376AAFCA86E9}"/>
    <cellStyle name="40% - Accent3 4 6 6" xfId="25526" xr:uid="{B16F28D4-B5A2-435C-B74C-3CE7ADE8A08E}"/>
    <cellStyle name="40% - Accent3 4 7" xfId="15008" xr:uid="{C70A1F46-A68B-418A-AC18-94775E04BB31}"/>
    <cellStyle name="40% - Accent3 4 7 2" xfId="15009" xr:uid="{6AA6DD6F-FBF3-4910-B4C5-554949332A05}"/>
    <cellStyle name="40% - Accent3 4 7 2 2" xfId="15010" xr:uid="{35F6721D-9E1B-464D-8F24-D5B3F634D11B}"/>
    <cellStyle name="40% - Accent3 4 7 2 3" xfId="15011" xr:uid="{BF925BF9-C73D-42FA-85DB-8FE883CB8441}"/>
    <cellStyle name="40% - Accent3 4 7 3" xfId="15012" xr:uid="{0729A7EA-A99F-47B4-916C-1F5DC451C32E}"/>
    <cellStyle name="40% - Accent3 4 7 4" xfId="15013" xr:uid="{C4144EBE-9A92-43E7-BB6B-A4E4568C83C6}"/>
    <cellStyle name="40% - Accent3 4 7 5" xfId="15014" xr:uid="{9CF35BEB-2C2B-4E83-AF06-DC3BE968CD23}"/>
    <cellStyle name="40% - Accent3 4 7 6" xfId="26977" xr:uid="{18F701B8-8656-448A-B472-55687A8B89D2}"/>
    <cellStyle name="40% - Accent3 4 8" xfId="15015" xr:uid="{B6D6E2B3-06A6-4469-8B46-E79525236385}"/>
    <cellStyle name="40% - Accent3 4 8 2" xfId="15016" xr:uid="{FB8E182F-E92B-4573-AF27-657304AD7A2C}"/>
    <cellStyle name="40% - Accent3 4 8 3" xfId="15017" xr:uid="{5929EC42-FCE1-4069-9CB9-F44FBFA25625}"/>
    <cellStyle name="40% - Accent3 4 8 4" xfId="29971" xr:uid="{9549C3D8-8565-440B-A3E0-7F0F8F4BDA77}"/>
    <cellStyle name="40% - Accent3 4 9" xfId="15018" xr:uid="{FBC98B3A-BE70-4D6C-8416-FB06FCEDBB19}"/>
    <cellStyle name="40% - Accent3 40" xfId="22872" xr:uid="{73594C69-BD64-489B-8F54-F10C45C69738}"/>
    <cellStyle name="40% - Accent3 41" xfId="4409" xr:uid="{93F002C1-7F2C-48C1-82DB-E66D18AFCB44}"/>
    <cellStyle name="40% - Accent3 5" xfId="980" xr:uid="{24508BA1-B675-4BD2-A1E2-281410229B13}"/>
    <cellStyle name="40% - Accent3 5 10" xfId="15020" xr:uid="{6050F662-5F13-4F51-A86D-99F9AB482E9F}"/>
    <cellStyle name="40% - Accent3 5 11" xfId="15021" xr:uid="{6E1DAB26-1970-45C9-BB78-DB904114E426}"/>
    <cellStyle name="40% - Accent3 5 12" xfId="20971" xr:uid="{8249EA82-B3DD-4FF8-9B39-17D78FB6B0AD}"/>
    <cellStyle name="40% - Accent3 5 13" xfId="15019" xr:uid="{9F148B97-EFEE-42A5-B32D-029967F1CACF}"/>
    <cellStyle name="40% - Accent3 5 14" xfId="5107" xr:uid="{9F6806CF-3829-4C0C-B4AF-F200878A4A7A}"/>
    <cellStyle name="40% - Accent3 5 15" xfId="22987" xr:uid="{3663EF55-C7A1-489B-A445-ED1C99097101}"/>
    <cellStyle name="40% - Accent3 5 2" xfId="979" xr:uid="{A4C496ED-B8A2-459D-8946-4F01C140A6A7}"/>
    <cellStyle name="40% - Accent3 5 2 10" xfId="21211" xr:uid="{DB5BC1E2-4608-4142-A948-A45BF4724933}"/>
    <cellStyle name="40% - Accent3 5 2 11" xfId="15022" xr:uid="{0E936359-8CDA-4798-8B3F-4BF65AED9CD5}"/>
    <cellStyle name="40% - Accent3 5 2 12" xfId="5372" xr:uid="{063F54C1-4308-4112-9E13-77F58D77DED5}"/>
    <cellStyle name="40% - Accent3 5 2 13" xfId="23035" xr:uid="{48474086-CD53-483C-890A-0A2D107F7D73}"/>
    <cellStyle name="40% - Accent3 5 2 2" xfId="1345" xr:uid="{0EDB0950-3D7D-4B0F-9246-723CFF1AF86D}"/>
    <cellStyle name="40% - Accent3 5 2 2 10" xfId="25940" xr:uid="{22B415CB-D953-40C0-B73C-7999FD6338DE}"/>
    <cellStyle name="40% - Accent3 5 2 2 2" xfId="2007" xr:uid="{1EB22B02-3C87-4662-8F76-DBB55B4CF2B1}"/>
    <cellStyle name="40% - Accent3 5 2 2 2 2" xfId="3242" xr:uid="{B7ED0D8F-2CEC-4B9E-A9A7-C331CFC043BD}"/>
    <cellStyle name="40% - Accent3 5 2 2 2 2 2" xfId="15026" xr:uid="{A1EE6419-7042-4AFA-B73A-8AC0CD57D17C}"/>
    <cellStyle name="40% - Accent3 5 2 2 2 2 3" xfId="15027" xr:uid="{2C134A4D-9435-4ED5-A96A-FB510A3E7850}"/>
    <cellStyle name="40% - Accent3 5 2 2 2 2 4" xfId="15025" xr:uid="{857F1A21-CBC7-45A1-AD2C-D4F46D217C99}"/>
    <cellStyle name="40% - Accent3 5 2 2 2 3" xfId="15028" xr:uid="{13EAD30B-9E1F-4339-91AD-D0A44D6BB075}"/>
    <cellStyle name="40% - Accent3 5 2 2 2 4" xfId="15029" xr:uid="{70C953DB-37F5-4330-B1A4-489DAF67AA5D}"/>
    <cellStyle name="40% - Accent3 5 2 2 2 5" xfId="15030" xr:uid="{440AC4FB-4F05-4497-B5F4-FEFB44240A65}"/>
    <cellStyle name="40% - Accent3 5 2 2 2 6" xfId="28917" xr:uid="{E1E0D46A-6D83-4BB0-8C84-DA27C9FECF0D}"/>
    <cellStyle name="40% - Accent3 5 2 2 2 7" xfId="15024" xr:uid="{8CBD3A4A-0B54-437B-8D09-D7B86F85000F}"/>
    <cellStyle name="40% - Accent3 5 2 2 3" xfId="2627" xr:uid="{401DB738-BD50-4DAA-853D-0698574AAC1B}"/>
    <cellStyle name="40% - Accent3 5 2 2 3 2" xfId="15032" xr:uid="{3039CC75-D9C3-4C94-915C-DC39499C20B3}"/>
    <cellStyle name="40% - Accent3 5 2 2 3 2 2" xfId="15033" xr:uid="{6946FF90-C65A-4F55-84AD-C4B951CD97CC}"/>
    <cellStyle name="40% - Accent3 5 2 2 3 2 3" xfId="15034" xr:uid="{B464CECD-9CA9-49B9-85FC-6F15CC964773}"/>
    <cellStyle name="40% - Accent3 5 2 2 3 3" xfId="15035" xr:uid="{E9DD8C36-5D0F-499E-9B44-78D26668A950}"/>
    <cellStyle name="40% - Accent3 5 2 2 3 4" xfId="15036" xr:uid="{2ED95467-D89F-420B-8CB1-1FCDBD7ECFDB}"/>
    <cellStyle name="40% - Accent3 5 2 2 3 5" xfId="15037" xr:uid="{0E2DE02F-355E-4E8B-B2AF-5B55B7A5563E}"/>
    <cellStyle name="40% - Accent3 5 2 2 3 6" xfId="15031" xr:uid="{FDA84B60-1745-449A-BA9A-F1B2917D6B12}"/>
    <cellStyle name="40% - Accent3 5 2 2 4" xfId="15038" xr:uid="{FEE708BA-6009-40C5-82D9-13CCCA7CB453}"/>
    <cellStyle name="40% - Accent3 5 2 2 4 2" xfId="15039" xr:uid="{E67B942F-0AC5-4BBA-BBE1-C5B27FA9730E}"/>
    <cellStyle name="40% - Accent3 5 2 2 4 3" xfId="15040" xr:uid="{277CF73C-98CB-4963-BFB1-08F3D31F62B9}"/>
    <cellStyle name="40% - Accent3 5 2 2 5" xfId="15041" xr:uid="{16E008E6-BB10-42BF-AD6F-EB54C3B594A6}"/>
    <cellStyle name="40% - Accent3 5 2 2 6" xfId="15042" xr:uid="{BA3A59B6-15A1-44F8-A206-55516808DD7C}"/>
    <cellStyle name="40% - Accent3 5 2 2 7" xfId="15043" xr:uid="{D31DE5D7-87F0-4506-9FF1-253E3B7EE937}"/>
    <cellStyle name="40% - Accent3 5 2 2 8" xfId="22183" xr:uid="{EAC882BF-EF61-4E30-882D-2DF1176C01FC}"/>
    <cellStyle name="40% - Accent3 5 2 2 9" xfId="15023" xr:uid="{719AD5C2-56C1-42CC-BA22-E2FDE19C5135}"/>
    <cellStyle name="40% - Accent3 5 2 3" xfId="1717" xr:uid="{829DFD5D-B572-498E-A115-121B7775ACB5}"/>
    <cellStyle name="40% - Accent3 5 2 3 2" xfId="2938" xr:uid="{AC0585BA-10FE-46BB-9994-7A4A3E299060}"/>
    <cellStyle name="40% - Accent3 5 2 3 2 2" xfId="15046" xr:uid="{42A92E00-7ACB-42BF-BBCD-81B8EF95E82D}"/>
    <cellStyle name="40% - Accent3 5 2 3 2 2 2" xfId="15047" xr:uid="{74D5C77E-1A51-4F29-B72C-C826319EC555}"/>
    <cellStyle name="40% - Accent3 5 2 3 2 2 3" xfId="15048" xr:uid="{DD3E6EC9-2711-48FA-BCDD-ED5F6F3E91EE}"/>
    <cellStyle name="40% - Accent3 5 2 3 2 3" xfId="15049" xr:uid="{0E3BEDC0-02F0-42D9-BEEB-1822E970F33D}"/>
    <cellStyle name="40% - Accent3 5 2 3 2 4" xfId="15050" xr:uid="{9AB2C440-8170-4114-B8FF-706D6D53DE84}"/>
    <cellStyle name="40% - Accent3 5 2 3 2 5" xfId="15051" xr:uid="{13B856EB-7DA5-46AE-8F27-A94503CB8F35}"/>
    <cellStyle name="40% - Accent3 5 2 3 2 6" xfId="15045" xr:uid="{E6C22834-E8E5-48BB-A7E6-7691EABEC147}"/>
    <cellStyle name="40% - Accent3 5 2 3 3" xfId="15052" xr:uid="{D064A8E8-97DF-4467-8A86-3A22EEA7724E}"/>
    <cellStyle name="40% - Accent3 5 2 3 3 2" xfId="15053" xr:uid="{8F4134D7-312C-4AFB-A60E-9EB34C156E46}"/>
    <cellStyle name="40% - Accent3 5 2 3 3 2 2" xfId="15054" xr:uid="{71D0D4F5-C9F5-4D72-926C-3B674187D61E}"/>
    <cellStyle name="40% - Accent3 5 2 3 3 2 3" xfId="15055" xr:uid="{824BABD9-BE81-4CE5-AF18-CD725F6053C6}"/>
    <cellStyle name="40% - Accent3 5 2 3 3 3" xfId="15056" xr:uid="{5CBC6DC7-270B-4436-BF0F-E8A2A225BCF3}"/>
    <cellStyle name="40% - Accent3 5 2 3 3 4" xfId="15057" xr:uid="{157D0751-A046-498C-80AE-01E88199C070}"/>
    <cellStyle name="40% - Accent3 5 2 3 3 5" xfId="15058" xr:uid="{C3FF2CEF-F539-4226-B0D8-5E1208BFABB8}"/>
    <cellStyle name="40% - Accent3 5 2 3 4" xfId="15059" xr:uid="{78A5D1B9-8CEB-4E62-8BFB-49C02132E946}"/>
    <cellStyle name="40% - Accent3 5 2 3 4 2" xfId="15060" xr:uid="{6B4D5C1E-D1F1-45BF-9F7F-30BA13AAF051}"/>
    <cellStyle name="40% - Accent3 5 2 3 4 3" xfId="15061" xr:uid="{8C3A5A3F-6FF0-467E-A542-CA20ADBE056E}"/>
    <cellStyle name="40% - Accent3 5 2 3 5" xfId="15062" xr:uid="{08D8C180-30DC-4047-9E5B-6D600325E20B}"/>
    <cellStyle name="40% - Accent3 5 2 3 6" xfId="15063" xr:uid="{BB2C6271-5D93-4A1A-A83F-4B8E1D4938EA}"/>
    <cellStyle name="40% - Accent3 5 2 3 7" xfId="15064" xr:uid="{F599C12E-B274-4D3E-9230-DFF961680917}"/>
    <cellStyle name="40% - Accent3 5 2 3 8" xfId="27406" xr:uid="{577E777B-1366-462B-9BD1-83E0C7C09114}"/>
    <cellStyle name="40% - Accent3 5 2 3 9" xfId="15044" xr:uid="{9CE1011E-BA6D-41B1-A150-88FF148CF9BC}"/>
    <cellStyle name="40% - Accent3 5 2 4" xfId="2376" xr:uid="{D34DBA20-EB88-4C9F-ADC2-B3729320EE43}"/>
    <cellStyle name="40% - Accent3 5 2 4 2" xfId="15066" xr:uid="{ED15DB8D-F404-467E-896C-4665FB602F53}"/>
    <cellStyle name="40% - Accent3 5 2 4 2 2" xfId="15067" xr:uid="{07931E48-D941-4F33-8AD2-3B4DAF4E08E3}"/>
    <cellStyle name="40% - Accent3 5 2 4 2 3" xfId="15068" xr:uid="{D791895C-B5EF-4A9E-8210-720B5F8361E3}"/>
    <cellStyle name="40% - Accent3 5 2 4 3" xfId="15069" xr:uid="{461C672E-27AE-41EF-A4FD-37E92E20B7D2}"/>
    <cellStyle name="40% - Accent3 5 2 4 4" xfId="15070" xr:uid="{9D016847-FEEC-4656-B72B-0A04D7A53789}"/>
    <cellStyle name="40% - Accent3 5 2 4 5" xfId="15071" xr:uid="{BEE31F8A-0476-437D-B8A1-51007769B5E6}"/>
    <cellStyle name="40% - Accent3 5 2 4 6" xfId="30401" xr:uid="{D492BE7E-12D6-4521-83B7-098F2095E65A}"/>
    <cellStyle name="40% - Accent3 5 2 4 7" xfId="15065" xr:uid="{F5970E35-B84D-4C15-865D-02FAA2891AE1}"/>
    <cellStyle name="40% - Accent3 5 2 5" xfId="15072" xr:uid="{0335835B-461F-4D7E-9AE0-E9CBDCDAEB78}"/>
    <cellStyle name="40% - Accent3 5 2 5 2" xfId="15073" xr:uid="{F0E2D523-2939-406A-9A5F-80BBEF5DD125}"/>
    <cellStyle name="40% - Accent3 5 2 5 2 2" xfId="15074" xr:uid="{8DBD7859-197A-41BA-9C3A-C6EB0B363E56}"/>
    <cellStyle name="40% - Accent3 5 2 5 2 3" xfId="15075" xr:uid="{1D88C06C-611A-4512-A8EF-6BBD70115E0A}"/>
    <cellStyle name="40% - Accent3 5 2 5 3" xfId="15076" xr:uid="{F9FF5BC9-25CA-41C9-82C9-99D262F3B972}"/>
    <cellStyle name="40% - Accent3 5 2 5 4" xfId="15077" xr:uid="{6F510FB6-5FC4-4650-9990-27B9FEAA99EE}"/>
    <cellStyle name="40% - Accent3 5 2 5 5" xfId="15078" xr:uid="{44671112-A95C-434E-AF96-72E7D8D845AD}"/>
    <cellStyle name="40% - Accent3 5 2 6" xfId="15079" xr:uid="{AE039C34-F3AB-4E04-8C8B-6A4FE5165703}"/>
    <cellStyle name="40% - Accent3 5 2 6 2" xfId="15080" xr:uid="{D8754D3F-A878-4E99-A139-EBBDB70DE154}"/>
    <cellStyle name="40% - Accent3 5 2 6 3" xfId="15081" xr:uid="{6AE8B018-FA8A-46F3-9F94-7DDAD6F9AD94}"/>
    <cellStyle name="40% - Accent3 5 2 7" xfId="15082" xr:uid="{FE93A61C-AE1B-4F97-B8A6-E1D30D657BB1}"/>
    <cellStyle name="40% - Accent3 5 2 8" xfId="15083" xr:uid="{B4BF5E26-05D6-4EAE-B7CA-199D86FDA88D}"/>
    <cellStyle name="40% - Accent3 5 2 9" xfId="15084" xr:uid="{75752259-15F4-4711-9CDF-52B3B93913D2}"/>
    <cellStyle name="40% - Accent3 5 3" xfId="1344" xr:uid="{DCFD159C-E3A1-48CD-A074-E23210AD4290}"/>
    <cellStyle name="40% - Accent3 5 3 10" xfId="24785" xr:uid="{B00FCA1B-807A-48C2-A39D-71D91E6CA4EA}"/>
    <cellStyle name="40% - Accent3 5 3 2" xfId="2006" xr:uid="{8AECD9F9-5BF1-4A34-87D2-1835945EFFA6}"/>
    <cellStyle name="40% - Accent3 5 3 2 2" xfId="3241" xr:uid="{504F3505-00DE-41CD-9C65-445B9DF2DBC9}"/>
    <cellStyle name="40% - Accent3 5 3 2 2 2" xfId="15088" xr:uid="{DDB78372-2442-41D1-977A-2739EC86EA5C}"/>
    <cellStyle name="40% - Accent3 5 3 2 2 3" xfId="15089" xr:uid="{A0165C21-43AC-437F-BB83-593E945D8AEC}"/>
    <cellStyle name="40% - Accent3 5 3 2 2 4" xfId="29210" xr:uid="{EB1349E8-FD83-4F06-B5D5-BB82AB257EC2}"/>
    <cellStyle name="40% - Accent3 5 3 2 2 5" xfId="15087" xr:uid="{3991CE81-9EA8-40E2-9CF4-E20B2D69B497}"/>
    <cellStyle name="40% - Accent3 5 3 2 3" xfId="15090" xr:uid="{EA9ADB1F-FE39-4379-A534-BE3B29E2336E}"/>
    <cellStyle name="40% - Accent3 5 3 2 4" xfId="15091" xr:uid="{0D349C43-9E04-4595-ADAC-E58089C55582}"/>
    <cellStyle name="40% - Accent3 5 3 2 5" xfId="15092" xr:uid="{F5439EDA-C017-44CC-A144-F55A94D4B05A}"/>
    <cellStyle name="40% - Accent3 5 3 2 6" xfId="22442" xr:uid="{3F7ABA45-CE66-463C-BBA7-A5466C18008F}"/>
    <cellStyle name="40% - Accent3 5 3 2 7" xfId="15086" xr:uid="{065D281E-CB5F-443E-B76C-328EE10CEA58}"/>
    <cellStyle name="40% - Accent3 5 3 2 8" xfId="26228" xr:uid="{84A17528-F26C-451D-89DF-9E254D39D0B7}"/>
    <cellStyle name="40% - Accent3 5 3 3" xfId="2626" xr:uid="{BF04FD2D-EA64-434B-8BAC-7CD222A0B3D4}"/>
    <cellStyle name="40% - Accent3 5 3 3 2" xfId="15094" xr:uid="{A210D26E-1417-4C60-B8AD-461152697196}"/>
    <cellStyle name="40% - Accent3 5 3 3 2 2" xfId="15095" xr:uid="{6F79A4B8-80FB-44C4-BDA2-EB2156795D36}"/>
    <cellStyle name="40% - Accent3 5 3 3 2 3" xfId="15096" xr:uid="{7EFAF210-6089-4544-BFD6-D4DA8DFDA3FD}"/>
    <cellStyle name="40% - Accent3 5 3 3 3" xfId="15097" xr:uid="{1265450D-0C4E-43B6-808C-2CBF8262BE54}"/>
    <cellStyle name="40% - Accent3 5 3 3 4" xfId="15098" xr:uid="{D98543ED-4633-4EE7-A681-248C99A1A670}"/>
    <cellStyle name="40% - Accent3 5 3 3 5" xfId="15099" xr:uid="{AAD8B68C-5BDA-4DBA-9EC1-BCE9D52AF902}"/>
    <cellStyle name="40% - Accent3 5 3 3 6" xfId="27699" xr:uid="{54C48973-0A88-4D34-B50B-7267EAC7C300}"/>
    <cellStyle name="40% - Accent3 5 3 3 7" xfId="15093" xr:uid="{44E8F52B-97DB-4F98-B18F-984402462274}"/>
    <cellStyle name="40% - Accent3 5 3 4" xfId="15100" xr:uid="{16E676A3-9C39-4F08-937B-3EC1F660A650}"/>
    <cellStyle name="40% - Accent3 5 3 4 2" xfId="15101" xr:uid="{8A0E500D-8923-4DC4-8D07-89C5959D654B}"/>
    <cellStyle name="40% - Accent3 5 3 4 3" xfId="15102" xr:uid="{9E429901-A41E-4423-BED7-C35D7AC7C44E}"/>
    <cellStyle name="40% - Accent3 5 3 4 4" xfId="30697" xr:uid="{48EA9A44-CD08-47DE-AE47-80F310DD2964}"/>
    <cellStyle name="40% - Accent3 5 3 5" xfId="15103" xr:uid="{E882A6B8-B289-48F1-92E2-B791F01B88D8}"/>
    <cellStyle name="40% - Accent3 5 3 6" xfId="15104" xr:uid="{77B69B1B-6B10-419D-96E7-ECC70965C59F}"/>
    <cellStyle name="40% - Accent3 5 3 7" xfId="15105" xr:uid="{067B185F-C958-42C4-96A7-1100A1BA423E}"/>
    <cellStyle name="40% - Accent3 5 3 8" xfId="21457" xr:uid="{3F52C0E0-4897-4F16-8559-1070CE30F1D2}"/>
    <cellStyle name="40% - Accent3 5 3 9" xfId="15085" xr:uid="{2FE155C5-01CC-4E5B-ACCC-916C2C25BDDE}"/>
    <cellStyle name="40% - Accent3 5 4" xfId="1716" xr:uid="{B8B2B9CA-96CB-4343-BFBC-DA0C40B82E09}"/>
    <cellStyle name="40% - Accent3 5 4 10" xfId="25071" xr:uid="{EC572A2A-1627-4C61-8130-B68085AFECEA}"/>
    <cellStyle name="40% - Accent3 5 4 2" xfId="2937" xr:uid="{46217A8B-160B-4175-AEF7-5E00E8B28173}"/>
    <cellStyle name="40% - Accent3 5 4 2 2" xfId="15108" xr:uid="{4CAF32A1-3C8C-4ECD-A67A-B572DF133B48}"/>
    <cellStyle name="40% - Accent3 5 4 2 2 2" xfId="15109" xr:uid="{AEAC1952-4F08-40B4-9003-0274DE40613F}"/>
    <cellStyle name="40% - Accent3 5 4 2 2 3" xfId="15110" xr:uid="{8F23E0EE-148F-41DF-A000-527A3F8876B3}"/>
    <cellStyle name="40% - Accent3 5 4 2 2 4" xfId="29512" xr:uid="{3DFBB247-B206-447D-AA5F-A627E9020CA0}"/>
    <cellStyle name="40% - Accent3 5 4 2 3" xfId="15111" xr:uid="{0DAD9084-A72B-4EED-8478-249ABCE40961}"/>
    <cellStyle name="40% - Accent3 5 4 2 4" xfId="15112" xr:uid="{792BF277-8939-4261-9A1A-E670B5C6C385}"/>
    <cellStyle name="40% - Accent3 5 4 2 5" xfId="15113" xr:uid="{F1E11EBB-FCB9-4282-947B-0377D7675EBA}"/>
    <cellStyle name="40% - Accent3 5 4 2 6" xfId="26528" xr:uid="{61677151-B0CF-464F-9752-B11EE95100FC}"/>
    <cellStyle name="40% - Accent3 5 4 2 7" xfId="15107" xr:uid="{6188AAB7-9F0A-404F-A489-9608CAC1ED46}"/>
    <cellStyle name="40% - Accent3 5 4 3" xfId="15114" xr:uid="{7626027C-30D3-4537-ACAD-3FCFDEFC8EDC}"/>
    <cellStyle name="40% - Accent3 5 4 3 2" xfId="15115" xr:uid="{8EFB3F0F-1DF4-4F3D-9702-73EDCC879EDE}"/>
    <cellStyle name="40% - Accent3 5 4 3 2 2" xfId="15116" xr:uid="{D4E86AFA-4AD4-45F6-BEFA-33746F5E57D7}"/>
    <cellStyle name="40% - Accent3 5 4 3 2 3" xfId="15117" xr:uid="{F23F5F07-4E4D-4401-B2AE-AC3097252476}"/>
    <cellStyle name="40% - Accent3 5 4 3 3" xfId="15118" xr:uid="{79F5088A-2232-4F78-8DC7-E613A4008325}"/>
    <cellStyle name="40% - Accent3 5 4 3 4" xfId="15119" xr:uid="{010FBF9B-9220-4755-AFC7-013F8EB31499}"/>
    <cellStyle name="40% - Accent3 5 4 3 5" xfId="15120" xr:uid="{A7892367-771E-4D48-BC3B-76314464FDDA}"/>
    <cellStyle name="40% - Accent3 5 4 3 6" xfId="28001" xr:uid="{705E2212-48ED-4596-BEA8-E345FEFA318B}"/>
    <cellStyle name="40% - Accent3 5 4 4" xfId="15121" xr:uid="{93181116-E247-4F12-A39B-FD6D5CC19BF0}"/>
    <cellStyle name="40% - Accent3 5 4 4 2" xfId="15122" xr:uid="{0AD08ECC-4E64-495B-B266-B8E64797CC3A}"/>
    <cellStyle name="40% - Accent3 5 4 4 3" xfId="15123" xr:uid="{2DF5612A-42E2-4A95-92F5-BFD1297081E7}"/>
    <cellStyle name="40% - Accent3 5 4 4 4" xfId="31000" xr:uid="{188DAECA-943B-414E-9E60-41C016A63D4B}"/>
    <cellStyle name="40% - Accent3 5 4 5" xfId="15124" xr:uid="{C1769D0E-FC76-45C7-AB29-20794CFC6030}"/>
    <cellStyle name="40% - Accent3 5 4 6" xfId="15125" xr:uid="{830FD7FE-CD06-4412-9E3C-4B70223CC7F5}"/>
    <cellStyle name="40% - Accent3 5 4 7" xfId="15126" xr:uid="{28A3B69F-8BA0-46D0-BEFA-23B208A3E8B9}"/>
    <cellStyle name="40% - Accent3 5 4 8" xfId="21941" xr:uid="{490D12F8-1475-4B8D-B5F0-8B1CB675B4AE}"/>
    <cellStyle name="40% - Accent3 5 4 9" xfId="15106" xr:uid="{DC88C035-1BAD-4DC2-BE84-31FDFED29B9D}"/>
    <cellStyle name="40% - Accent3 5 5" xfId="2254" xr:uid="{E443F2A3-40B4-4444-B701-E441018CA645}"/>
    <cellStyle name="40% - Accent3 5 5 2" xfId="15128" xr:uid="{21A3F6F1-CA71-43E4-9BB8-5765758CA2EB}"/>
    <cellStyle name="40% - Accent3 5 5 2 2" xfId="15129" xr:uid="{DA8CB90E-6B9D-4D12-8F66-68905F36187A}"/>
    <cellStyle name="40% - Accent3 5 5 2 2 2" xfId="15130" xr:uid="{9A4CF8EE-0E06-4DBF-996C-157C19207656}"/>
    <cellStyle name="40% - Accent3 5 5 2 2 3" xfId="15131" xr:uid="{9A1F467A-6734-42C5-B4E1-82C459CFD06E}"/>
    <cellStyle name="40% - Accent3 5 5 2 2 4" xfId="29816" xr:uid="{62D48272-E47E-4A6B-89D2-E92C92528C06}"/>
    <cellStyle name="40% - Accent3 5 5 2 3" xfId="15132" xr:uid="{B01EBBD1-6F39-4C86-A758-0DEEA23B38D3}"/>
    <cellStyle name="40% - Accent3 5 5 2 4" xfId="15133" xr:uid="{D8A1F6DA-476E-419E-BC04-FEEAC7DF0926}"/>
    <cellStyle name="40% - Accent3 5 5 2 5" xfId="15134" xr:uid="{93BE822B-0B27-4761-97FC-DB0A5F80DCD3}"/>
    <cellStyle name="40% - Accent3 5 5 2 6" xfId="26832" xr:uid="{689CE477-C2B2-40DD-8EBB-0A7001F5720B}"/>
    <cellStyle name="40% - Accent3 5 5 3" xfId="15135" xr:uid="{08CE6F11-28E2-4941-8D84-52896A5278A2}"/>
    <cellStyle name="40% - Accent3 5 5 3 2" xfId="15136" xr:uid="{11504918-9522-4AC6-B708-6089528BFE2D}"/>
    <cellStyle name="40% - Accent3 5 5 3 2 2" xfId="15137" xr:uid="{F6CA4F6F-F176-427A-98B6-5681C6E7BB35}"/>
    <cellStyle name="40% - Accent3 5 5 3 2 3" xfId="15138" xr:uid="{E4850CFC-622B-4BAC-A7A8-3523EA64CED8}"/>
    <cellStyle name="40% - Accent3 5 5 3 3" xfId="15139" xr:uid="{A615E86C-4975-4540-A048-BF1353D3ACDA}"/>
    <cellStyle name="40% - Accent3 5 5 3 4" xfId="15140" xr:uid="{DA41C2E9-F82A-43B0-A61B-57104A72A48B}"/>
    <cellStyle name="40% - Accent3 5 5 3 5" xfId="15141" xr:uid="{20390163-AA0C-4321-8E1F-956215070FA9}"/>
    <cellStyle name="40% - Accent3 5 5 3 6" xfId="28305" xr:uid="{EF264AB2-64A0-4D21-8EAD-5FB71FE33754}"/>
    <cellStyle name="40% - Accent3 5 5 4" xfId="15142" xr:uid="{DD50B074-7FCD-47DE-9A40-D2D7C8D168B9}"/>
    <cellStyle name="40% - Accent3 5 5 4 2" xfId="15143" xr:uid="{6DC4B42C-FB0B-48C9-9D05-A240A6A9AEB4}"/>
    <cellStyle name="40% - Accent3 5 5 4 3" xfId="15144" xr:uid="{64B0EF58-6C5C-476B-9835-031610BF1BF7}"/>
    <cellStyle name="40% - Accent3 5 5 4 4" xfId="31305" xr:uid="{4DEA2C99-DF21-4920-92E2-96DD20256675}"/>
    <cellStyle name="40% - Accent3 5 5 5" xfId="15145" xr:uid="{421857A4-1A16-47E8-943D-A83D333D355E}"/>
    <cellStyle name="40% - Accent3 5 5 6" xfId="15146" xr:uid="{982C1698-E71E-4A64-8290-6D7A2C34725F}"/>
    <cellStyle name="40% - Accent3 5 5 7" xfId="15147" xr:uid="{53481435-042B-4658-8EAD-BDDE7838C87B}"/>
    <cellStyle name="40% - Accent3 5 5 8" xfId="25364" xr:uid="{FD069033-739F-49E7-A9ED-2C6597477632}"/>
    <cellStyle name="40% - Accent3 5 5 9" xfId="15127" xr:uid="{DC95802B-CA75-4F6D-BFF2-A20FED644F7E}"/>
    <cellStyle name="40% - Accent3 5 6" xfId="15148" xr:uid="{F5D734B9-2952-42AB-869D-59B13EBB8CAA}"/>
    <cellStyle name="40% - Accent3 5 6 2" xfId="15149" xr:uid="{DAAD17A7-40D2-4547-8D22-B7A120CFDFF9}"/>
    <cellStyle name="40% - Accent3 5 6 2 2" xfId="15150" xr:uid="{AC42452D-F1D7-4AC6-9DD0-B8C75B44F08E}"/>
    <cellStyle name="40% - Accent3 5 6 2 3" xfId="15151" xr:uid="{670580E8-D6E7-4697-839E-47A8BAFAA4F0}"/>
    <cellStyle name="40% - Accent3 5 6 2 4" xfId="28630" xr:uid="{0B81A0D8-14E6-4770-8828-CA12BD1FD2FC}"/>
    <cellStyle name="40% - Accent3 5 6 3" xfId="15152" xr:uid="{44FF875E-D5A7-4BFF-BD7D-22D2D6096CC2}"/>
    <cellStyle name="40% - Accent3 5 6 4" xfId="15153" xr:uid="{DC2523E1-27DD-4989-961C-00E132B24462}"/>
    <cellStyle name="40% - Accent3 5 6 5" xfId="15154" xr:uid="{00C6AF7E-4531-4E96-BD99-C9D63BDC15F7}"/>
    <cellStyle name="40% - Accent3 5 6 6" xfId="25664" xr:uid="{B2CF3564-35A0-4D8D-9638-5CCB38E4B9FA}"/>
    <cellStyle name="40% - Accent3 5 7" xfId="15155" xr:uid="{1C4627CA-CE86-4E5B-926F-FC8B74806270}"/>
    <cellStyle name="40% - Accent3 5 7 2" xfId="15156" xr:uid="{FAAFD596-98EE-4F42-98A1-444320EEF322}"/>
    <cellStyle name="40% - Accent3 5 7 2 2" xfId="15157" xr:uid="{8A819E43-A3C8-45FC-A056-D41CBAC083B3}"/>
    <cellStyle name="40% - Accent3 5 7 2 3" xfId="15158" xr:uid="{D9AADF1D-4F06-47C6-AAD3-5609589DC141}"/>
    <cellStyle name="40% - Accent3 5 7 3" xfId="15159" xr:uid="{68F9B045-0597-46F6-ACB9-AC6ED4077847}"/>
    <cellStyle name="40% - Accent3 5 7 4" xfId="15160" xr:uid="{9BC2452E-5FE9-4BE9-AFD2-1975FCA281EE}"/>
    <cellStyle name="40% - Accent3 5 7 5" xfId="15161" xr:uid="{D87D7B98-E2AF-4989-9EC6-535B0B2FA574}"/>
    <cellStyle name="40% - Accent3 5 7 6" xfId="27115" xr:uid="{8627225E-3A4B-4436-8404-76F02E482BB2}"/>
    <cellStyle name="40% - Accent3 5 8" xfId="15162" xr:uid="{5581EE17-7B30-4806-A7F0-2D69F6B2D401}"/>
    <cellStyle name="40% - Accent3 5 8 2" xfId="15163" xr:uid="{187BAF63-51CF-422C-990B-37E51F1B0299}"/>
    <cellStyle name="40% - Accent3 5 8 3" xfId="15164" xr:uid="{441CFBBE-0080-440E-B21B-64185DC4BF87}"/>
    <cellStyle name="40% - Accent3 5 8 4" xfId="30109" xr:uid="{C334E2E6-F208-4156-984A-FFDA61A6C964}"/>
    <cellStyle name="40% - Accent3 5 9" xfId="15165" xr:uid="{D5F37C41-3A11-4CE7-BB4B-17F2FFE3FCB4}"/>
    <cellStyle name="40% - Accent3 6" xfId="978" xr:uid="{93486D95-910C-4313-889E-CC1651242675}"/>
    <cellStyle name="40% - Accent3 6 10" xfId="15167" xr:uid="{C8042E3B-3FC8-4C07-A82F-EE951FB22FC3}"/>
    <cellStyle name="40% - Accent3 6 11" xfId="20988" xr:uid="{3722B9A9-4460-49E7-96A1-BD11696B6D66}"/>
    <cellStyle name="40% - Accent3 6 12" xfId="15166" xr:uid="{D3E6EE27-8EBB-46B3-BB8C-015D1E8D5A23}"/>
    <cellStyle name="40% - Accent3 6 13" xfId="5124" xr:uid="{956880AB-46F0-410A-ADFC-9DBC1AAF62A1}"/>
    <cellStyle name="40% - Accent3 6 14" xfId="4572" xr:uid="{7C035A63-2580-4AF8-9B12-D319E41E0240}"/>
    <cellStyle name="40% - Accent3 6 2" xfId="1346" xr:uid="{F57AFE20-FF62-494A-B119-8E34086FF0A0}"/>
    <cellStyle name="40% - Accent3 6 2 10" xfId="5391" xr:uid="{F2FF1631-EE12-4697-85E6-35D153B74F81}"/>
    <cellStyle name="40% - Accent3 6 2 11" xfId="23062" xr:uid="{A562F3CE-67DD-4B0E-90A7-5A66D7192EE0}"/>
    <cellStyle name="40% - Accent3 6 2 2" xfId="2008" xr:uid="{128EA37E-AEA9-4920-8FB7-7FA369718601}"/>
    <cellStyle name="40% - Accent3 6 2 2 2" xfId="3243" xr:uid="{E29F1412-E212-4336-B92C-88A95889385C}"/>
    <cellStyle name="40% - Accent3 6 2 2 2 2" xfId="15171" xr:uid="{F76E0DA6-79C2-4B2C-8337-9FF0648F8AFB}"/>
    <cellStyle name="40% - Accent3 6 2 2 2 3" xfId="15172" xr:uid="{09DB47D1-A2BC-49F5-ACFB-83CDAE8ECBD4}"/>
    <cellStyle name="40% - Accent3 6 2 2 2 4" xfId="15170" xr:uid="{A6C62BCE-4E5C-4BCB-A65D-1BB260B4723F}"/>
    <cellStyle name="40% - Accent3 6 2 2 3" xfId="15173" xr:uid="{FC605B0A-3C93-4958-860C-68DC26BA267C}"/>
    <cellStyle name="40% - Accent3 6 2 2 4" xfId="15174" xr:uid="{8ACFFED4-9E4A-4E59-A5EC-C3DCC333DC66}"/>
    <cellStyle name="40% - Accent3 6 2 2 5" xfId="15175" xr:uid="{4824E926-F4F3-42BD-93ED-33849BDF5789}"/>
    <cellStyle name="40% - Accent3 6 2 2 6" xfId="22203" xr:uid="{359CD368-8BBF-4BB6-924D-28B2352B7BCC}"/>
    <cellStyle name="40% - Accent3 6 2 2 7" xfId="15169" xr:uid="{74F64027-D1AE-4C23-BABD-FA67E6E60EE3}"/>
    <cellStyle name="40% - Accent3 6 2 2 8" xfId="28708" xr:uid="{387583D1-BAF5-4A33-A6D0-29CDEEDB13B6}"/>
    <cellStyle name="40% - Accent3 6 2 3" xfId="2628" xr:uid="{016AA8CE-B713-4E7D-A703-ED9C872CF7E2}"/>
    <cellStyle name="40% - Accent3 6 2 3 2" xfId="15177" xr:uid="{E94E8727-8D70-4283-A555-AC6FF67A9F22}"/>
    <cellStyle name="40% - Accent3 6 2 3 2 2" xfId="15178" xr:uid="{D94504D0-FD08-4B47-ADC8-E991EA5E4728}"/>
    <cellStyle name="40% - Accent3 6 2 3 2 3" xfId="15179" xr:uid="{80FE279B-DD97-4A89-BE93-2FE9AEEE99CF}"/>
    <cellStyle name="40% - Accent3 6 2 3 3" xfId="15180" xr:uid="{4A6BB2A8-55E1-4714-84E5-115CF8918215}"/>
    <cellStyle name="40% - Accent3 6 2 3 4" xfId="15181" xr:uid="{5AAAF91F-0CB2-4B9B-9EDD-230FBA920869}"/>
    <cellStyle name="40% - Accent3 6 2 3 5" xfId="15182" xr:uid="{41717CF3-FB59-4171-9101-D157A72E1567}"/>
    <cellStyle name="40% - Accent3 6 2 3 6" xfId="15176" xr:uid="{16F45CC0-2013-4615-9437-5183DB8BC86B}"/>
    <cellStyle name="40% - Accent3 6 2 4" xfId="15183" xr:uid="{D775C967-0DD5-44E8-89D2-156F32216175}"/>
    <cellStyle name="40% - Accent3 6 2 4 2" xfId="15184" xr:uid="{123B91E2-191F-417A-8EE3-01121D40EE33}"/>
    <cellStyle name="40% - Accent3 6 2 4 3" xfId="15185" xr:uid="{0F7D6A02-5F71-41E4-A71B-759CF9A4BCD6}"/>
    <cellStyle name="40% - Accent3 6 2 5" xfId="15186" xr:uid="{D8219B2B-F750-41CD-BCC2-070DD1EB9416}"/>
    <cellStyle name="40% - Accent3 6 2 6" xfId="15187" xr:uid="{8AABC207-E8AC-43A3-97EF-0CBD55554598}"/>
    <cellStyle name="40% - Accent3 6 2 7" xfId="15188" xr:uid="{21C03068-3C68-40DE-AA26-2C37C12CD8FE}"/>
    <cellStyle name="40% - Accent3 6 2 8" xfId="21230" xr:uid="{693A7715-EC67-41F7-9AA0-BEDA6B8D068B}"/>
    <cellStyle name="40% - Accent3 6 2 9" xfId="15168" xr:uid="{6033B3C7-C3EC-4834-825F-3C883B43982E}"/>
    <cellStyle name="40% - Accent3 6 3" xfId="1718" xr:uid="{BD7DA618-998F-40B9-A793-10139FEE379D}"/>
    <cellStyle name="40% - Accent3 6 3 10" xfId="27194" xr:uid="{E706914E-BE96-47B1-9F5C-3E37A3ECC12C}"/>
    <cellStyle name="40% - Accent3 6 3 2" xfId="2939" xr:uid="{00B1A592-0608-48E4-A7BC-255782CB02AF}"/>
    <cellStyle name="40% - Accent3 6 3 2 2" xfId="15191" xr:uid="{8370C92B-586F-4C9A-A396-B44A273DB73C}"/>
    <cellStyle name="40% - Accent3 6 3 2 2 2" xfId="15192" xr:uid="{58CAB943-586B-4ACC-88E8-E4C7EFF4FC78}"/>
    <cellStyle name="40% - Accent3 6 3 2 2 3" xfId="15193" xr:uid="{7E0675D8-88B3-4D17-B357-9A0EF5E8CD38}"/>
    <cellStyle name="40% - Accent3 6 3 2 3" xfId="15194" xr:uid="{0C71E2A3-13F6-45CE-8B91-3C20DC5FB86C}"/>
    <cellStyle name="40% - Accent3 6 3 2 4" xfId="15195" xr:uid="{01657C20-F46E-431D-BE88-4F2A0992B2D5}"/>
    <cellStyle name="40% - Accent3 6 3 2 5" xfId="15196" xr:uid="{5B960188-1956-4F0A-AFCA-485FFB8FDFC0}"/>
    <cellStyle name="40% - Accent3 6 3 2 6" xfId="22463" xr:uid="{CAB12634-215E-4012-9C65-C7A61E577C58}"/>
    <cellStyle name="40% - Accent3 6 3 2 7" xfId="15190" xr:uid="{EABCCE77-3830-4A86-88B8-2B6B16FC37CC}"/>
    <cellStyle name="40% - Accent3 6 3 3" xfId="15197" xr:uid="{105E2FE5-086E-4A75-8132-348D294CD3FA}"/>
    <cellStyle name="40% - Accent3 6 3 3 2" xfId="15198" xr:uid="{2283D4F5-1066-4EED-A798-FC8926842DDB}"/>
    <cellStyle name="40% - Accent3 6 3 3 2 2" xfId="15199" xr:uid="{4D2F361B-261C-4F24-A788-B96775608756}"/>
    <cellStyle name="40% - Accent3 6 3 3 2 3" xfId="15200" xr:uid="{6BA80C6F-3F55-44D4-83D1-EF4810E82D54}"/>
    <cellStyle name="40% - Accent3 6 3 3 3" xfId="15201" xr:uid="{7225098C-295E-4727-9EEF-6F19A71345FA}"/>
    <cellStyle name="40% - Accent3 6 3 3 4" xfId="15202" xr:uid="{18E63B6A-2DE3-4310-9A6A-596FD53500F6}"/>
    <cellStyle name="40% - Accent3 6 3 3 5" xfId="15203" xr:uid="{EEFE03E0-6CA6-4F0C-9A22-22CAC42010CA}"/>
    <cellStyle name="40% - Accent3 6 3 4" xfId="15204" xr:uid="{DED167F2-1710-4DD4-A5B0-7FA80715A6E8}"/>
    <cellStyle name="40% - Accent3 6 3 4 2" xfId="15205" xr:uid="{7D213772-BD01-450A-9FFC-E5F53135CEDE}"/>
    <cellStyle name="40% - Accent3 6 3 4 3" xfId="15206" xr:uid="{A51007CA-DECB-4A50-B805-0897CE52D6F9}"/>
    <cellStyle name="40% - Accent3 6 3 5" xfId="15207" xr:uid="{8DB72546-1379-44F6-ACAA-88242E70F54D}"/>
    <cellStyle name="40% - Accent3 6 3 6" xfId="15208" xr:uid="{AF6D09B3-F7DE-44F0-A756-FCD63B6DBA12}"/>
    <cellStyle name="40% - Accent3 6 3 7" xfId="15209" xr:uid="{D38199AA-9C27-463C-A588-126694AE4A8C}"/>
    <cellStyle name="40% - Accent3 6 3 8" xfId="21477" xr:uid="{C9AC9C82-5794-449E-9CB4-6AEF5CC668D0}"/>
    <cellStyle name="40% - Accent3 6 3 9" xfId="15189" xr:uid="{F1D19BCF-99E9-4976-ACF6-8AC72BCB1BB3}"/>
    <cellStyle name="40% - Accent3 6 4" xfId="2409" xr:uid="{75129216-3A35-4BF2-9060-81150C949813}"/>
    <cellStyle name="40% - Accent3 6 4 10" xfId="30187" xr:uid="{F4607EDB-0C30-44D8-A442-B8E012444FD4}"/>
    <cellStyle name="40% - Accent3 6 4 2" xfId="15211" xr:uid="{36E5A530-205F-4721-97F7-A8F3727EB366}"/>
    <cellStyle name="40% - Accent3 6 4 2 2" xfId="15212" xr:uid="{6C8C4611-D2BC-4E4D-9039-1D90C87061A6}"/>
    <cellStyle name="40% - Accent3 6 4 2 2 2" xfId="15213" xr:uid="{3465C61F-79D0-46A2-A372-EF873C62648D}"/>
    <cellStyle name="40% - Accent3 6 4 2 2 3" xfId="15214" xr:uid="{FD0AAF32-77AD-482C-BE5E-53E10B7922AC}"/>
    <cellStyle name="40% - Accent3 6 4 2 3" xfId="15215" xr:uid="{A49D6BA3-0EFD-4E6A-AD02-2D07C1B780D4}"/>
    <cellStyle name="40% - Accent3 6 4 2 4" xfId="15216" xr:uid="{4CCF5F6D-DEF5-4564-B0C1-389AD0783D96}"/>
    <cellStyle name="40% - Accent3 6 4 2 5" xfId="15217" xr:uid="{D61CDA22-3B55-467B-AE3C-026A7386B995}"/>
    <cellStyle name="40% - Accent3 6 4 3" xfId="15218" xr:uid="{8A43911C-0EB4-40E7-8ED5-952EB3D1BB15}"/>
    <cellStyle name="40% - Accent3 6 4 3 2" xfId="15219" xr:uid="{300B2B4F-70D5-4FC2-805A-8046F146E439}"/>
    <cellStyle name="40% - Accent3 6 4 3 2 2" xfId="15220" xr:uid="{B0267FA7-82F0-4C5C-931A-3DFF04133FFA}"/>
    <cellStyle name="40% - Accent3 6 4 3 2 3" xfId="15221" xr:uid="{E132794E-C60E-400E-91D1-BE72A5FD6607}"/>
    <cellStyle name="40% - Accent3 6 4 3 3" xfId="15222" xr:uid="{33BA3E24-A93A-4AC5-9F61-3278B14B49EF}"/>
    <cellStyle name="40% - Accent3 6 4 3 4" xfId="15223" xr:uid="{54CCD53A-1560-45BF-BB34-64AAF1E50966}"/>
    <cellStyle name="40% - Accent3 6 4 3 5" xfId="15224" xr:uid="{4720B914-326D-449A-8046-F9B8FF8399A3}"/>
    <cellStyle name="40% - Accent3 6 4 4" xfId="15225" xr:uid="{25A2C4E8-72CE-4F20-9CDF-9A8FCA5A41AA}"/>
    <cellStyle name="40% - Accent3 6 4 4 2" xfId="15226" xr:uid="{C35BB67E-0007-4C9C-B136-6281F13D8232}"/>
    <cellStyle name="40% - Accent3 6 4 4 3" xfId="15227" xr:uid="{D40A7827-E1A4-4FDD-AD35-A3653554F26A}"/>
    <cellStyle name="40% - Accent3 6 4 5" xfId="15228" xr:uid="{56A56CAB-05E7-477D-8851-1A85512A95A8}"/>
    <cellStyle name="40% - Accent3 6 4 6" xfId="15229" xr:uid="{09878E52-C077-4E0A-88F9-2A95C2BF7F68}"/>
    <cellStyle name="40% - Accent3 6 4 7" xfId="15230" xr:uid="{6D19ACBB-5EEF-4E96-A1BB-43A552989D3D}"/>
    <cellStyle name="40% - Accent3 6 4 8" xfId="21958" xr:uid="{749E8959-6018-46D5-9FBD-24D228BA613E}"/>
    <cellStyle name="40% - Accent3 6 4 9" xfId="15210" xr:uid="{0B6A52FC-B854-41CB-A3CA-863D28778BDE}"/>
    <cellStyle name="40% - Accent3 6 5" xfId="15231" xr:uid="{E4907F17-DB39-42A6-9BAD-00D38CAE0BE9}"/>
    <cellStyle name="40% - Accent3 6 5 2" xfId="15232" xr:uid="{D8CB6C23-FE67-406D-9F80-83BE8D8E9BB6}"/>
    <cellStyle name="40% - Accent3 6 5 2 2" xfId="15233" xr:uid="{C5797C28-DECD-4EF5-9734-E741CE4C0102}"/>
    <cellStyle name="40% - Accent3 6 5 2 3" xfId="15234" xr:uid="{47DA522A-53EA-4973-B6F7-7A3158B8EC84}"/>
    <cellStyle name="40% - Accent3 6 5 3" xfId="15235" xr:uid="{3C6C0579-14ED-432A-96B0-05CC3A2A76CB}"/>
    <cellStyle name="40% - Accent3 6 5 4" xfId="15236" xr:uid="{6C0A36FB-19B3-450A-A765-A80E1EC93DF1}"/>
    <cellStyle name="40% - Accent3 6 5 5" xfId="15237" xr:uid="{862122F3-D91A-4745-A24E-979F0C4EB945}"/>
    <cellStyle name="40% - Accent3 6 6" xfId="15238" xr:uid="{02102263-FEF4-4DE8-BAEF-9A86488DF378}"/>
    <cellStyle name="40% - Accent3 6 6 2" xfId="15239" xr:uid="{D6C25F2E-D819-4AAD-97DB-5589349A022F}"/>
    <cellStyle name="40% - Accent3 6 6 2 2" xfId="15240" xr:uid="{C951AEBF-0B90-4CAD-BA72-406E3D0D54F1}"/>
    <cellStyle name="40% - Accent3 6 6 2 3" xfId="15241" xr:uid="{DBB615EF-13E0-4325-B8FE-A58E8A5FFA8C}"/>
    <cellStyle name="40% - Accent3 6 6 3" xfId="15242" xr:uid="{F89B4822-BC3F-482A-943E-36FBE4225748}"/>
    <cellStyle name="40% - Accent3 6 6 4" xfId="15243" xr:uid="{DCB36602-CA1D-4DBA-8480-1D5CB3644240}"/>
    <cellStyle name="40% - Accent3 6 6 5" xfId="15244" xr:uid="{90EA1995-2D92-4410-A4A2-B604D68BA9D7}"/>
    <cellStyle name="40% - Accent3 6 7" xfId="15245" xr:uid="{81207A97-0FA4-44EC-9307-A391C448F90F}"/>
    <cellStyle name="40% - Accent3 6 7 2" xfId="15246" xr:uid="{6F8233F8-B680-45B0-BF0A-8DCAAAA0C127}"/>
    <cellStyle name="40% - Accent3 6 7 3" xfId="15247" xr:uid="{27D32EDA-AAE3-4A30-B3FE-6CAEC1B4A1D4}"/>
    <cellStyle name="40% - Accent3 6 8" xfId="15248" xr:uid="{38F8C367-F77C-4D98-AB55-1A5010665DC5}"/>
    <cellStyle name="40% - Accent3 6 9" xfId="15249" xr:uid="{52092B79-3096-48C9-B665-D9154085A276}"/>
    <cellStyle name="40% - Accent3 7" xfId="873" xr:uid="{7C9D1842-A852-43C0-8577-E946ECD02771}"/>
    <cellStyle name="40% - Accent3 7 10" xfId="21007" xr:uid="{9BE86E73-D2C9-46E6-892C-912B338CBE4D}"/>
    <cellStyle name="40% - Accent3 7 11" xfId="15250" xr:uid="{134786EC-A9B8-48E7-8DFF-F1DF34C92711}"/>
    <cellStyle name="40% - Accent3 7 12" xfId="5145" xr:uid="{4699A1AD-092A-41C8-9F06-A43E7B50F22A}"/>
    <cellStyle name="40% - Accent3 7 13" xfId="23076" xr:uid="{A94465A0-F24F-4C35-87EF-5E6AA82DF0A3}"/>
    <cellStyle name="40% - Accent3 7 2" xfId="3039" xr:uid="{9D176654-798E-4323-84D4-2C64C7FC858F}"/>
    <cellStyle name="40% - Accent3 7 2 10" xfId="26019" xr:uid="{BCF3597E-7352-40AF-839E-7BC990BEE55C}"/>
    <cellStyle name="40% - Accent3 7 2 2" xfId="6185" xr:uid="{587932CB-A9C3-4B29-A888-11C82A1243BB}"/>
    <cellStyle name="40% - Accent3 7 2 2 2" xfId="15253" xr:uid="{429DF6DE-902A-4679-BEA7-ADAEEED45752}"/>
    <cellStyle name="40% - Accent3 7 2 2 2 2" xfId="15254" xr:uid="{BF95F7C9-82EE-4A30-A292-BF0C25EDE6D3}"/>
    <cellStyle name="40% - Accent3 7 2 2 2 3" xfId="15255" xr:uid="{9122EF37-B3A2-45FC-9F59-E86FBA2D6D1F}"/>
    <cellStyle name="40% - Accent3 7 2 2 3" xfId="15256" xr:uid="{845FA1EE-7621-4F52-A0FE-820AFE0B6808}"/>
    <cellStyle name="40% - Accent3 7 2 2 4" xfId="15257" xr:uid="{339A03F1-CC31-4836-AB18-CFFBF6A24427}"/>
    <cellStyle name="40% - Accent3 7 2 2 5" xfId="15258" xr:uid="{6017FB86-74F1-4CAA-BE63-C17BCBBFD3E8}"/>
    <cellStyle name="40% - Accent3 7 2 2 6" xfId="22228" xr:uid="{DA9020DC-38D1-4148-B4B0-C4A4E4F218E0}"/>
    <cellStyle name="40% - Accent3 7 2 2 7" xfId="15252" xr:uid="{F1E07A0A-48D8-4027-9856-EFC0699C0EEE}"/>
    <cellStyle name="40% - Accent3 7 2 2 8" xfId="28998" xr:uid="{D72E1E2B-A874-41B9-A798-06D598BCD35B}"/>
    <cellStyle name="40% - Accent3 7 2 3" xfId="15259" xr:uid="{7E7EF7BC-2306-4A8F-8A5E-49F82BB7106F}"/>
    <cellStyle name="40% - Accent3 7 2 3 2" xfId="15260" xr:uid="{87346ED4-BAD8-4846-AF86-26729E351634}"/>
    <cellStyle name="40% - Accent3 7 2 3 2 2" xfId="15261" xr:uid="{BBA2F57E-5E8A-44EC-94B6-43C668A8A53A}"/>
    <cellStyle name="40% - Accent3 7 2 3 2 3" xfId="15262" xr:uid="{041F9601-47B4-40E9-8268-A3C28150018A}"/>
    <cellStyle name="40% - Accent3 7 2 3 3" xfId="15263" xr:uid="{319D9C43-63D6-419D-B518-A16DD8DFF2D2}"/>
    <cellStyle name="40% - Accent3 7 2 3 4" xfId="15264" xr:uid="{6A78BEC2-03CA-41ED-98C2-A828644A1FDB}"/>
    <cellStyle name="40% - Accent3 7 2 3 5" xfId="15265" xr:uid="{D81119C1-E65B-4088-B745-444A9778A8E3}"/>
    <cellStyle name="40% - Accent3 7 2 4" xfId="15266" xr:uid="{280F9153-594E-4D98-A82D-BCDDFDA51785}"/>
    <cellStyle name="40% - Accent3 7 2 4 2" xfId="15267" xr:uid="{0EAE7D8E-A7E0-4DB0-AD05-B342C8B16074}"/>
    <cellStyle name="40% - Accent3 7 2 4 3" xfId="15268" xr:uid="{AE27BAAB-1D02-412E-8742-E6E6186C050E}"/>
    <cellStyle name="40% - Accent3 7 2 5" xfId="15269" xr:uid="{E9ACEBF0-4631-4A47-8E18-AA69948A5753}"/>
    <cellStyle name="40% - Accent3 7 2 6" xfId="15270" xr:uid="{3F6FDB03-7904-4D63-B8B4-64949768353D}"/>
    <cellStyle name="40% - Accent3 7 2 7" xfId="15271" xr:uid="{FDBF0898-DE98-4F5C-8116-D52ABFFF6F81}"/>
    <cellStyle name="40% - Accent3 7 2 8" xfId="21254" xr:uid="{FF079199-C3B8-4012-9459-3282B06289D7}"/>
    <cellStyle name="40% - Accent3 7 2 9" xfId="15251" xr:uid="{4952D291-0B6D-49CD-8336-4F72BA5524E4}"/>
    <cellStyle name="40% - Accent3 7 3" xfId="5595" xr:uid="{E31EDFAB-03EF-445F-AFF8-6EDA538F5405}"/>
    <cellStyle name="40% - Accent3 7 3 10" xfId="27487" xr:uid="{6174CF2F-FDA5-4E29-8509-F1F87031948C}"/>
    <cellStyle name="40% - Accent3 7 3 2" xfId="6376" xr:uid="{02C6CE05-5412-4591-AA0F-BA5CCF8A587F}"/>
    <cellStyle name="40% - Accent3 7 3 2 2" xfId="15274" xr:uid="{79868777-01DD-4D24-A4D6-4F5854DDDF56}"/>
    <cellStyle name="40% - Accent3 7 3 2 2 2" xfId="15275" xr:uid="{FCC50705-928E-492B-9509-D1798005A504}"/>
    <cellStyle name="40% - Accent3 7 3 2 2 3" xfId="15276" xr:uid="{434E3D08-7A40-4A9D-BFA7-27CFB2FB9BEF}"/>
    <cellStyle name="40% - Accent3 7 3 2 3" xfId="15277" xr:uid="{5F420FB0-285B-41E2-8649-2A028B7E07F0}"/>
    <cellStyle name="40% - Accent3 7 3 2 4" xfId="15278" xr:uid="{F37E14C7-9148-4722-A08A-D6674C986371}"/>
    <cellStyle name="40% - Accent3 7 3 2 5" xfId="15279" xr:uid="{570221C7-3E75-4BFB-A1A4-8C6276FE7C81}"/>
    <cellStyle name="40% - Accent3 7 3 2 6" xfId="22489" xr:uid="{B3D9B06B-63E6-4C27-B426-F7E3FD9F28C3}"/>
    <cellStyle name="40% - Accent3 7 3 2 7" xfId="15273" xr:uid="{916D634B-F7D6-4ED6-B535-60AF566ABB24}"/>
    <cellStyle name="40% - Accent3 7 3 3" xfId="15280" xr:uid="{2DB18FC2-BAE6-483C-A80A-7352D075EB84}"/>
    <cellStyle name="40% - Accent3 7 3 3 2" xfId="15281" xr:uid="{E3D8F184-5336-4573-A01E-C95324997C14}"/>
    <cellStyle name="40% - Accent3 7 3 3 2 2" xfId="15282" xr:uid="{F36EC80D-FDD8-4635-A947-C7175FBAF591}"/>
    <cellStyle name="40% - Accent3 7 3 3 2 3" xfId="15283" xr:uid="{2AC55423-E23A-4DCE-9168-19CFEBC5193F}"/>
    <cellStyle name="40% - Accent3 7 3 3 3" xfId="15284" xr:uid="{7E3EC92D-BBD6-4A89-B180-58853384E0CF}"/>
    <cellStyle name="40% - Accent3 7 3 3 4" xfId="15285" xr:uid="{0F799C2F-27D0-415F-81EE-8A669A7CBCFE}"/>
    <cellStyle name="40% - Accent3 7 3 3 5" xfId="15286" xr:uid="{E62EA7D9-7512-40B0-8454-C03D9715F101}"/>
    <cellStyle name="40% - Accent3 7 3 4" xfId="15287" xr:uid="{C0D2D6FA-0E3E-485F-9BBF-1739C0B73E88}"/>
    <cellStyle name="40% - Accent3 7 3 4 2" xfId="15288" xr:uid="{5AD8C327-614B-45F1-A68B-EFF8CE5E41E6}"/>
    <cellStyle name="40% - Accent3 7 3 4 3" xfId="15289" xr:uid="{C9C9ACFD-590C-4522-BEE5-95D10FF7B798}"/>
    <cellStyle name="40% - Accent3 7 3 5" xfId="15290" xr:uid="{4068F6C8-1B07-447F-8E74-41230D1D62C9}"/>
    <cellStyle name="40% - Accent3 7 3 6" xfId="15291" xr:uid="{024BED8E-A329-4C42-AC07-02039829589B}"/>
    <cellStyle name="40% - Accent3 7 3 7" xfId="15292" xr:uid="{6904A914-4EDD-4D67-AF88-8D7A57C82764}"/>
    <cellStyle name="40% - Accent3 7 3 8" xfId="21502" xr:uid="{AB8DD519-BCDA-4C6D-A3FF-DC05E5AEE5C3}"/>
    <cellStyle name="40% - Accent3 7 3 9" xfId="15272" xr:uid="{71985B9F-1A66-4D49-ADEA-E586FAD16153}"/>
    <cellStyle name="40% - Accent3 7 4" xfId="5977" xr:uid="{F6159C67-6F35-47FC-B6C5-30B845EB7CFA}"/>
    <cellStyle name="40% - Accent3 7 4 2" xfId="15294" xr:uid="{DB6A074E-8671-464E-BA94-9F12B15E58E8}"/>
    <cellStyle name="40% - Accent3 7 4 2 2" xfId="15295" xr:uid="{13971476-7944-442E-A7B3-C02791F96BBB}"/>
    <cellStyle name="40% - Accent3 7 4 2 3" xfId="15296" xr:uid="{A642A181-74DC-4A46-A520-F5956F13DEA5}"/>
    <cellStyle name="40% - Accent3 7 4 3" xfId="15297" xr:uid="{42E376B6-6CA4-4F26-BFEA-8AE2F35A88B5}"/>
    <cellStyle name="40% - Accent3 7 4 4" xfId="15298" xr:uid="{02787DFD-CB28-4FFB-BC41-EE091AEE35B0}"/>
    <cellStyle name="40% - Accent3 7 4 5" xfId="15299" xr:uid="{4CDEC509-E84C-4F89-A685-7AB2B10E7F90}"/>
    <cellStyle name="40% - Accent3 7 4 6" xfId="21978" xr:uid="{4EFAA2AC-3CAE-47ED-80E0-E579631CA664}"/>
    <cellStyle name="40% - Accent3 7 4 7" xfId="15293" xr:uid="{2B2BCFA7-DD18-4B70-A4D2-4BAAF5205C40}"/>
    <cellStyle name="40% - Accent3 7 4 8" xfId="30483" xr:uid="{4297B86C-F8D7-4E27-BFD4-6EF649406012}"/>
    <cellStyle name="40% - Accent3 7 5" xfId="15300" xr:uid="{EFF56EB4-6A97-42F8-8A0F-9C38A3A1F993}"/>
    <cellStyle name="40% - Accent3 7 5 2" xfId="15301" xr:uid="{9E148EDA-19B0-48E2-AF01-57E5C78EE2FD}"/>
    <cellStyle name="40% - Accent3 7 5 2 2" xfId="15302" xr:uid="{1CA28E29-3632-4DD5-BA09-56287BA3F299}"/>
    <cellStyle name="40% - Accent3 7 5 2 3" xfId="15303" xr:uid="{72F8BC5A-BB7B-4852-8652-6DE001B7562D}"/>
    <cellStyle name="40% - Accent3 7 5 3" xfId="15304" xr:uid="{C8499D17-D5D9-4B6F-911D-F118EF5EEE1D}"/>
    <cellStyle name="40% - Accent3 7 5 4" xfId="15305" xr:uid="{16B5465B-2F44-44BD-AD0D-200B5ACC049A}"/>
    <cellStyle name="40% - Accent3 7 5 5" xfId="15306" xr:uid="{95B21375-3F75-44D0-B38B-17B86D8C8478}"/>
    <cellStyle name="40% - Accent3 7 6" xfId="15307" xr:uid="{ED20BC49-373F-4AD4-B750-EC350785965E}"/>
    <cellStyle name="40% - Accent3 7 6 2" xfId="15308" xr:uid="{310E90D4-3AA2-44BA-A2EE-8FD79CE3F40E}"/>
    <cellStyle name="40% - Accent3 7 6 3" xfId="15309" xr:uid="{49E66A3D-505D-46DD-A5C7-E44C14E05DD0}"/>
    <cellStyle name="40% - Accent3 7 7" xfId="15310" xr:uid="{AAA4F463-7A95-4D02-B459-3CB9D1DF62E4}"/>
    <cellStyle name="40% - Accent3 7 8" xfId="15311" xr:uid="{95930428-2F05-41C1-8A31-C3DBA73E3C64}"/>
    <cellStyle name="40% - Accent3 7 9" xfId="15312" xr:uid="{7B0512A7-EB5B-463D-B927-711983D8D632}"/>
    <cellStyle name="40% - Accent3 8" xfId="2121" xr:uid="{A9858D64-97FF-4535-9619-766AE9D138F3}"/>
    <cellStyle name="40% - Accent3 8 10" xfId="5172" xr:uid="{0946F9F9-1E42-4621-AC1C-8CE678CDFAC7}"/>
    <cellStyle name="40% - Accent3 8 11" xfId="23091" xr:uid="{6BFB58B1-7A1B-4342-B8AA-D3C4A98259E9}"/>
    <cellStyle name="40% - Accent3 8 2" xfId="5421" xr:uid="{F2E9C83F-BC7E-4BD3-9B5D-2954084BF039}"/>
    <cellStyle name="40% - Accent3 8 2 2" xfId="6202" xr:uid="{0FE94FB0-8538-4FB4-B1AC-E4EEC1603BDC}"/>
    <cellStyle name="40% - Accent3 8 2 2 2" xfId="15316" xr:uid="{C1C7BA5A-9688-47EE-9A4B-A660996E7F78}"/>
    <cellStyle name="40% - Accent3 8 2 2 3" xfId="15317" xr:uid="{53B44114-F4EC-4ABB-9DD6-C5028BE503A1}"/>
    <cellStyle name="40% - Accent3 8 2 2 4" xfId="22245" xr:uid="{E47291F9-11BB-4D32-88EC-8B86EA1A0567}"/>
    <cellStyle name="40% - Accent3 8 2 2 5" xfId="15315" xr:uid="{53E5FABB-C066-4C01-BBF3-810C85E6F67E}"/>
    <cellStyle name="40% - Accent3 8 2 2 6" xfId="29292" xr:uid="{77F2FB10-7E6B-4D43-8DFF-EF7F3C72E6AF}"/>
    <cellStyle name="40% - Accent3 8 2 3" xfId="15318" xr:uid="{E0AF4147-477B-4255-B972-F1070666E07A}"/>
    <cellStyle name="40% - Accent3 8 2 4" xfId="15319" xr:uid="{E1BBAB06-9EA3-4892-B558-86A53FC762FE}"/>
    <cellStyle name="40% - Accent3 8 2 5" xfId="15320" xr:uid="{8DDD073A-CE05-4215-8A7C-EBCEA4E64ED8}"/>
    <cellStyle name="40% - Accent3 8 2 6" xfId="21274" xr:uid="{2D7A5516-9EF1-4731-99CC-6998D085A866}"/>
    <cellStyle name="40% - Accent3 8 2 7" xfId="15314" xr:uid="{6411F47E-6EF8-492A-B645-AAD2D12DA57A}"/>
    <cellStyle name="40% - Accent3 8 2 8" xfId="26309" xr:uid="{340185F8-D394-42EE-B09E-2F05B490625E}"/>
    <cellStyle name="40% - Accent3 8 3" xfId="5612" xr:uid="{E4B2AEA6-7D4A-45CD-BA10-0862A6287D34}"/>
    <cellStyle name="40% - Accent3 8 3 2" xfId="6393" xr:uid="{E0E0E746-04C8-4582-9052-5A1D9EEE2759}"/>
    <cellStyle name="40% - Accent3 8 3 2 2" xfId="15323" xr:uid="{BB61636C-8B8C-4E0B-BD41-4776780579E3}"/>
    <cellStyle name="40% - Accent3 8 3 2 3" xfId="15324" xr:uid="{248EADAC-F872-4CB2-A2DF-65A44CCFC076}"/>
    <cellStyle name="40% - Accent3 8 3 2 4" xfId="22507" xr:uid="{AE4063E7-F93B-4258-AC65-DD4206CD3960}"/>
    <cellStyle name="40% - Accent3 8 3 2 5" xfId="15322" xr:uid="{721BFBFF-0BB6-40FA-B9BC-A7816F0819F7}"/>
    <cellStyle name="40% - Accent3 8 3 3" xfId="15325" xr:uid="{33B73941-1D80-4C27-8C2F-7095622FE9E1}"/>
    <cellStyle name="40% - Accent3 8 3 4" xfId="15326" xr:uid="{A1B781D8-FCC1-4EB2-B49F-158CC05A5C87}"/>
    <cellStyle name="40% - Accent3 8 3 5" xfId="15327" xr:uid="{A986941F-1BDD-4BDB-8A65-18BBE11D574C}"/>
    <cellStyle name="40% - Accent3 8 3 6" xfId="21520" xr:uid="{7430048F-4D1B-49CF-8555-580C6F92E68E}"/>
    <cellStyle name="40% - Accent3 8 3 7" xfId="15321" xr:uid="{28034E12-4691-483E-96AE-93BB838D3DB7}"/>
    <cellStyle name="40% - Accent3 8 3 8" xfId="27781" xr:uid="{EFA1B2EE-0927-4005-91DC-1213988D6800}"/>
    <cellStyle name="40% - Accent3 8 4" xfId="5997" xr:uid="{33C0B5D9-7F17-4FF1-813C-3AE8B8B69520}"/>
    <cellStyle name="40% - Accent3 8 4 2" xfId="15329" xr:uid="{75953918-0B55-403E-83D7-BD8BC5E8E7EE}"/>
    <cellStyle name="40% - Accent3 8 4 3" xfId="15330" xr:uid="{D38A3E50-9A37-4E8F-9741-83644B2440EE}"/>
    <cellStyle name="40% - Accent3 8 4 4" xfId="22002" xr:uid="{06B13FA2-8B6A-4679-AC8F-A7C83522666A}"/>
    <cellStyle name="40% - Accent3 8 4 5" xfId="15328" xr:uid="{B5852F21-9681-4B50-A6B0-65895BF66B0D}"/>
    <cellStyle name="40% - Accent3 8 4 6" xfId="30779" xr:uid="{E2CE447A-792E-4D5B-BD77-611A86DE6E81}"/>
    <cellStyle name="40% - Accent3 8 5" xfId="15331" xr:uid="{6BD19F58-961B-47E2-95F9-DA1CFC779F51}"/>
    <cellStyle name="40% - Accent3 8 6" xfId="15332" xr:uid="{544576C8-CF04-4FB9-8D56-DB09DE6277D8}"/>
    <cellStyle name="40% - Accent3 8 7" xfId="15333" xr:uid="{227F8D23-94C6-4750-9629-88668404D3D0}"/>
    <cellStyle name="40% - Accent3 8 8" xfId="21033" xr:uid="{3AB5F529-FCB1-4A03-8E73-5902E10824B5}"/>
    <cellStyle name="40% - Accent3 8 9" xfId="15313" xr:uid="{4DB0A7FD-78A1-4423-BFE8-1D46DB189BEA}"/>
    <cellStyle name="40% - Accent3 9" xfId="941" xr:uid="{9715688A-C864-43C9-AF93-8AF8266D2E71}"/>
    <cellStyle name="40% - Accent3 9 10" xfId="5193" xr:uid="{3C3ED74A-6805-44F7-9958-3EDF8F5E144A}"/>
    <cellStyle name="40% - Accent3 9 11" xfId="23107" xr:uid="{0F6C7082-6CE0-4332-93C6-D7AE60D160FB}"/>
    <cellStyle name="40% - Accent3 9 2" xfId="5440" xr:uid="{878806A8-BC5B-4C50-B701-12978B5A2493}"/>
    <cellStyle name="40% - Accent3 9 2 2" xfId="6222" xr:uid="{6669D613-F7A3-4592-8071-4E2D978DE46E}"/>
    <cellStyle name="40% - Accent3 9 2 2 2" xfId="15337" xr:uid="{BE990417-003D-45A4-9466-BEC1105FD5EF}"/>
    <cellStyle name="40% - Accent3 9 2 2 3" xfId="15338" xr:uid="{DD56B330-F5EA-4BBB-8DEA-28F60273D86D}"/>
    <cellStyle name="40% - Accent3 9 2 2 4" xfId="22266" xr:uid="{E36AC833-C037-4CFD-AB23-23963A381E99}"/>
    <cellStyle name="40% - Accent3 9 2 2 5" xfId="15336" xr:uid="{6D497169-0827-417B-9F46-6DB6F4EC6366}"/>
    <cellStyle name="40% - Accent3 9 2 2 6" xfId="29603" xr:uid="{F01CF6BA-D6FB-484E-BCFE-B8208F93EB5E}"/>
    <cellStyle name="40% - Accent3 9 2 3" xfId="15339" xr:uid="{0C9F6478-922A-4A90-B987-82E407220914}"/>
    <cellStyle name="40% - Accent3 9 2 4" xfId="15340" xr:uid="{7E7A5AB8-E9C7-4F10-BEAE-C9CD248AAD1C}"/>
    <cellStyle name="40% - Accent3 9 2 5" xfId="15341" xr:uid="{E8B24F66-F274-4BFC-9C7A-4CAEFCBC556C}"/>
    <cellStyle name="40% - Accent3 9 2 6" xfId="21294" xr:uid="{0BB08395-5A7B-4523-B369-793CA4BA8EA1}"/>
    <cellStyle name="40% - Accent3 9 2 7" xfId="15335" xr:uid="{99668551-285C-4E1B-B4E4-DB85548113F6}"/>
    <cellStyle name="40% - Accent3 9 2 8" xfId="26619" xr:uid="{60CFF4AD-AC2F-49E2-9881-1245BE8521AC}"/>
    <cellStyle name="40% - Accent3 9 3" xfId="5632" xr:uid="{2274C5D0-DC2F-48A2-B27C-4D24C66251E6}"/>
    <cellStyle name="40% - Accent3 9 3 2" xfId="6414" xr:uid="{5EBCF004-BC80-4779-A040-EB38775A5DE0}"/>
    <cellStyle name="40% - Accent3 9 3 2 2" xfId="15344" xr:uid="{9C248320-BA42-403F-8AF7-9C228D69E5DF}"/>
    <cellStyle name="40% - Accent3 9 3 2 3" xfId="15345" xr:uid="{36C96F88-AADF-4156-B18F-9F1B60EEC24B}"/>
    <cellStyle name="40% - Accent3 9 3 2 4" xfId="22528" xr:uid="{3349AB23-1D6A-44E4-8A3B-DCCEFBF9BC2C}"/>
    <cellStyle name="40% - Accent3 9 3 2 5" xfId="15343" xr:uid="{7FA7179D-265F-4F8E-A6FB-55211843EDD7}"/>
    <cellStyle name="40% - Accent3 9 3 3" xfId="15346" xr:uid="{39458704-3F45-42D7-A481-A5005029BE54}"/>
    <cellStyle name="40% - Accent3 9 3 4" xfId="15347" xr:uid="{757F5C58-081A-4FA0-AB5B-B4222C891D7C}"/>
    <cellStyle name="40% - Accent3 9 3 5" xfId="15348" xr:uid="{5EAD70C0-2CA0-40C9-BBF7-5729725884B4}"/>
    <cellStyle name="40% - Accent3 9 3 6" xfId="21541" xr:uid="{70224BC6-BB8E-4B7B-85CC-2B9F214E92A1}"/>
    <cellStyle name="40% - Accent3 9 3 7" xfId="15342" xr:uid="{CA7C98BC-E189-4ED1-80F5-54FECE7B4498}"/>
    <cellStyle name="40% - Accent3 9 3 8" xfId="28092" xr:uid="{7BBC61C4-7EC7-44B7-95F2-CE31B15949E5}"/>
    <cellStyle name="40% - Accent3 9 4" xfId="6019" xr:uid="{70FF5938-49D5-4A03-8B09-F71212D1FA93}"/>
    <cellStyle name="40% - Accent3 9 4 2" xfId="15350" xr:uid="{7D548862-5BA8-47E2-ADC3-4032D6368FE0}"/>
    <cellStyle name="40% - Accent3 9 4 3" xfId="15351" xr:uid="{8FB0FB72-1DF6-4C52-9164-CAD49E1FA0FA}"/>
    <cellStyle name="40% - Accent3 9 4 4" xfId="22025" xr:uid="{F77A0BB1-CD11-4C93-B4C9-90D443B1D966}"/>
    <cellStyle name="40% - Accent3 9 4 5" xfId="15349" xr:uid="{89CD0D33-6090-4B93-9C38-4F3AD54539BF}"/>
    <cellStyle name="40% - Accent3 9 4 6" xfId="31091" xr:uid="{F4FF904B-5927-40E1-840B-D045BA28793C}"/>
    <cellStyle name="40% - Accent3 9 5" xfId="15352" xr:uid="{29857E92-9762-4C32-B952-9C32BECC0C04}"/>
    <cellStyle name="40% - Accent3 9 6" xfId="15353" xr:uid="{A7879F90-8457-4AE0-8C18-107B283D0C7D}"/>
    <cellStyle name="40% - Accent3 9 7" xfId="15354" xr:uid="{FF20B761-A0FE-4251-9BF6-410A39A90139}"/>
    <cellStyle name="40% - Accent3 9 8" xfId="21053" xr:uid="{1B9A8A36-D829-4E4A-9B50-9310937B18E6}"/>
    <cellStyle name="40% - Accent3 9 9" xfId="15334" xr:uid="{1094C7F5-CE24-4EBB-A6AF-850C94BD00E6}"/>
    <cellStyle name="40% - Accent4" xfId="31" builtinId="43" customBuiltin="1"/>
    <cellStyle name="40% - Accent4 10" xfId="4796" xr:uid="{4FD83ED9-F701-4584-BBE8-D9E7E0D13C23}"/>
    <cellStyle name="40% - Accent4 10 10" xfId="5217" xr:uid="{DDB79114-97DF-438F-9B1F-FC32B796EC3E}"/>
    <cellStyle name="40% - Accent4 10 11" xfId="23126" xr:uid="{4EFC6337-03C3-48F3-BB62-573E3B376AE0}"/>
    <cellStyle name="40% - Accent4 10 2" xfId="6045" xr:uid="{DA4D4734-2DE0-4098-8C08-64584F3A36C2}"/>
    <cellStyle name="40% - Accent4 10 2 2" xfId="15358" xr:uid="{B671829C-5BB4-46CC-8FAB-5DE3B3FE0B73}"/>
    <cellStyle name="40% - Accent4 10 2 2 2" xfId="15359" xr:uid="{0835733B-D301-4130-94C7-496FA9EE47FF}"/>
    <cellStyle name="40% - Accent4 10 2 2 3" xfId="15360" xr:uid="{BF61535F-2B35-4F5A-9CBD-8CA5F6FF16B0}"/>
    <cellStyle name="40% - Accent4 10 2 3" xfId="15361" xr:uid="{4D526213-7808-4976-B6CA-C5220600D094}"/>
    <cellStyle name="40% - Accent4 10 2 4" xfId="15362" xr:uid="{45AE569A-F12E-421D-8503-6803E80969A5}"/>
    <cellStyle name="40% - Accent4 10 2 5" xfId="15363" xr:uid="{68F1268D-2A95-45B8-B030-3AB2AB703316}"/>
    <cellStyle name="40% - Accent4 10 2 6" xfId="22051" xr:uid="{A96E89A0-E3F8-46CB-A508-6F482E2C1064}"/>
    <cellStyle name="40% - Accent4 10 2 7" xfId="15357" xr:uid="{475D458C-F3E1-4F57-A213-EC8E57477C13}"/>
    <cellStyle name="40% - Accent4 10 2 8" xfId="28346" xr:uid="{33EA106A-ECA7-4695-B4E0-1C5E0AA5E78C}"/>
    <cellStyle name="40% - Accent4 10 3" xfId="15364" xr:uid="{33C38D35-A2E2-40FC-B7AF-93AF8C4598FE}"/>
    <cellStyle name="40% - Accent4 10 3 2" xfId="15365" xr:uid="{BFF65090-2CF1-422C-9689-69D3E7C45982}"/>
    <cellStyle name="40% - Accent4 10 3 2 2" xfId="15366" xr:uid="{9C561848-C760-42A8-9EC4-B61F01FDC586}"/>
    <cellStyle name="40% - Accent4 10 3 2 3" xfId="15367" xr:uid="{A9982265-8608-4770-AB4C-46B5048B7953}"/>
    <cellStyle name="40% - Accent4 10 3 3" xfId="15368" xr:uid="{3B9B3E0C-4606-4710-A5D7-17257E75E558}"/>
    <cellStyle name="40% - Accent4 10 3 4" xfId="15369" xr:uid="{BE6EEC84-E07B-44C3-A395-4D25C58D66E9}"/>
    <cellStyle name="40% - Accent4 10 3 5" xfId="15370" xr:uid="{94107247-7379-4A1F-9AF6-1906161E9CCC}"/>
    <cellStyle name="40% - Accent4 10 4" xfId="15371" xr:uid="{36CDB713-0D41-40CE-9A83-EBFBEE836B06}"/>
    <cellStyle name="40% - Accent4 10 4 2" xfId="15372" xr:uid="{EB63D95C-EA63-4BC9-8BE8-CAA9AAB23232}"/>
    <cellStyle name="40% - Accent4 10 4 3" xfId="15373" xr:uid="{0CE4D2C2-3F7C-4109-A526-02A0E11A4C9E}"/>
    <cellStyle name="40% - Accent4 10 5" xfId="15374" xr:uid="{725698E3-6449-4AA5-9979-34AB01603E33}"/>
    <cellStyle name="40% - Accent4 10 6" xfId="15375" xr:uid="{2A12F871-9E9F-458E-A79E-38A20ABE32E2}"/>
    <cellStyle name="40% - Accent4 10 7" xfId="15376" xr:uid="{AF16BA42-AF95-4DFF-B9F1-71754947BDEF}"/>
    <cellStyle name="40% - Accent4 10 8" xfId="21076" xr:uid="{0A094BA6-3960-4DA8-B585-C251181A786B}"/>
    <cellStyle name="40% - Accent4 10 9" xfId="15356" xr:uid="{6B6877FA-FC86-458A-82DA-304B9CC8F0EF}"/>
    <cellStyle name="40% - Accent4 11" xfId="4811" xr:uid="{D80BB02B-C903-426B-B878-0B6272C2BE86}"/>
    <cellStyle name="40% - Accent4 11 10" xfId="5464" xr:uid="{B0530022-83D9-4325-8FBF-25E04F69DD60}"/>
    <cellStyle name="40% - Accent4 11 11" xfId="23143" xr:uid="{25B5DAD1-91C0-4969-908A-6F5FE3D12050}"/>
    <cellStyle name="40% - Accent4 11 2" xfId="6248" xr:uid="{B03923D1-6F07-49C1-A318-A9E5910A17FD}"/>
    <cellStyle name="40% - Accent4 11 2 2" xfId="15379" xr:uid="{CEA010A9-4056-4D36-B3F9-23C179DD1087}"/>
    <cellStyle name="40% - Accent4 11 2 2 2" xfId="15380" xr:uid="{FF3A1994-B97E-490E-9BA7-665C57B65CD9}"/>
    <cellStyle name="40% - Accent4 11 2 2 3" xfId="15381" xr:uid="{9353A59B-AD15-4A1E-92AE-DBE99E1BAD7C}"/>
    <cellStyle name="40% - Accent4 11 2 3" xfId="15382" xr:uid="{3CFAC836-9823-4048-9FFF-6859EC934FC2}"/>
    <cellStyle name="40% - Accent4 11 2 4" xfId="15383" xr:uid="{1A400124-BAF7-4261-A016-DE1848AA6A2C}"/>
    <cellStyle name="40% - Accent4 11 2 5" xfId="15384" xr:uid="{15BFD49E-6F95-4D38-8246-92DFFC2C0591}"/>
    <cellStyle name="40% - Accent4 11 2 6" xfId="22292" xr:uid="{D3B1E623-A0E2-483D-8EE8-33DD2CCFC030}"/>
    <cellStyle name="40% - Accent4 11 2 7" xfId="15378" xr:uid="{B81606D0-C6F2-4864-9DAF-98678314B7F9}"/>
    <cellStyle name="40% - Accent4 11 2 8" xfId="28419" xr:uid="{45D853C2-7A92-4EB4-971E-8596C95C339E}"/>
    <cellStyle name="40% - Accent4 11 3" xfId="15385" xr:uid="{FDFE32C5-67AF-4DEC-90AE-DF81C9064080}"/>
    <cellStyle name="40% - Accent4 11 3 2" xfId="15386" xr:uid="{3AD321AA-7E7B-4D80-8B62-FCD22B4C4639}"/>
    <cellStyle name="40% - Accent4 11 3 2 2" xfId="15387" xr:uid="{3626DA7E-A3F8-4DC5-B3CD-2A8D3F35EF5B}"/>
    <cellStyle name="40% - Accent4 11 3 2 3" xfId="15388" xr:uid="{B833C19A-4FD3-4E40-B105-71F1971FEC69}"/>
    <cellStyle name="40% - Accent4 11 3 3" xfId="15389" xr:uid="{9C0A5898-6A31-421B-A6D5-444C28748E58}"/>
    <cellStyle name="40% - Accent4 11 3 4" xfId="15390" xr:uid="{285BA982-B154-4D2A-8A11-6216F619817C}"/>
    <cellStyle name="40% - Accent4 11 3 5" xfId="15391" xr:uid="{0E709378-5F53-4873-AB16-5501C48EED7E}"/>
    <cellStyle name="40% - Accent4 11 4" xfId="15392" xr:uid="{16D5D78A-7B45-4AF6-8F55-B0AC7FED7A2F}"/>
    <cellStyle name="40% - Accent4 11 4 2" xfId="15393" xr:uid="{AEA7954A-83E5-45A7-AB94-956BA60F12E6}"/>
    <cellStyle name="40% - Accent4 11 4 3" xfId="15394" xr:uid="{52AB0D94-A84D-4B8E-A8BC-7A60212301BD}"/>
    <cellStyle name="40% - Accent4 11 5" xfId="15395" xr:uid="{AB185A3A-7D10-4A8D-8323-56ED831A6B7E}"/>
    <cellStyle name="40% - Accent4 11 6" xfId="15396" xr:uid="{D688C004-01DA-43A7-B231-5648712894AB}"/>
    <cellStyle name="40% - Accent4 11 7" xfId="15397" xr:uid="{7794B46F-4E7F-4137-A2DB-A75EBC2CAB97}"/>
    <cellStyle name="40% - Accent4 11 8" xfId="21320" xr:uid="{1ECDDA07-F16F-4468-9E87-736487B5C16A}"/>
    <cellStyle name="40% - Accent4 11 9" xfId="15377" xr:uid="{584671F1-19F1-4783-988D-52AEE35356EF}"/>
    <cellStyle name="40% - Accent4 12" xfId="4456" xr:uid="{411547F8-EE65-425B-B1BA-1F55A1B70962}"/>
    <cellStyle name="40% - Accent4 12 10" xfId="5660" xr:uid="{8131F554-F3F7-4DF6-BA6C-C7FDEF214D57}"/>
    <cellStyle name="40% - Accent4 12 11" xfId="23222" xr:uid="{B0A9F997-1FC9-498A-8395-5387CE54DF58}"/>
    <cellStyle name="40% - Accent4 12 2" xfId="6442" xr:uid="{739A6916-010C-4093-8800-11426A096AD8}"/>
    <cellStyle name="40% - Accent4 12 2 2" xfId="15400" xr:uid="{3AE755F0-90D0-46AC-B1E4-A9038000CB07}"/>
    <cellStyle name="40% - Accent4 12 2 2 2" xfId="15401" xr:uid="{22BDFF74-7F37-41A0-B367-1AAC11924562}"/>
    <cellStyle name="40% - Accent4 12 2 2 3" xfId="15402" xr:uid="{5FA95507-C634-4458-AF14-255EBCFC79C4}"/>
    <cellStyle name="40% - Accent4 12 2 3" xfId="15403" xr:uid="{36DCC47D-0D31-4072-9FDE-C0C371D29C8D}"/>
    <cellStyle name="40% - Accent4 12 2 4" xfId="15404" xr:uid="{11822FFD-6FD4-4560-9EAF-9EE78712752E}"/>
    <cellStyle name="40% - Accent4 12 2 5" xfId="15405" xr:uid="{7E48EEC3-3EA8-4488-94F5-2976BE0B1075}"/>
    <cellStyle name="40% - Accent4 12 2 6" xfId="22556" xr:uid="{54606091-BC9E-4E1C-931B-4E7F7B8B3829}"/>
    <cellStyle name="40% - Accent4 12 2 7" xfId="15399" xr:uid="{3F4B57BF-27D8-4548-84AB-CF133B05446F}"/>
    <cellStyle name="40% - Accent4 12 3" xfId="15406" xr:uid="{B4F4FD7E-5406-410C-8EB8-10483CB1C00B}"/>
    <cellStyle name="40% - Accent4 12 3 2" xfId="15407" xr:uid="{9FC44ACB-DFA3-4A73-B210-861BD1171E3E}"/>
    <cellStyle name="40% - Accent4 12 3 2 2" xfId="15408" xr:uid="{6E59B0B9-B1BC-43B8-9A3B-4E0723EC2EBA}"/>
    <cellStyle name="40% - Accent4 12 3 2 3" xfId="15409" xr:uid="{FD15C14B-31A3-4F36-83A9-3F140D51D048}"/>
    <cellStyle name="40% - Accent4 12 3 3" xfId="15410" xr:uid="{FEB3CFA2-7927-402A-B918-0EFD21628848}"/>
    <cellStyle name="40% - Accent4 12 3 4" xfId="15411" xr:uid="{D9110A83-B280-47BD-86AF-E21EFA696F5C}"/>
    <cellStyle name="40% - Accent4 12 3 5" xfId="15412" xr:uid="{18C15F07-46DA-4F3A-9E34-F7BD74D901C2}"/>
    <cellStyle name="40% - Accent4 12 4" xfId="15413" xr:uid="{48D3BF66-2E86-4CB6-AC31-518F90490A22}"/>
    <cellStyle name="40% - Accent4 12 4 2" xfId="15414" xr:uid="{3669B451-67D6-4799-BB74-BE4BEC5AC7E2}"/>
    <cellStyle name="40% - Accent4 12 4 3" xfId="15415" xr:uid="{BAC26528-BA87-4E2F-BDB8-3062A6A35E95}"/>
    <cellStyle name="40% - Accent4 12 5" xfId="15416" xr:uid="{F1933F30-F516-4E9A-911A-0B9A98DC9747}"/>
    <cellStyle name="40% - Accent4 12 6" xfId="15417" xr:uid="{0C4D145B-87AB-45ED-B1FF-C083B6070B10}"/>
    <cellStyle name="40% - Accent4 12 7" xfId="15418" xr:uid="{6163E4B4-749B-47EE-A42E-D3729EAF1C0E}"/>
    <cellStyle name="40% - Accent4 12 8" xfId="21569" xr:uid="{367EF77F-4474-4C0F-B81A-0F0FD6D8AEED}"/>
    <cellStyle name="40% - Accent4 12 9" xfId="15398" xr:uid="{8F598E10-C00D-4DBC-B1BA-087C6FDD0877}"/>
    <cellStyle name="40% - Accent4 13" xfId="5685" xr:uid="{D63D8FB2-C998-407E-BBB7-559DB0543DD1}"/>
    <cellStyle name="40% - Accent4 13 10" xfId="23198" xr:uid="{D59D0A40-40EB-442B-B712-D04DB611395E}"/>
    <cellStyle name="40% - Accent4 13 2" xfId="6467" xr:uid="{CB712D69-44E5-4DE2-AC55-7BCD34E932A8}"/>
    <cellStyle name="40% - Accent4 13 2 2" xfId="15421" xr:uid="{28AE6A51-DF83-4172-AD6C-8BC4A9C2493B}"/>
    <cellStyle name="40% - Accent4 13 2 2 2" xfId="15422" xr:uid="{E2315A18-CB49-4CD2-8027-2E00D0F1B159}"/>
    <cellStyle name="40% - Accent4 13 2 2 3" xfId="15423" xr:uid="{E60528C9-F714-45C8-9149-2AF78BE05090}"/>
    <cellStyle name="40% - Accent4 13 2 3" xfId="15424" xr:uid="{6B9267DB-D56F-4F1A-A60E-D9AB30D8520C}"/>
    <cellStyle name="40% - Accent4 13 2 4" xfId="15425" xr:uid="{CF03C7DA-CC40-42FB-8429-BD947133D2C3}"/>
    <cellStyle name="40% - Accent4 13 2 5" xfId="15426" xr:uid="{DB216D31-2035-468F-881F-769916687D9D}"/>
    <cellStyle name="40% - Accent4 13 2 6" xfId="22580" xr:uid="{FECD96F4-0396-4EDE-AA10-FEDDD0480DE0}"/>
    <cellStyle name="40% - Accent4 13 2 7" xfId="15420" xr:uid="{6C15DC56-C91B-4267-A747-4EF62D2A8528}"/>
    <cellStyle name="40% - Accent4 13 2 8" xfId="29897" xr:uid="{38FF434E-6D23-4259-B077-C0C1A49792B4}"/>
    <cellStyle name="40% - Accent4 13 3" xfId="15427" xr:uid="{F967E2D2-1F67-44AC-A183-97E539586C6B}"/>
    <cellStyle name="40% - Accent4 13 3 2" xfId="15428" xr:uid="{DA20F7CC-A256-42F8-AB8F-7754DFDEB833}"/>
    <cellStyle name="40% - Accent4 13 3 2 2" xfId="15429" xr:uid="{0B164535-C981-4B2F-B85F-A64A84362EBD}"/>
    <cellStyle name="40% - Accent4 13 3 2 3" xfId="15430" xr:uid="{9123395F-876E-4578-B6F0-A4DB6A4DFF5B}"/>
    <cellStyle name="40% - Accent4 13 3 3" xfId="15431" xr:uid="{BFD8C25B-E6D6-4596-89E8-311188A6551B}"/>
    <cellStyle name="40% - Accent4 13 3 4" xfId="15432" xr:uid="{78510325-550E-4062-A3A6-50D298E092FA}"/>
    <cellStyle name="40% - Accent4 13 3 5" xfId="15433" xr:uid="{B6606323-AB00-4E03-AF0D-D8197A46D9B0}"/>
    <cellStyle name="40% - Accent4 13 4" xfId="15434" xr:uid="{F936F8CD-BEC2-4147-AEEA-C885A3359CE0}"/>
    <cellStyle name="40% - Accent4 13 4 2" xfId="15435" xr:uid="{B1A5B09E-C42D-4A83-8022-466792A30974}"/>
    <cellStyle name="40% - Accent4 13 4 3" xfId="15436" xr:uid="{1EB99CFB-872F-4D33-9C04-92FB045B26D4}"/>
    <cellStyle name="40% - Accent4 13 5" xfId="15437" xr:uid="{E50F0FD6-2303-49CD-9110-B77BC15B0394}"/>
    <cellStyle name="40% - Accent4 13 6" xfId="15438" xr:uid="{E4E01A8E-CDCC-4F72-9ACA-9F00FDE886C4}"/>
    <cellStyle name="40% - Accent4 13 7" xfId="15439" xr:uid="{2B5F56E7-7335-412A-8517-9890A126A788}"/>
    <cellStyle name="40% - Accent4 13 8" xfId="21592" xr:uid="{EAE08412-26B1-46EC-B68F-FB2F19362487}"/>
    <cellStyle name="40% - Accent4 13 9" xfId="15419" xr:uid="{16E7AE06-B347-47C0-A604-B912607022D3}"/>
    <cellStyle name="40% - Accent4 14" xfId="5710" xr:uid="{950056B1-755D-4A8A-8F94-665993B8122D}"/>
    <cellStyle name="40% - Accent4 14 2" xfId="6492" xr:uid="{8CFD5722-B52D-42D9-836B-231E1E4D55EB}"/>
    <cellStyle name="40% - Accent4 14 2 2" xfId="15442" xr:uid="{4E9DB223-96D5-49AE-8824-3FC470227967}"/>
    <cellStyle name="40% - Accent4 14 2 2 2" xfId="15443" xr:uid="{25E5D520-0C2A-4C43-8CD5-2A43E1D7451C}"/>
    <cellStyle name="40% - Accent4 14 2 2 3" xfId="15444" xr:uid="{45536E6F-190D-40CB-BF1E-7B11F37EC744}"/>
    <cellStyle name="40% - Accent4 14 2 3" xfId="15445" xr:uid="{03814EAF-59A4-42E9-B069-9F02A51863DB}"/>
    <cellStyle name="40% - Accent4 14 2 4" xfId="15446" xr:uid="{D681C589-173E-4769-9714-ED3FA783B76A}"/>
    <cellStyle name="40% - Accent4 14 2 5" xfId="15447" xr:uid="{F992B1C0-8D39-4A9B-81D0-0506B3331443}"/>
    <cellStyle name="40% - Accent4 14 2 6" xfId="22604" xr:uid="{5AD627DF-F7E6-4DD2-8424-92FB61B0EBCA}"/>
    <cellStyle name="40% - Accent4 14 2 7" xfId="15441" xr:uid="{32FF6F43-A32B-49DC-A374-15CD378C4631}"/>
    <cellStyle name="40% - Accent4 14 3" xfId="15448" xr:uid="{5FC293E6-ABAC-4C17-9721-BAD165FC9757}"/>
    <cellStyle name="40% - Accent4 14 3 2" xfId="15449" xr:uid="{8E8B6234-DEE4-4F90-831B-CBF178CB4354}"/>
    <cellStyle name="40% - Accent4 14 3 2 2" xfId="15450" xr:uid="{12E6DB96-3A38-4B0C-9C96-AD673E551552}"/>
    <cellStyle name="40% - Accent4 14 3 2 3" xfId="15451" xr:uid="{E52725B9-D632-45AD-8ADD-57A828F43A9F}"/>
    <cellStyle name="40% - Accent4 14 3 3" xfId="15452" xr:uid="{CCB0149B-81D5-4D2A-932E-DA36C0E0726E}"/>
    <cellStyle name="40% - Accent4 14 3 4" xfId="15453" xr:uid="{DBA1D66C-AFC6-4A32-A4A8-16646F36DEC1}"/>
    <cellStyle name="40% - Accent4 14 3 5" xfId="15454" xr:uid="{260B6CC5-2309-442C-81CA-4A79C866004C}"/>
    <cellStyle name="40% - Accent4 14 4" xfId="15455" xr:uid="{D5EAE662-B0A9-49DA-B5D8-42AFAAE69900}"/>
    <cellStyle name="40% - Accent4 14 4 2" xfId="15456" xr:uid="{8F709A43-40DC-481A-9E8F-20E32EDA8A96}"/>
    <cellStyle name="40% - Accent4 14 4 3" xfId="15457" xr:uid="{5C146F39-4127-465C-A97F-68024BB5F8F3}"/>
    <cellStyle name="40% - Accent4 14 5" xfId="15458" xr:uid="{8025943A-0454-4803-B5A5-506A1E7150D4}"/>
    <cellStyle name="40% - Accent4 14 6" xfId="15459" xr:uid="{B9275C4B-54FD-4AD4-AB6B-10840EC184DF}"/>
    <cellStyle name="40% - Accent4 14 7" xfId="15460" xr:uid="{DEDDFD18-7994-4CC7-B638-471AE339E513}"/>
    <cellStyle name="40% - Accent4 14 8" xfId="21615" xr:uid="{8FBC39CC-576B-4FBA-820B-AD82BF9A2890}"/>
    <cellStyle name="40% - Accent4 14 9" xfId="15440" xr:uid="{82646E54-8D59-46CC-98F9-7FFF7023F059}"/>
    <cellStyle name="40% - Accent4 15" xfId="5733" xr:uid="{670B85A2-0D65-4B6B-895D-524475C98D24}"/>
    <cellStyle name="40% - Accent4 15 2" xfId="6515" xr:uid="{00F7E720-30CB-406F-9F92-8AF6A06C0374}"/>
    <cellStyle name="40% - Accent4 15 2 2" xfId="15463" xr:uid="{39BC6A4D-0751-45B2-9CBB-8BF3AC0F6537}"/>
    <cellStyle name="40% - Accent4 15 2 2 2" xfId="15464" xr:uid="{F082B319-A654-416C-89C1-E061663799C1}"/>
    <cellStyle name="40% - Accent4 15 2 2 3" xfId="15465" xr:uid="{B3238AE2-B91E-4548-8687-FC41FC6C2230}"/>
    <cellStyle name="40% - Accent4 15 2 3" xfId="15466" xr:uid="{3D29FB3A-5521-45D0-A6BC-3B2A8708A6DB}"/>
    <cellStyle name="40% - Accent4 15 2 4" xfId="15467" xr:uid="{5657B67F-F01B-4CC9-9318-7A709267C73C}"/>
    <cellStyle name="40% - Accent4 15 2 5" xfId="15468" xr:uid="{EA80D85B-EE20-40EB-87EF-E63CF194B5B3}"/>
    <cellStyle name="40% - Accent4 15 2 6" xfId="22626" xr:uid="{9ACB96BD-45AC-43B5-92E4-05789AEFC9E9}"/>
    <cellStyle name="40% - Accent4 15 2 7" xfId="15462" xr:uid="{BF35643C-6BAB-4B03-BD96-636D70B36C9E}"/>
    <cellStyle name="40% - Accent4 15 3" xfId="15469" xr:uid="{5C35191A-626D-48A6-BF82-E693EAA7D840}"/>
    <cellStyle name="40% - Accent4 15 3 2" xfId="15470" xr:uid="{E70F6B54-EA70-4D60-B1D4-7E0A62FCAB83}"/>
    <cellStyle name="40% - Accent4 15 3 2 2" xfId="15471" xr:uid="{D5C5EC52-AF9E-4333-BD54-D02A3CDB9020}"/>
    <cellStyle name="40% - Accent4 15 3 2 3" xfId="15472" xr:uid="{269BA766-6672-4D25-B42E-DE3760651A48}"/>
    <cellStyle name="40% - Accent4 15 3 3" xfId="15473" xr:uid="{E5450B5A-693B-4AD1-AAD8-AAA06954A9A1}"/>
    <cellStyle name="40% - Accent4 15 3 4" xfId="15474" xr:uid="{2E875EB6-B969-444A-8389-72F9CCB3D724}"/>
    <cellStyle name="40% - Accent4 15 3 5" xfId="15475" xr:uid="{13D105F6-2F7D-41E9-9C35-F55B418AFE83}"/>
    <cellStyle name="40% - Accent4 15 4" xfId="15476" xr:uid="{0DD9742A-DCFD-478D-A011-3728FB2C04E0}"/>
    <cellStyle name="40% - Accent4 15 4 2" xfId="15477" xr:uid="{CB6DEEA4-25CB-4AC6-A9FD-21AB3AD3C058}"/>
    <cellStyle name="40% - Accent4 15 4 3" xfId="15478" xr:uid="{A8C5A496-33F7-4355-89C1-4A0D1F015268}"/>
    <cellStyle name="40% - Accent4 15 5" xfId="15479" xr:uid="{BF76D5CC-A14A-414A-A664-46398387B86E}"/>
    <cellStyle name="40% - Accent4 15 6" xfId="15480" xr:uid="{F192479D-6D8E-4683-80A9-ECB7F7275969}"/>
    <cellStyle name="40% - Accent4 15 7" xfId="15481" xr:uid="{FCD777FE-C1B6-4956-8EEA-C3DF19AA39D5}"/>
    <cellStyle name="40% - Accent4 15 8" xfId="21637" xr:uid="{E1FC4E99-6556-4769-85D4-A226D50416E4}"/>
    <cellStyle name="40% - Accent4 15 9" xfId="15461" xr:uid="{9AEE0B5B-CA63-4A09-B2CE-252FC6868E5C}"/>
    <cellStyle name="40% - Accent4 16" xfId="5757" xr:uid="{1655EC1E-C023-43AF-B417-1E7B098A6044}"/>
    <cellStyle name="40% - Accent4 16 2" xfId="6539" xr:uid="{297FC415-AC9E-4EBA-B503-09495F31F21C}"/>
    <cellStyle name="40% - Accent4 16 2 2" xfId="15484" xr:uid="{C470A009-F7BC-4370-82F0-FCEE126C2C47}"/>
    <cellStyle name="40% - Accent4 16 2 2 2" xfId="15485" xr:uid="{0ED0A3B6-F76B-4DC0-89D6-585B42DCBF9D}"/>
    <cellStyle name="40% - Accent4 16 2 2 3" xfId="15486" xr:uid="{262F8A9D-A704-421D-8E94-D23CD8CB9BDE}"/>
    <cellStyle name="40% - Accent4 16 2 3" xfId="15487" xr:uid="{A72DC98A-95F2-4C5D-BABD-305896119EFD}"/>
    <cellStyle name="40% - Accent4 16 2 4" xfId="15488" xr:uid="{83C9576C-79A0-4EE3-8707-B0C3A56FAFBE}"/>
    <cellStyle name="40% - Accent4 16 2 5" xfId="15489" xr:uid="{BBD0FA0E-7F21-42AC-BDD5-B0E17E9ACCE8}"/>
    <cellStyle name="40% - Accent4 16 2 6" xfId="22649" xr:uid="{8675A09F-9414-42E7-BE0F-46FA7771D5CA}"/>
    <cellStyle name="40% - Accent4 16 2 7" xfId="15483" xr:uid="{58BF04C8-CF68-4CE2-BB0D-F05289A498EF}"/>
    <cellStyle name="40% - Accent4 16 3" xfId="15490" xr:uid="{8D0FE3E3-A89B-47EE-A7F6-98A855738924}"/>
    <cellStyle name="40% - Accent4 16 3 2" xfId="15491" xr:uid="{57555810-EC8A-4E29-A143-07E3011969F6}"/>
    <cellStyle name="40% - Accent4 16 3 2 2" xfId="15492" xr:uid="{75FB98FD-21D2-4CE2-9AA2-5E7F662D60DC}"/>
    <cellStyle name="40% - Accent4 16 3 2 3" xfId="15493" xr:uid="{031E489E-5E32-4788-809D-4DFF50A675EF}"/>
    <cellStyle name="40% - Accent4 16 3 3" xfId="15494" xr:uid="{29FFDE5C-1507-4B38-971E-26AC3539A48D}"/>
    <cellStyle name="40% - Accent4 16 3 4" xfId="15495" xr:uid="{F7B7F23B-374E-42EE-917B-58660211CE8A}"/>
    <cellStyle name="40% - Accent4 16 3 5" xfId="15496" xr:uid="{49740B32-1597-4BA2-8D35-61101768DFA0}"/>
    <cellStyle name="40% - Accent4 16 4" xfId="15497" xr:uid="{77403094-6FA0-4AAE-850B-4F5843A945B5}"/>
    <cellStyle name="40% - Accent4 16 4 2" xfId="15498" xr:uid="{69EAF3A0-41BC-4A2A-A458-8431F7696B07}"/>
    <cellStyle name="40% - Accent4 16 4 3" xfId="15499" xr:uid="{9190382F-8E4E-4A9E-91C1-937EA98CF38E}"/>
    <cellStyle name="40% - Accent4 16 5" xfId="15500" xr:uid="{2946827E-795C-48B8-9FBC-969431DB5C86}"/>
    <cellStyle name="40% - Accent4 16 6" xfId="15501" xr:uid="{DA486688-C367-4DE1-AC3D-FB38958C88FD}"/>
    <cellStyle name="40% - Accent4 16 7" xfId="15502" xr:uid="{7E8240C3-6EBB-4280-B5B3-DD3FDCDB491E}"/>
    <cellStyle name="40% - Accent4 16 8" xfId="21660" xr:uid="{FA891BAB-E97B-4238-BAA3-19396AF65DE3}"/>
    <cellStyle name="40% - Accent4 16 9" xfId="15482" xr:uid="{030881BC-D069-4D04-8498-9718FFFD7FF8}"/>
    <cellStyle name="40% - Accent4 17" xfId="5781" xr:uid="{5802E882-5A5F-46AD-AD7C-7B2CDD11C5D9}"/>
    <cellStyle name="40% - Accent4 17 2" xfId="6563" xr:uid="{1E11C76A-32C4-427F-BD63-717167FD5CD1}"/>
    <cellStyle name="40% - Accent4 17 2 2" xfId="15505" xr:uid="{98F9A800-D934-4536-AD99-F722F9371746}"/>
    <cellStyle name="40% - Accent4 17 2 3" xfId="15506" xr:uid="{AB6F9B35-DCC3-421B-8DB8-E9AE6F3ED3F0}"/>
    <cellStyle name="40% - Accent4 17 2 4" xfId="22672" xr:uid="{DCB03D92-B0A8-41B2-88B8-221B259CDFA0}"/>
    <cellStyle name="40% - Accent4 17 2 5" xfId="15504" xr:uid="{C61FDB3E-33FB-4391-BB5E-55AEE02AC19B}"/>
    <cellStyle name="40% - Accent4 17 3" xfId="15507" xr:uid="{B30D3CAA-6512-4361-8A4E-75DC1E2212FF}"/>
    <cellStyle name="40% - Accent4 17 4" xfId="15508" xr:uid="{E47974A3-41DC-4D01-80E4-0C0354D2DBC4}"/>
    <cellStyle name="40% - Accent4 17 5" xfId="15509" xr:uid="{70BFEAE0-4674-4854-9E1A-3DAE7BD7171F}"/>
    <cellStyle name="40% - Accent4 17 6" xfId="21683" xr:uid="{89797956-76B9-44FD-AFA3-D69FC40D0EAB}"/>
    <cellStyle name="40% - Accent4 17 7" xfId="15503" xr:uid="{245AA5DD-E508-4B7D-AA15-7CFC24709984}"/>
    <cellStyle name="40% - Accent4 18" xfId="5806" xr:uid="{13502EC4-4A17-4D43-B5A2-0604B4C74AC4}"/>
    <cellStyle name="40% - Accent4 18 2" xfId="15511" xr:uid="{B581E6A9-441A-43AD-BD9C-AB64F87F8A60}"/>
    <cellStyle name="40% - Accent4 18 2 2" xfId="15512" xr:uid="{8DD76164-68BD-4C2D-9825-796B267A06C8}"/>
    <cellStyle name="40% - Accent4 18 2 3" xfId="15513" xr:uid="{F167547D-7AB4-45E5-AE30-01F5AFB0E48F}"/>
    <cellStyle name="40% - Accent4 18 3" xfId="15514" xr:uid="{75FD2CD6-28C5-46E5-BA2A-6066D467F69C}"/>
    <cellStyle name="40% - Accent4 18 4" xfId="15515" xr:uid="{2ECD9442-23D3-4D9A-AFE2-2AD7ACBCCD61}"/>
    <cellStyle name="40% - Accent4 18 5" xfId="15516" xr:uid="{B3F30EE0-7AB6-450F-8307-1CD161B1A121}"/>
    <cellStyle name="40% - Accent4 18 6" xfId="21707" xr:uid="{CC1E5A36-0BA5-4A98-AA1D-60C6399EBDF3}"/>
    <cellStyle name="40% - Accent4 18 7" xfId="15510" xr:uid="{F06E9FEC-5FB3-45CB-8EE4-1023C4607488}"/>
    <cellStyle name="40% - Accent4 19" xfId="5830" xr:uid="{DB538E1C-F9A9-4CB0-90EE-3BAF458E75F3}"/>
    <cellStyle name="40% - Accent4 19 2" xfId="15518" xr:uid="{EBCDB28E-02CE-4EFA-9A29-684E82CADAF0}"/>
    <cellStyle name="40% - Accent4 19 3" xfId="15519" xr:uid="{2CF8310B-A3E1-4F67-BC17-6E68968790EF}"/>
    <cellStyle name="40% - Accent4 19 4" xfId="15520" xr:uid="{BC35946F-2540-4A52-82DB-93FE56E7A92D}"/>
    <cellStyle name="40% - Accent4 19 5" xfId="21730" xr:uid="{59B7AEEB-E675-47AE-8048-99C40C18C449}"/>
    <cellStyle name="40% - Accent4 19 6" xfId="15517" xr:uid="{4FB3BD43-2F1C-4CF0-8603-30A383070CC6}"/>
    <cellStyle name="40% - Accent4 2" xfId="365" xr:uid="{0EBFB074-2067-4E1C-83D6-1021D1445FBC}"/>
    <cellStyle name="40% - Accent4 2 10" xfId="15522" xr:uid="{20CB7FD6-6249-4698-AF28-75B038556AE9}"/>
    <cellStyle name="40% - Accent4 2 11" xfId="15523" xr:uid="{83FF22A6-549C-4F32-98A7-7DB6B1A3D3C6}"/>
    <cellStyle name="40% - Accent4 2 12" xfId="15524" xr:uid="{33035C23-AD81-44AC-B55A-851C085D3865}"/>
    <cellStyle name="40% - Accent4 2 13" xfId="20624" xr:uid="{AA0F985B-F9C8-4350-8A13-3618FD826623}"/>
    <cellStyle name="40% - Accent4 2 14" xfId="15521" xr:uid="{CDEC194D-4931-4944-8414-5B8339B011EC}"/>
    <cellStyle name="40% - Accent4 2 15" xfId="6642" xr:uid="{7A449B10-55A8-4A10-9A95-B12BD52D6DBD}"/>
    <cellStyle name="40% - Accent4 2 16" xfId="5032" xr:uid="{A0BE61BD-80A3-4A81-B22D-688CE91F376B}"/>
    <cellStyle name="40% - Accent4 2 17" xfId="22854" xr:uid="{9C8E7EF4-1719-4C62-84CA-27151D38033D}"/>
    <cellStyle name="40% - Accent4 2 18" xfId="4507" xr:uid="{B0732CFF-EB36-461A-B78C-0174304AB616}"/>
    <cellStyle name="40% - Accent4 2 2" xfId="865" xr:uid="{9A2E15BF-37CD-4B43-A11E-9D8CB1D1D381}"/>
    <cellStyle name="40% - Accent4 2 2 10" xfId="20625" xr:uid="{80D03412-D5D7-46A9-840E-6AB6F49A3FFD}"/>
    <cellStyle name="40% - Accent4 2 2 11" xfId="15525" xr:uid="{7A10B1FC-17ED-4726-8ED3-18DDDB297540}"/>
    <cellStyle name="40% - Accent4 2 2 12" xfId="5254" xr:uid="{7D6ADEBD-1FAF-45FF-B732-71CCB97BC027}"/>
    <cellStyle name="40% - Accent4 2 2 13" xfId="4639" xr:uid="{B080BB50-3426-4A10-9FD2-7AD8E344FECB}"/>
    <cellStyle name="40% - Accent4 2 2 2" xfId="975" xr:uid="{D214DE66-8CBF-4026-8E77-F37E0C9E506C}"/>
    <cellStyle name="40% - Accent4 2 2 2 10" xfId="6071" xr:uid="{B0460F93-C8D3-4E30-83C7-D27F1BA53B5E}"/>
    <cellStyle name="40% - Accent4 2 2 2 11" xfId="4740" xr:uid="{78182432-7675-490F-A723-6B35810AED0F}"/>
    <cellStyle name="40% - Accent4 2 2 2 2" xfId="974" xr:uid="{55671423-F4D3-4D16-AA87-D43B78135675}"/>
    <cellStyle name="40% - Accent4 2 2 2 2 2" xfId="1350" xr:uid="{7232C927-2718-4995-98FD-E31E529ACB21}"/>
    <cellStyle name="40% - Accent4 2 2 2 2 2 2" xfId="2012" xr:uid="{EC6F5201-303C-42E6-A9D6-310DD74D3647}"/>
    <cellStyle name="40% - Accent4 2 2 2 2 2 2 2" xfId="3247" xr:uid="{1FC6FB90-F250-4FA0-A4CB-30EFD4C618A1}"/>
    <cellStyle name="40% - Accent4 2 2 2 2 2 2 3" xfId="15529" xr:uid="{0FC302AE-BD6B-4126-88E3-6ADCA2C2DD01}"/>
    <cellStyle name="40% - Accent4 2 2 2 2 2 3" xfId="2632" xr:uid="{9AB79A3C-37DD-460E-A2B2-4CB95FBA05F7}"/>
    <cellStyle name="40% - Accent4 2 2 2 2 2 3 2" xfId="15530" xr:uid="{FB2DC557-8AC9-42EB-BDE0-CA4DD894459D}"/>
    <cellStyle name="40% - Accent4 2 2 2 2 2 4" xfId="15528" xr:uid="{91315D97-A47E-4707-AA1F-8C2FCB62593D}"/>
    <cellStyle name="40% - Accent4 2 2 2 2 3" xfId="1722" xr:uid="{2A4C9D69-47BC-4BDC-A586-662159A7CD97}"/>
    <cellStyle name="40% - Accent4 2 2 2 2 3 2" xfId="2943" xr:uid="{D4544292-D5EA-4262-A189-1661FD08294B}"/>
    <cellStyle name="40% - Accent4 2 2 2 2 3 3" xfId="15531" xr:uid="{6974CD05-5052-4466-B929-A37F9E789A92}"/>
    <cellStyle name="40% - Accent4 2 2 2 2 4" xfId="2346" xr:uid="{CA88E5B9-05BF-42EF-8D94-3A3E17002FE8}"/>
    <cellStyle name="40% - Accent4 2 2 2 2 4 2" xfId="15532" xr:uid="{DB0EE8E8-C9B5-4228-91B7-B38F5C188048}"/>
    <cellStyle name="40% - Accent4 2 2 2 2 5" xfId="15533" xr:uid="{2F62DCCD-2EE8-412D-943C-649116D777E0}"/>
    <cellStyle name="40% - Accent4 2 2 2 2 6" xfId="31429" xr:uid="{C9F72B2F-9D09-44E7-B9DF-2D41EB43C570}"/>
    <cellStyle name="40% - Accent4 2 2 2 2 7" xfId="15527" xr:uid="{B85B99D0-11E6-4434-AB51-49A372E38B2F}"/>
    <cellStyle name="40% - Accent4 2 2 2 3" xfId="1349" xr:uid="{780C39F7-1A9C-4164-937F-1B7DC06E8968}"/>
    <cellStyle name="40% - Accent4 2 2 2 3 2" xfId="2011" xr:uid="{2CB43C50-B7CE-4D5A-98F4-703AEB81BFD5}"/>
    <cellStyle name="40% - Accent4 2 2 2 3 2 2" xfId="3246" xr:uid="{99766100-8270-4A77-A86D-D9040DC8F4B8}"/>
    <cellStyle name="40% - Accent4 2 2 2 3 2 2 2" xfId="15536" xr:uid="{1AE313D4-70DC-44CA-8BD7-262949E21E16}"/>
    <cellStyle name="40% - Accent4 2 2 2 3 2 3" xfId="15537" xr:uid="{0949E8D3-0D44-4C61-B37C-7F709A24993E}"/>
    <cellStyle name="40% - Accent4 2 2 2 3 2 4" xfId="15535" xr:uid="{B86F28CA-E690-4791-9E3F-D2F19E52D7B8}"/>
    <cellStyle name="40% - Accent4 2 2 2 3 3" xfId="2631" xr:uid="{8D91146C-7D39-45E8-A18B-CDF6303793F0}"/>
    <cellStyle name="40% - Accent4 2 2 2 3 3 2" xfId="15538" xr:uid="{2C75AD54-99C3-4348-AC6D-75F6B4DDEF43}"/>
    <cellStyle name="40% - Accent4 2 2 2 3 4" xfId="15539" xr:uid="{D0501EF4-E358-46FD-AE27-656B9921974B}"/>
    <cellStyle name="40% - Accent4 2 2 2 3 5" xfId="15540" xr:uid="{BF14360C-41D4-4895-879C-9E5A2199E5ED}"/>
    <cellStyle name="40% - Accent4 2 2 2 3 6" xfId="15534" xr:uid="{90306F44-1EC6-4EB0-814E-083350245E1D}"/>
    <cellStyle name="40% - Accent4 2 2 2 4" xfId="1721" xr:uid="{DCF45A3E-09B1-41A2-A855-BDECED156DBD}"/>
    <cellStyle name="40% - Accent4 2 2 2 4 2" xfId="2942" xr:uid="{0BD1A6FB-FC19-4D84-A038-04456E922D4E}"/>
    <cellStyle name="40% - Accent4 2 2 2 4 2 2" xfId="15542" xr:uid="{3073EE91-16AA-47EC-9F31-E42E54E082CC}"/>
    <cellStyle name="40% - Accent4 2 2 2 4 3" xfId="15543" xr:uid="{0725D19C-7B78-4C84-B21C-B67BC4AA0158}"/>
    <cellStyle name="40% - Accent4 2 2 2 4 4" xfId="15541" xr:uid="{FAE5FAAF-84B3-4BB0-A321-7EA59085CC5D}"/>
    <cellStyle name="40% - Accent4 2 2 2 5" xfId="2229" xr:uid="{1EC49222-252B-4BE2-8A85-70AB2ECC44B6}"/>
    <cellStyle name="40% - Accent4 2 2 2 5 2" xfId="15544" xr:uid="{E9A8CA9A-3E73-4EAE-9064-5515E654A466}"/>
    <cellStyle name="40% - Accent4 2 2 2 6" xfId="15545" xr:uid="{D9B12D17-C748-46D2-A671-C22B8B3314C3}"/>
    <cellStyle name="40% - Accent4 2 2 2 7" xfId="15546" xr:uid="{8E13EC02-BED4-41EF-B26C-674F73669C28}"/>
    <cellStyle name="40% - Accent4 2 2 2 8" xfId="20725" xr:uid="{FBCA71CC-602A-4F07-9B9D-547C01733D81}"/>
    <cellStyle name="40% - Accent4 2 2 2 9" xfId="15526" xr:uid="{DA014241-E0F4-42F5-9B65-4EE9D625E1A2}"/>
    <cellStyle name="40% - Accent4 2 2 3" xfId="829" xr:uid="{306C1CDA-2890-4AB8-86FD-14D4AEF4B2D6}"/>
    <cellStyle name="40% - Accent4 2 2 3 2" xfId="1351" xr:uid="{BE3C7477-3447-42CD-939B-045661A8E4DF}"/>
    <cellStyle name="40% - Accent4 2 2 3 2 2" xfId="2013" xr:uid="{DD5038B7-0D31-49AA-A426-3C5F0EF17027}"/>
    <cellStyle name="40% - Accent4 2 2 3 2 2 2" xfId="3248" xr:uid="{F6699BA7-82D5-4190-8F43-D4E5C544FBFC}"/>
    <cellStyle name="40% - Accent4 2 2 3 2 2 2 2" xfId="15550" xr:uid="{44FCF8D3-B9AB-4B9F-A75A-0A23F4D7E247}"/>
    <cellStyle name="40% - Accent4 2 2 3 2 2 3" xfId="15551" xr:uid="{84FFF949-679C-407B-BCF9-93575407C12B}"/>
    <cellStyle name="40% - Accent4 2 2 3 2 2 4" xfId="15549" xr:uid="{75854C99-5B20-40C1-A932-6CB85275B512}"/>
    <cellStyle name="40% - Accent4 2 2 3 2 3" xfId="2633" xr:uid="{0F5B22A5-0B43-483E-A631-1A3CF142728A}"/>
    <cellStyle name="40% - Accent4 2 2 3 2 3 2" xfId="15552" xr:uid="{5F0E64D5-3BD5-4D70-8AB7-5F6AD23B6A6C}"/>
    <cellStyle name="40% - Accent4 2 2 3 2 4" xfId="15553" xr:uid="{FDCE4766-FA54-44A3-A2B6-1956EC2B88A1}"/>
    <cellStyle name="40% - Accent4 2 2 3 2 5" xfId="15554" xr:uid="{25FA42A3-3E43-4392-8580-CF81C067F74C}"/>
    <cellStyle name="40% - Accent4 2 2 3 2 6" xfId="15548" xr:uid="{3CFB83EC-A719-4DD3-963C-188B1B89862E}"/>
    <cellStyle name="40% - Accent4 2 2 3 3" xfId="1723" xr:uid="{885AD3CC-1E42-4BFA-868D-6155E2DC1287}"/>
    <cellStyle name="40% - Accent4 2 2 3 3 2" xfId="2944" xr:uid="{74BFBA8A-8A01-404A-AE31-9456A432B9EC}"/>
    <cellStyle name="40% - Accent4 2 2 3 3 2 2" xfId="15557" xr:uid="{3D10ADE1-F946-4CC4-B6F4-A7354692E28D}"/>
    <cellStyle name="40% - Accent4 2 2 3 3 2 3" xfId="15558" xr:uid="{21F8547E-3E14-4E17-A33D-70B921897196}"/>
    <cellStyle name="40% - Accent4 2 2 3 3 2 4" xfId="15556" xr:uid="{3153BDCF-0730-4C96-BFAE-7041FFCC0A78}"/>
    <cellStyle name="40% - Accent4 2 2 3 3 3" xfId="15559" xr:uid="{02C0B458-0AFE-46C3-8C93-13BDEA5DFB71}"/>
    <cellStyle name="40% - Accent4 2 2 3 3 4" xfId="15560" xr:uid="{D0E162DC-C792-4399-8AFF-614E400CFE67}"/>
    <cellStyle name="40% - Accent4 2 2 3 3 5" xfId="15561" xr:uid="{3CE587F3-EAAD-4E7F-A550-CAADFD1DA46F}"/>
    <cellStyle name="40% - Accent4 2 2 3 3 6" xfId="15555" xr:uid="{DDFC68D2-FECF-47A0-87FD-BB32166D4532}"/>
    <cellStyle name="40% - Accent4 2 2 3 4" xfId="2302" xr:uid="{14AF9145-04A4-4E37-B039-1C3DC5E4B1C7}"/>
    <cellStyle name="40% - Accent4 2 2 3 4 2" xfId="15563" xr:uid="{D464BD2C-FE8E-4D29-8E19-78B774C6FA3D}"/>
    <cellStyle name="40% - Accent4 2 2 3 4 3" xfId="15564" xr:uid="{06A0EA29-D61E-4596-9911-3910A55A183E}"/>
    <cellStyle name="40% - Accent4 2 2 3 4 4" xfId="15562" xr:uid="{A89FB0AD-C226-4835-B070-FAEA4086B23F}"/>
    <cellStyle name="40% - Accent4 2 2 3 5" xfId="15565" xr:uid="{D193E604-D304-4181-A100-DC3E37647009}"/>
    <cellStyle name="40% - Accent4 2 2 3 6" xfId="15566" xr:uid="{110C864F-6AC0-48A5-BC47-C788027C42D4}"/>
    <cellStyle name="40% - Accent4 2 2 3 7" xfId="15567" xr:uid="{00F502A2-F2D7-47BD-A805-FDE830D5FDA1}"/>
    <cellStyle name="40% - Accent4 2 2 3 8" xfId="23437" xr:uid="{A8373E36-D861-49CB-824B-B6E6B805EC2B}"/>
    <cellStyle name="40% - Accent4 2 2 3 9" xfId="15547" xr:uid="{CB646B27-CF17-44E4-96CE-E6E02B8F8BA2}"/>
    <cellStyle name="40% - Accent4 2 2 4" xfId="976" xr:uid="{0D4685F3-3877-402C-8C6C-F09C921C9735}"/>
    <cellStyle name="40% - Accent4 2 2 4 2" xfId="1348" xr:uid="{97E36E90-9A17-47F7-A9A3-7A082AC68E91}"/>
    <cellStyle name="40% - Accent4 2 2 4 2 2" xfId="2010" xr:uid="{6EFC0E83-67D3-48F9-AE80-31AE4541ABE4}"/>
    <cellStyle name="40% - Accent4 2 2 4 2 2 2" xfId="3245" xr:uid="{7A640A5A-8016-4CE7-9191-102059E1513D}"/>
    <cellStyle name="40% - Accent4 2 2 4 2 2 3" xfId="15570" xr:uid="{5511D79F-6EBB-48DA-9AF5-C088BF11042C}"/>
    <cellStyle name="40% - Accent4 2 2 4 2 3" xfId="2634" xr:uid="{BFE54844-F402-41DC-AE3E-A3F166A97B47}"/>
    <cellStyle name="40% - Accent4 2 2 4 2 3 2" xfId="15571" xr:uid="{4F6572BF-2988-4EE7-AC93-E92EA8CAFEB9}"/>
    <cellStyle name="40% - Accent4 2 2 4 2 4" xfId="15569" xr:uid="{DCC6A72C-FE2D-4A0B-9093-F51F7E63B73A}"/>
    <cellStyle name="40% - Accent4 2 2 4 3" xfId="1720" xr:uid="{8CADB221-1500-4BCE-91B4-F41F45135572}"/>
    <cellStyle name="40% - Accent4 2 2 4 3 2" xfId="2941" xr:uid="{56C9EB5F-B883-4283-A7CD-E1BF35F1BFB5}"/>
    <cellStyle name="40% - Accent4 2 2 4 3 3" xfId="15572" xr:uid="{B3388070-9AE9-4BA1-B2DF-7160E44670BE}"/>
    <cellStyle name="40% - Accent4 2 2 4 4" xfId="2400" xr:uid="{7723DA81-F2C9-46D6-9888-9FE7A8BDDEDA}"/>
    <cellStyle name="40% - Accent4 2 2 4 4 2" xfId="15573" xr:uid="{7347C12C-96E7-43C8-BF6C-F328ACF4286F}"/>
    <cellStyle name="40% - Accent4 2 2 4 5" xfId="15574" xr:uid="{6C6D448D-C296-44AD-B58E-2D8C8EA2460C}"/>
    <cellStyle name="40% - Accent4 2 2 4 6" xfId="15568" xr:uid="{75F2909E-2144-4C40-A27A-1ABD0C9C8700}"/>
    <cellStyle name="40% - Accent4 2 2 5" xfId="1190" xr:uid="{E320CE80-378C-4060-85D9-F649C47A8C12}"/>
    <cellStyle name="40% - Accent4 2 2 5 2" xfId="1852" xr:uid="{E35BA7E1-34DD-4448-A629-3FD01F89CF73}"/>
    <cellStyle name="40% - Accent4 2 2 5 2 2" xfId="3087" xr:uid="{059164BE-1070-42E6-A2C2-599ACAAD2754}"/>
    <cellStyle name="40% - Accent4 2 2 5 2 2 2" xfId="15577" xr:uid="{8EE7AD7D-ECE4-4EE7-B8D6-FDB9A832F0ED}"/>
    <cellStyle name="40% - Accent4 2 2 5 2 3" xfId="15578" xr:uid="{AB0F09B2-89C7-492E-8095-421237B9F107}"/>
    <cellStyle name="40% - Accent4 2 2 5 2 4" xfId="15576" xr:uid="{21FCF0E8-7360-4348-8434-30A3665E21F8}"/>
    <cellStyle name="40% - Accent4 2 2 5 3" xfId="2630" xr:uid="{7BE49E50-91E7-441D-B29C-E1B42C880EAE}"/>
    <cellStyle name="40% - Accent4 2 2 5 3 2" xfId="15579" xr:uid="{6D13CA46-1D9A-4A76-A7EC-B4A5ACE3617C}"/>
    <cellStyle name="40% - Accent4 2 2 5 4" xfId="15580" xr:uid="{D909A87A-1A83-4BEF-A24F-D90E9D631184}"/>
    <cellStyle name="40% - Accent4 2 2 5 5" xfId="15581" xr:uid="{F586B613-C483-4F75-A7BF-0DA724C0BDCB}"/>
    <cellStyle name="40% - Accent4 2 2 5 6" xfId="15575" xr:uid="{C193342B-E6F4-47CA-A876-10ECE9654AFE}"/>
    <cellStyle name="40% - Accent4 2 2 6" xfId="1562" xr:uid="{85DB7161-0D6E-4A46-A402-778C3BCF1025}"/>
    <cellStyle name="40% - Accent4 2 2 6 2" xfId="2783" xr:uid="{EA3D2A8D-6303-4D5C-82C0-B881A783D317}"/>
    <cellStyle name="40% - Accent4 2 2 6 2 2" xfId="15583" xr:uid="{5498AD5F-99AB-434A-9006-F30A9F4E614D}"/>
    <cellStyle name="40% - Accent4 2 2 6 3" xfId="15584" xr:uid="{3E791485-F852-4E5C-B03E-A4606C3BE9B5}"/>
    <cellStyle name="40% - Accent4 2 2 6 4" xfId="15582" xr:uid="{F3847FAD-A682-4E3A-ACD2-9F61DB2111E4}"/>
    <cellStyle name="40% - Accent4 2 2 7" xfId="2183" xr:uid="{15581363-2F81-4B81-B3AB-B9B5D1BE9101}"/>
    <cellStyle name="40% - Accent4 2 2 7 2" xfId="15585" xr:uid="{1D0B9F0C-4BBD-41B6-A4D8-87B94595A297}"/>
    <cellStyle name="40% - Accent4 2 2 8" xfId="3467" xr:uid="{CE74FFB0-B2E6-4F29-A576-C58319FDDF03}"/>
    <cellStyle name="40% - Accent4 2 2 8 2" xfId="15586" xr:uid="{4CC8D595-EBFC-404C-81DF-ABE23979203A}"/>
    <cellStyle name="40% - Accent4 2 2 9" xfId="917" xr:uid="{B62FD08E-BA33-43D2-80AA-76FC6497A650}"/>
    <cellStyle name="40% - Accent4 2 2 9 2" xfId="15587" xr:uid="{4A1D3D31-96C5-46CB-8AE2-CC90F10EE0EF}"/>
    <cellStyle name="40% - Accent4 2 3" xfId="642" xr:uid="{C3CDF346-D17F-402E-88D7-0AE0D2EB663C}"/>
    <cellStyle name="40% - Accent4 2 3 10" xfId="5489" xr:uid="{DA02F397-1E93-4914-A0F2-DE48332BF7C7}"/>
    <cellStyle name="40% - Accent4 2 3 11" xfId="23051" xr:uid="{B955C73F-F708-4C5C-85BC-0F0C4CB5513E}"/>
    <cellStyle name="40% - Accent4 2 3 12" xfId="4695" xr:uid="{232DE6F4-8CA4-4A7B-A167-7F360FFF6970}"/>
    <cellStyle name="40% - Accent4 2 3 2" xfId="812" xr:uid="{6998A5E7-DF60-419D-A8E6-38C73A13F104}"/>
    <cellStyle name="40% - Accent4 2 3 2 2" xfId="1353" xr:uid="{C0193EB3-9BAF-4B38-80D1-271B8C1A0A01}"/>
    <cellStyle name="40% - Accent4 2 3 2 2 2" xfId="2015" xr:uid="{FF624611-087D-4E24-8E93-337BB7C480A4}"/>
    <cellStyle name="40% - Accent4 2 3 2 2 2 2" xfId="3250" xr:uid="{CEE03B58-C19A-4F70-B2D8-72B157E0B44D}"/>
    <cellStyle name="40% - Accent4 2 3 2 2 2 3" xfId="15591" xr:uid="{B31F6BE2-E82C-48FA-BCE6-CF66D95774F1}"/>
    <cellStyle name="40% - Accent4 2 3 2 2 3" xfId="2636" xr:uid="{E7EBD3BC-968D-40C4-BB91-C7EB51A73C70}"/>
    <cellStyle name="40% - Accent4 2 3 2 2 3 2" xfId="15592" xr:uid="{EB35026B-C527-4F33-9A3C-01CC3E2D94E0}"/>
    <cellStyle name="40% - Accent4 2 3 2 2 4" xfId="15590" xr:uid="{69E6801C-7490-449D-A45A-CEB69BABCCF9}"/>
    <cellStyle name="40% - Accent4 2 3 2 3" xfId="1725" xr:uid="{3EA2C969-97A1-4148-8818-61EF56AFCE4B}"/>
    <cellStyle name="40% - Accent4 2 3 2 3 2" xfId="2946" xr:uid="{F31C93A6-6728-4631-B5C0-1652C2CD7E81}"/>
    <cellStyle name="40% - Accent4 2 3 2 3 3" xfId="15593" xr:uid="{5CD4CB98-5510-4628-AD75-7BBC8AF5DA38}"/>
    <cellStyle name="40% - Accent4 2 3 2 4" xfId="2345" xr:uid="{8139E284-057E-4DA0-97FC-37C7EBC1F4DC}"/>
    <cellStyle name="40% - Accent4 2 3 2 4 2" xfId="15594" xr:uid="{BC7DED22-9C44-45DA-9CD9-F79431E0C4C3}"/>
    <cellStyle name="40% - Accent4 2 3 2 5" xfId="15595" xr:uid="{40758118-2CEA-4A0D-BE31-86C3AEB6CA1D}"/>
    <cellStyle name="40% - Accent4 2 3 2 6" xfId="22318" xr:uid="{80E6368A-55B9-41CE-BDF3-B0956DE7B67D}"/>
    <cellStyle name="40% - Accent4 2 3 2 7" xfId="15589" xr:uid="{112E69FF-2671-4831-8561-11E416EF0999}"/>
    <cellStyle name="40% - Accent4 2 3 2 8" xfId="31428" xr:uid="{3EA22EE6-B287-47FD-9A76-F6B078652145}"/>
    <cellStyle name="40% - Accent4 2 3 3" xfId="1352" xr:uid="{DB1252C8-8334-46A6-A36B-CBAADF995F0C}"/>
    <cellStyle name="40% - Accent4 2 3 3 2" xfId="2014" xr:uid="{C94C940C-EB13-4BFB-82ED-968D2652E628}"/>
    <cellStyle name="40% - Accent4 2 3 3 2 2" xfId="3249" xr:uid="{22A2B2E4-87CF-4A3E-BF32-A49681480A76}"/>
    <cellStyle name="40% - Accent4 2 3 3 2 2 2" xfId="15598" xr:uid="{5273BE15-EEE0-4DC4-8034-80129C4988E0}"/>
    <cellStyle name="40% - Accent4 2 3 3 2 3" xfId="15599" xr:uid="{BFC24E20-B86E-4875-8664-3D97A959A9EA}"/>
    <cellStyle name="40% - Accent4 2 3 3 2 4" xfId="15597" xr:uid="{A295307B-E678-41E0-8196-D558ECD1E17D}"/>
    <cellStyle name="40% - Accent4 2 3 3 3" xfId="2635" xr:uid="{88051F28-96AC-4B6D-898D-69D15382FF0D}"/>
    <cellStyle name="40% - Accent4 2 3 3 3 2" xfId="15600" xr:uid="{C2684D37-143A-4D8C-BCD1-9D704B735ACC}"/>
    <cellStyle name="40% - Accent4 2 3 3 4" xfId="15601" xr:uid="{542D43BF-9C9A-4D72-A68F-88CB753F6758}"/>
    <cellStyle name="40% - Accent4 2 3 3 5" xfId="15602" xr:uid="{4457D4F2-9BFA-40D8-8964-968369DA0049}"/>
    <cellStyle name="40% - Accent4 2 3 3 6" xfId="23876" xr:uid="{AF8E52DE-68AD-4493-89A3-F8448840DC2A}"/>
    <cellStyle name="40% - Accent4 2 3 3 7" xfId="15596" xr:uid="{3CAB3E58-EDC5-4B66-AD81-5BA64E46BFEB}"/>
    <cellStyle name="40% - Accent4 2 3 4" xfId="1724" xr:uid="{4D0116D3-F8C6-42CB-9B58-376D4F549E57}"/>
    <cellStyle name="40% - Accent4 2 3 4 2" xfId="2945" xr:uid="{DE519FEC-41F1-41EF-832C-41608C719332}"/>
    <cellStyle name="40% - Accent4 2 3 4 2 2" xfId="15604" xr:uid="{2A8CBBCB-BADD-4254-BD1E-F9CC18EA0BD2}"/>
    <cellStyle name="40% - Accent4 2 3 4 3" xfId="15605" xr:uid="{11DF9FCF-8759-49DC-96E6-9CFC29A1F672}"/>
    <cellStyle name="40% - Accent4 2 3 4 4" xfId="15603" xr:uid="{A15850A3-E7CF-4F6E-A573-A14B46AF6D89}"/>
    <cellStyle name="40% - Accent4 2 3 5" xfId="2228" xr:uid="{D1D07BE0-E4A3-4DB6-B7DD-26FDDA51704B}"/>
    <cellStyle name="40% - Accent4 2 3 5 2" xfId="15606" xr:uid="{80234F7D-2563-419D-9EA8-AD297266DBB6}"/>
    <cellStyle name="40% - Accent4 2 3 6" xfId="4153" xr:uid="{99486DCA-632E-412A-91E6-B5A135E5AAE8}"/>
    <cellStyle name="40% - Accent4 2 3 6 2" xfId="15607" xr:uid="{2EFD39E0-D3DB-4270-BF94-D47AB1C4AE31}"/>
    <cellStyle name="40% - Accent4 2 3 7" xfId="15608" xr:uid="{C6E73A0A-E5AA-43AE-BBDF-6812A525A7A4}"/>
    <cellStyle name="40% - Accent4 2 3 8" xfId="20724" xr:uid="{58D8CBEC-97FC-46E2-AF75-5E6B2DDBE3E1}"/>
    <cellStyle name="40% - Accent4 2 3 9" xfId="15588" xr:uid="{ABC05F74-0CD6-4181-8812-365C3CC99CD5}"/>
    <cellStyle name="40% - Accent4 2 4" xfId="811" xr:uid="{020EE46C-D6A2-41C5-99BA-DBE21FFD5637}"/>
    <cellStyle name="40% - Accent4 2 4 2" xfId="1354" xr:uid="{750A6A90-9188-4995-9B95-2B930BD33D2C}"/>
    <cellStyle name="40% - Accent4 2 4 2 2" xfId="2016" xr:uid="{BA49BE9A-8CFA-4E17-A476-BE0E61E809F5}"/>
    <cellStyle name="40% - Accent4 2 4 2 2 2" xfId="3251" xr:uid="{9297D16A-B7D4-4E1C-B748-681CEDF48FB3}"/>
    <cellStyle name="40% - Accent4 2 4 2 2 2 2" xfId="15612" xr:uid="{F56252E2-A79D-448E-AECB-B9087F9C86FA}"/>
    <cellStyle name="40% - Accent4 2 4 2 2 3" xfId="15613" xr:uid="{92E6AA56-1CB2-4BD5-B6AC-83FAFD4E2A47}"/>
    <cellStyle name="40% - Accent4 2 4 2 2 4" xfId="15611" xr:uid="{E6C74636-EC69-45A7-B616-0B45BFC67BDD}"/>
    <cellStyle name="40% - Accent4 2 4 2 3" xfId="2637" xr:uid="{8ECC437F-9310-4455-A98E-310A10479C08}"/>
    <cellStyle name="40% - Accent4 2 4 2 3 2" xfId="15614" xr:uid="{8DFEC8D4-EA73-4D9B-9592-7CD9CEA96914}"/>
    <cellStyle name="40% - Accent4 2 4 2 4" xfId="15615" xr:uid="{140B0B10-095E-494A-8FC3-15DA89F2BC28}"/>
    <cellStyle name="40% - Accent4 2 4 2 5" xfId="15616" xr:uid="{0FCE2F1B-B2F6-4003-ABCD-E421FCB6E99D}"/>
    <cellStyle name="40% - Accent4 2 4 2 6" xfId="15610" xr:uid="{7621AC41-7AE8-4CA3-8428-E9C1BD7592F9}"/>
    <cellStyle name="40% - Accent4 2 4 3" xfId="1726" xr:uid="{BC02C5AF-B5B8-42BB-ADEA-1E74F13B470A}"/>
    <cellStyle name="40% - Accent4 2 4 3 2" xfId="2947" xr:uid="{22680EB6-83D5-4CB3-9931-1A103DCE2C47}"/>
    <cellStyle name="40% - Accent4 2 4 3 2 2" xfId="15619" xr:uid="{DDF558C9-7DE7-4B2B-925C-B0E9C0ABA9F6}"/>
    <cellStyle name="40% - Accent4 2 4 3 2 3" xfId="15620" xr:uid="{CB41033F-5200-4438-B392-1CF6D2069875}"/>
    <cellStyle name="40% - Accent4 2 4 3 2 4" xfId="15618" xr:uid="{841EBD08-CACB-44FB-B7AB-ACA537E38915}"/>
    <cellStyle name="40% - Accent4 2 4 3 3" xfId="15621" xr:uid="{D43D3D16-F5D0-4B71-B515-64C808864196}"/>
    <cellStyle name="40% - Accent4 2 4 3 4" xfId="15622" xr:uid="{EDE4F60E-31E3-4BDF-8582-E76B8ACB078F}"/>
    <cellStyle name="40% - Accent4 2 4 3 5" xfId="15623" xr:uid="{79EC61E9-2797-4A09-8366-F78788968436}"/>
    <cellStyle name="40% - Accent4 2 4 3 6" xfId="15617" xr:uid="{5C8061F8-1B8A-49DE-954A-E3FF485BCD69}"/>
    <cellStyle name="40% - Accent4 2 4 4" xfId="2272" xr:uid="{AD369AB2-AB30-4385-BB6C-DC3DBD941EFA}"/>
    <cellStyle name="40% - Accent4 2 4 4 2" xfId="15625" xr:uid="{32DFB191-A7AF-4D43-B356-E95A86A8F61A}"/>
    <cellStyle name="40% - Accent4 2 4 4 3" xfId="15626" xr:uid="{7EDD304D-35E4-4915-8C0E-DA60EA820A84}"/>
    <cellStyle name="40% - Accent4 2 4 4 4" xfId="15624" xr:uid="{3BEB896A-1398-4AD3-B6F6-F10D4D3F8A77}"/>
    <cellStyle name="40% - Accent4 2 4 5" xfId="15627" xr:uid="{ABF94E2F-DAB8-4C45-B660-F5E420EE3BAD}"/>
    <cellStyle name="40% - Accent4 2 4 6" xfId="15628" xr:uid="{9B191194-2C0E-480D-A49F-51AF69969EC4}"/>
    <cellStyle name="40% - Accent4 2 4 7" xfId="15629" xr:uid="{E76B6C92-79DD-4444-8E7D-3ED2676999BE}"/>
    <cellStyle name="40% - Accent4 2 4 8" xfId="21818" xr:uid="{F6A1C731-DF42-41C1-A446-84E2262827ED}"/>
    <cellStyle name="40% - Accent4 2 4 9" xfId="15609" xr:uid="{58144B91-A165-41B5-84A6-DA449BC2851C}"/>
    <cellStyle name="40% - Accent4 2 5" xfId="977" xr:uid="{23EF249E-DF6C-4B8E-992E-610A4189AC15}"/>
    <cellStyle name="40% - Accent4 2 5 2" xfId="1347" xr:uid="{5507B07B-83A2-4671-8EA4-5A6FD9407F6E}"/>
    <cellStyle name="40% - Accent4 2 5 2 2" xfId="2009" xr:uid="{E54C3817-BC37-423C-A862-656C162637F1}"/>
    <cellStyle name="40% - Accent4 2 5 2 2 2" xfId="3244" xr:uid="{D97B1545-C827-40AB-A6DE-8DA148DC3625}"/>
    <cellStyle name="40% - Accent4 2 5 2 2 2 2" xfId="15633" xr:uid="{90F1E1FE-3EFA-47EF-B114-149561D319F1}"/>
    <cellStyle name="40% - Accent4 2 5 2 2 3" xfId="15634" xr:uid="{1CD4AB24-88E2-4445-9026-E584814D8378}"/>
    <cellStyle name="40% - Accent4 2 5 2 2 4" xfId="15632" xr:uid="{F5E96465-28B5-4E0F-A487-F1EABDFD4101}"/>
    <cellStyle name="40% - Accent4 2 5 2 3" xfId="2638" xr:uid="{F3F1FC32-6451-4338-A8D0-56AA52D513FD}"/>
    <cellStyle name="40% - Accent4 2 5 2 3 2" xfId="15635" xr:uid="{D06B37B1-FA07-4931-BA45-3F70717FE6D7}"/>
    <cellStyle name="40% - Accent4 2 5 2 4" xfId="15636" xr:uid="{8FAEDD70-A6F9-43DD-B9AA-B72E8DC12470}"/>
    <cellStyle name="40% - Accent4 2 5 2 5" xfId="15637" xr:uid="{FCB4F1E6-E28F-43A4-987E-90DC09099078}"/>
    <cellStyle name="40% - Accent4 2 5 2 6" xfId="15631" xr:uid="{8BA1E00B-335D-40B1-9C80-0D554C7618C3}"/>
    <cellStyle name="40% - Accent4 2 5 3" xfId="1719" xr:uid="{829A5BC6-6113-441A-819E-38CD31C5FDCA}"/>
    <cellStyle name="40% - Accent4 2 5 3 2" xfId="2940" xr:uid="{A7E1BA93-D14E-4681-82C4-3CD16F38135F}"/>
    <cellStyle name="40% - Accent4 2 5 3 2 2" xfId="15640" xr:uid="{2B32FA40-D617-4B9C-9661-396C61BCDD30}"/>
    <cellStyle name="40% - Accent4 2 5 3 2 3" xfId="15641" xr:uid="{51740FDF-D159-4F72-8EED-F25B339D50C8}"/>
    <cellStyle name="40% - Accent4 2 5 3 2 4" xfId="15639" xr:uid="{42B5FBD6-AE43-4756-94A8-7591E38B5B77}"/>
    <cellStyle name="40% - Accent4 2 5 3 3" xfId="15642" xr:uid="{0CEB330D-5F72-476D-8773-C1574C6E0CBC}"/>
    <cellStyle name="40% - Accent4 2 5 3 4" xfId="15643" xr:uid="{D20E7CA4-4E40-481A-A46B-5E9AFD5A967C}"/>
    <cellStyle name="40% - Accent4 2 5 3 5" xfId="15644" xr:uid="{881A8CCC-C42C-485F-B0FE-D9A1D652BA91}"/>
    <cellStyle name="40% - Accent4 2 5 3 6" xfId="15638" xr:uid="{E9B2C79C-B151-4053-BF3F-BD3781385479}"/>
    <cellStyle name="40% - Accent4 2 5 4" xfId="2138" xr:uid="{49C4517E-7421-4385-854C-4F6F4906F168}"/>
    <cellStyle name="40% - Accent4 2 5 4 2" xfId="15646" xr:uid="{AB8F2F26-7567-4C07-A33E-8E7C5A9C2643}"/>
    <cellStyle name="40% - Accent4 2 5 4 3" xfId="15647" xr:uid="{A46ACCA0-0D7B-45BC-B7D7-AA516D43D0AF}"/>
    <cellStyle name="40% - Accent4 2 5 4 4" xfId="15645" xr:uid="{364F79B4-0E7A-4E6C-A6BA-E682CE228769}"/>
    <cellStyle name="40% - Accent4 2 5 5" xfId="15648" xr:uid="{FAA06CED-8014-4DE3-B663-4844D9C2C58C}"/>
    <cellStyle name="40% - Accent4 2 5 6" xfId="15649" xr:uid="{3F24F369-DD09-4A3E-8704-6FA74648934D}"/>
    <cellStyle name="40% - Accent4 2 5 7" xfId="15650" xr:uid="{09DFF2A0-ED19-485F-AFB3-B118B3653790}"/>
    <cellStyle name="40% - Accent4 2 5 8" xfId="15630" xr:uid="{EEB0CB17-1C38-43A7-A745-D9666F8547A1}"/>
    <cellStyle name="40% - Accent4 2 6" xfId="603" xr:uid="{0E98589D-5A51-4D2F-B437-A25FC38F8FF3}"/>
    <cellStyle name="40% - Accent4 2 6 2" xfId="1823" xr:uid="{110F0C83-5762-4D83-985D-711B6DBA04B3}"/>
    <cellStyle name="40% - Accent4 2 6 2 2" xfId="3057" xr:uid="{E5ED0A0D-0068-49FE-A55A-A3FA84CFFED8}"/>
    <cellStyle name="40% - Accent4 2 6 2 2 2" xfId="15653" xr:uid="{BFA5B820-DF35-4D4F-ADC9-2656B9352812}"/>
    <cellStyle name="40% - Accent4 2 6 2 3" xfId="15654" xr:uid="{F629DE89-4897-4E81-B7E4-A65CFF1B3BD5}"/>
    <cellStyle name="40% - Accent4 2 6 2 4" xfId="15652" xr:uid="{1EA53236-8381-4E81-B1C9-B29757566272}"/>
    <cellStyle name="40% - Accent4 2 6 3" xfId="2629" xr:uid="{E205D13F-626B-4D4E-98B2-8B06BB492C04}"/>
    <cellStyle name="40% - Accent4 2 6 3 2" xfId="15655" xr:uid="{02AF5383-6BCC-4889-BDE1-69262A0E67B1}"/>
    <cellStyle name="40% - Accent4 2 6 4" xfId="15656" xr:uid="{73261F6A-112D-4B90-AE84-A4F89D3C2105}"/>
    <cellStyle name="40% - Accent4 2 6 5" xfId="15657" xr:uid="{3D920A41-FC0C-4A8F-A77E-6182C02CE88E}"/>
    <cellStyle name="40% - Accent4 2 6 6" xfId="15651" xr:uid="{B63C9BF4-25FB-4E5E-982F-41ABCD81AF4C}"/>
    <cellStyle name="40% - Accent4 2 7" xfId="1532" xr:uid="{FE995105-A000-4D4F-AC75-A2840D406312}"/>
    <cellStyle name="40% - Accent4 2 7 2" xfId="2752" xr:uid="{4785FC60-1982-4F77-B875-ABFC38246D42}"/>
    <cellStyle name="40% - Accent4 2 7 2 2" xfId="15660" xr:uid="{1F2CFF38-EA7C-409E-A494-A98978261515}"/>
    <cellStyle name="40% - Accent4 2 7 2 3" xfId="15661" xr:uid="{0FEE8BF6-5C7A-4DB8-8355-DE0CF119F4A2}"/>
    <cellStyle name="40% - Accent4 2 7 2 4" xfId="15659" xr:uid="{9271A5E5-1FA5-40AE-843E-46223DBCDF3E}"/>
    <cellStyle name="40% - Accent4 2 7 3" xfId="15662" xr:uid="{C0EBEEEA-188A-4A21-AC40-3D97D3C7FE67}"/>
    <cellStyle name="40% - Accent4 2 7 4" xfId="15663" xr:uid="{D13E8E7B-2266-44AC-8C8D-1C5A9D8C9101}"/>
    <cellStyle name="40% - Accent4 2 7 5" xfId="15664" xr:uid="{B2578861-442F-4E88-BEFB-D0D776A87CD8}"/>
    <cellStyle name="40% - Accent4 2 7 6" xfId="15658" xr:uid="{6AD10A1B-0431-4A3F-9D01-27472C00A684}"/>
    <cellStyle name="40% - Accent4 2 8" xfId="2152" xr:uid="{76638818-95D1-4C38-854B-C6BB850463C4}"/>
    <cellStyle name="40% - Accent4 2 8 2" xfId="15666" xr:uid="{1B01DD8C-89AD-4638-A7A3-B7D432282D42}"/>
    <cellStyle name="40% - Accent4 2 8 3" xfId="15667" xr:uid="{80D363EB-98C1-4F68-B06C-2B20E071AA6A}"/>
    <cellStyle name="40% - Accent4 2 8 4" xfId="15665" xr:uid="{D4991D1F-22AB-418F-AA00-BB2A4AAAB66E}"/>
    <cellStyle name="40% - Accent4 2 9" xfId="15668" xr:uid="{6875DA84-4303-44B4-8C92-521822A4A492}"/>
    <cellStyle name="40% - Accent4 20" xfId="5853" xr:uid="{DB347F2D-A21A-4762-BDC8-5C8272BAB4CB}"/>
    <cellStyle name="40% - Accent4 20 2" xfId="21752" xr:uid="{AF519DC1-AFEC-47FD-B51D-71D617DEAA5F}"/>
    <cellStyle name="40% - Accent4 20 3" xfId="15669" xr:uid="{937B1E2B-2F2B-40DE-B24B-997DA9F9C2AA}"/>
    <cellStyle name="40% - Accent4 21" xfId="5876" xr:uid="{74981901-5019-4197-B5CF-F621E8E494F6}"/>
    <cellStyle name="40% - Accent4 21 2" xfId="21775" xr:uid="{CE514337-56B1-434C-B91D-AF984C61A0CC}"/>
    <cellStyle name="40% - Accent4 21 3" xfId="15670" xr:uid="{FB2A713D-815D-48A0-8BFC-4C4F29D17D13}"/>
    <cellStyle name="40% - Accent4 22" xfId="5902" xr:uid="{D89E8F15-B4D7-4B78-B7AE-E39A4B016CAA}"/>
    <cellStyle name="40% - Accent4 22 2" xfId="21800" xr:uid="{A0DF1AF6-9EAE-44D0-92B2-A13E988724BE}"/>
    <cellStyle name="40% - Accent4 22 3" xfId="15671" xr:uid="{2481273F-299E-4E92-9E7F-1C9ABC5A62A3}"/>
    <cellStyle name="40% - Accent4 23" xfId="4904" xr:uid="{B7A0D864-BE1B-4510-B19C-74685B68EFD3}"/>
    <cellStyle name="40% - Accent4 23 2" xfId="15672" xr:uid="{288BF8C2-AA5C-4CCD-B506-0A7B676EB5EC}"/>
    <cellStyle name="40% - Accent4 24" xfId="15673" xr:uid="{FB9BF112-121F-4DFC-96C9-F7101B6BBEB6}"/>
    <cellStyle name="40% - Accent4 25" xfId="15674" xr:uid="{259A2019-6813-4E70-8F01-FEAC9EAEC812}"/>
    <cellStyle name="40% - Accent4 26" xfId="15675" xr:uid="{86DE4E5A-B572-4290-8D96-C9EC30CBAED3}"/>
    <cellStyle name="40% - Accent4 27" xfId="15676" xr:uid="{D57C5B6A-518C-4808-8D23-54825CDF208C}"/>
    <cellStyle name="40% - Accent4 28" xfId="15677" xr:uid="{DCB13746-87CC-41A5-8238-5DE8F955E941}"/>
    <cellStyle name="40% - Accent4 29" xfId="15678" xr:uid="{FAB2E986-63D6-4EE6-85FC-E495193D3C01}"/>
    <cellStyle name="40% - Accent4 3" xfId="659" xr:uid="{8C6BFDA7-A7DE-4B2B-9AB9-4F7702A3F665}"/>
    <cellStyle name="40% - Accent4 3 10" xfId="15680" xr:uid="{A7D9C2B1-B6F2-4910-A378-4B8CB6CDE886}"/>
    <cellStyle name="40% - Accent4 3 10 2" xfId="29916" xr:uid="{6A1468FB-D10E-45F0-998E-34CE3F80CCAF}"/>
    <cellStyle name="40% - Accent4 3 11" xfId="15681" xr:uid="{8D3D18C1-1518-4F48-AB9C-21C3F404F7B7}"/>
    <cellStyle name="40% - Accent4 3 12" xfId="15682" xr:uid="{39CEE857-D30E-454F-9C08-A281C6339863}"/>
    <cellStyle name="40% - Accent4 3 13" xfId="15679" xr:uid="{53BF43AE-8729-4F24-A1E7-2659A3EEA3F5}"/>
    <cellStyle name="40% - Accent4 3 14" xfId="20953" xr:uid="{BF83E7FF-512A-4766-AFD0-52F0C2AB1774}"/>
    <cellStyle name="40% - Accent4 3 15" xfId="6643" xr:uid="{AD8EB10D-52B2-49A0-88C5-3A5EA8B9EB66}"/>
    <cellStyle name="40% - Accent4 3 16" xfId="5074" xr:uid="{8A99533A-D668-4E9F-9E67-AD3690D891C4}"/>
    <cellStyle name="40% - Accent4 3 17" xfId="22960" xr:uid="{49ACFABB-B0F8-4FEB-9079-16432A770EC4}"/>
    <cellStyle name="40% - Accent4 3 2" xfId="809" xr:uid="{974A9A91-71FC-484B-85FA-58A4C28F12CC}"/>
    <cellStyle name="40% - Accent4 3 2 10" xfId="21179" xr:uid="{B5FBB96F-FBF8-420C-B695-09B56A082C59}"/>
    <cellStyle name="40% - Accent4 3 2 11" xfId="15683" xr:uid="{EB498480-A832-4BD5-9E1D-9524664340B4}"/>
    <cellStyle name="40% - Accent4 3 2 12" xfId="5342" xr:uid="{199CCFDE-86F8-42DD-B52A-F4D15B01EDEA}"/>
    <cellStyle name="40% - Accent4 3 2 13" xfId="23005" xr:uid="{BEB8C7E3-F0C2-415F-A0DE-804F8E3AA6F0}"/>
    <cellStyle name="40% - Accent4 3 2 2" xfId="122" xr:uid="{DED14252-4025-41D2-BFBC-F18F4DF64AAC}"/>
    <cellStyle name="40% - Accent4 3 2 2 10" xfId="24353" xr:uid="{3F2575DA-9401-41C3-A662-52F52286FA37}"/>
    <cellStyle name="40% - Accent4 3 2 2 2" xfId="1357" xr:uid="{4A36E9D2-D6DD-42AD-B92C-879CB7C8BA4E}"/>
    <cellStyle name="40% - Accent4 3 2 2 2 2" xfId="2019" xr:uid="{F6723B29-53D7-4E67-8B87-A5A234E24B62}"/>
    <cellStyle name="40% - Accent4 3 2 2 2 2 2" xfId="3254" xr:uid="{7C0B3D94-DBAC-46D4-882F-3CF55950C093}"/>
    <cellStyle name="40% - Accent4 3 2 2 2 2 2 2" xfId="15687" xr:uid="{84CCDED9-655E-486A-8A64-2436ED7D3165}"/>
    <cellStyle name="40% - Accent4 3 2 2 2 2 3" xfId="15688" xr:uid="{06370DCF-6DDA-4333-9296-2F27966E20E2}"/>
    <cellStyle name="40% - Accent4 3 2 2 2 2 4" xfId="28796" xr:uid="{E0442848-8B18-4CE8-A6FD-614AFC59AB6A}"/>
    <cellStyle name="40% - Accent4 3 2 2 2 2 5" xfId="15686" xr:uid="{29646C4D-FDD1-4ABF-913A-82CC8E5294E3}"/>
    <cellStyle name="40% - Accent4 3 2 2 2 3" xfId="2641" xr:uid="{C07B5E14-AA66-49F4-A948-4DDCA9407D93}"/>
    <cellStyle name="40% - Accent4 3 2 2 2 3 2" xfId="15689" xr:uid="{5809F6EF-B163-4B0F-991F-1B44045077BD}"/>
    <cellStyle name="40% - Accent4 3 2 2 2 4" xfId="15690" xr:uid="{156C70B5-C32D-47C4-A49C-292E03CAB6FC}"/>
    <cellStyle name="40% - Accent4 3 2 2 2 5" xfId="15691" xr:uid="{F7674198-CB7A-4AEF-8078-75E5B16C4ADB}"/>
    <cellStyle name="40% - Accent4 3 2 2 2 6" xfId="25821" xr:uid="{85A0883F-05E1-4199-9DAA-58DA1C39063F}"/>
    <cellStyle name="40% - Accent4 3 2 2 2 7" xfId="15685" xr:uid="{B4DEDE3D-453F-4383-BF7E-EA62F69E0C66}"/>
    <cellStyle name="40% - Accent4 3 2 2 3" xfId="1729" xr:uid="{ACC4A660-9C73-4350-8901-19D2E7D07BC9}"/>
    <cellStyle name="40% - Accent4 3 2 2 3 2" xfId="2950" xr:uid="{81EA8301-1CF6-4055-BF5A-08241CD36B71}"/>
    <cellStyle name="40% - Accent4 3 2 2 3 2 2" xfId="15694" xr:uid="{152D5DEE-83F8-4DA5-86A8-C61742B24961}"/>
    <cellStyle name="40% - Accent4 3 2 2 3 2 3" xfId="15695" xr:uid="{41DA6853-264A-4CA4-8C74-10D32BDDBD5A}"/>
    <cellStyle name="40% - Accent4 3 2 2 3 2 4" xfId="15693" xr:uid="{41E108F3-6C4B-46D6-8306-FFA5051AF60C}"/>
    <cellStyle name="40% - Accent4 3 2 2 3 3" xfId="15696" xr:uid="{2A15F392-EB00-4025-B6FB-3F3F0BE96A58}"/>
    <cellStyle name="40% - Accent4 3 2 2 3 4" xfId="15697" xr:uid="{8D403749-56C8-46A3-8CE4-BAC46636EB7E}"/>
    <cellStyle name="40% - Accent4 3 2 2 3 5" xfId="15698" xr:uid="{6D87118F-0378-4736-982E-EBBCCBB4CD85}"/>
    <cellStyle name="40% - Accent4 3 2 2 3 6" xfId="27282" xr:uid="{B6E8A160-3DC5-4FB3-A93B-2A8CA68BEC09}"/>
    <cellStyle name="40% - Accent4 3 2 2 3 7" xfId="15692" xr:uid="{84418447-45BB-4D95-AD69-11B14295C06E}"/>
    <cellStyle name="40% - Accent4 3 2 2 4" xfId="2347" xr:uid="{E694F801-3FE8-481F-8A72-E2985A3261FC}"/>
    <cellStyle name="40% - Accent4 3 2 2 4 2" xfId="15700" xr:uid="{F2278B3D-9149-43EB-B97B-520E9BAA8E13}"/>
    <cellStyle name="40% - Accent4 3 2 2 4 3" xfId="15701" xr:uid="{C193C1C4-33C1-4017-8878-ACB20913FB46}"/>
    <cellStyle name="40% - Accent4 3 2 2 4 4" xfId="30277" xr:uid="{6E7EEC0D-7B5F-4B02-8858-261356F9D40D}"/>
    <cellStyle name="40% - Accent4 3 2 2 4 5" xfId="15699" xr:uid="{D0620593-CAB2-4259-A606-EEE862975F0B}"/>
    <cellStyle name="40% - Accent4 3 2 2 5" xfId="15702" xr:uid="{D84497CE-3BA5-45CD-8A0B-416510146A2B}"/>
    <cellStyle name="40% - Accent4 3 2 2 6" xfId="15703" xr:uid="{E2E44F76-9647-4F82-AF99-69420DE0D88D}"/>
    <cellStyle name="40% - Accent4 3 2 2 7" xfId="15704" xr:uid="{31C2ED48-7D7B-44C1-B20D-C4BA493116D7}"/>
    <cellStyle name="40% - Accent4 3 2 2 8" xfId="22152" xr:uid="{4BB77ADD-DBEA-4FAB-9E76-F5895A108778}"/>
    <cellStyle name="40% - Accent4 3 2 2 9" xfId="15684" xr:uid="{FE72FEF5-CAC3-48BC-98F6-E1FA3065F54F}"/>
    <cellStyle name="40% - Accent4 3 2 3" xfId="1356" xr:uid="{5B0FB585-C617-4407-8B40-144589CF9FE2}"/>
    <cellStyle name="40% - Accent4 3 2 3 2" xfId="2018" xr:uid="{067C90C4-FE78-46C1-A659-CAAC90ECF4C5}"/>
    <cellStyle name="40% - Accent4 3 2 3 2 2" xfId="3253" xr:uid="{CB902DB9-F56C-418D-B48F-DBBD83AAE920}"/>
    <cellStyle name="40% - Accent4 3 2 3 2 2 2" xfId="15708" xr:uid="{1FC2FCDC-1C74-4CB4-B1FB-F62D2E3A71EE}"/>
    <cellStyle name="40% - Accent4 3 2 3 2 2 3" xfId="15709" xr:uid="{6FE0B438-94EB-469B-97C5-2B60746FFB11}"/>
    <cellStyle name="40% - Accent4 3 2 3 2 2 4" xfId="29086" xr:uid="{541239E7-4F77-4C78-9B9E-F4F25BC02338}"/>
    <cellStyle name="40% - Accent4 3 2 3 2 2 5" xfId="15707" xr:uid="{45C71DFE-D0CB-467D-99A2-FAF6BCFAFC21}"/>
    <cellStyle name="40% - Accent4 3 2 3 2 3" xfId="15710" xr:uid="{716D296B-2F17-4A39-915C-7ECECCAFB3E0}"/>
    <cellStyle name="40% - Accent4 3 2 3 2 4" xfId="15711" xr:uid="{5690AB48-AB27-4117-8812-150BF60EA242}"/>
    <cellStyle name="40% - Accent4 3 2 3 2 5" xfId="15712" xr:uid="{1CEEEF2F-E37A-4FD8-96C6-103D571BA015}"/>
    <cellStyle name="40% - Accent4 3 2 3 2 6" xfId="26108" xr:uid="{4D2AD5D3-5C99-48F5-A2D5-ED5A9EF501F3}"/>
    <cellStyle name="40% - Accent4 3 2 3 2 7" xfId="15706" xr:uid="{35C270E3-EEE9-4F42-BD7C-4A15B6A8C68F}"/>
    <cellStyle name="40% - Accent4 3 2 3 3" xfId="2640" xr:uid="{EDEFC56C-6F8A-4D29-887F-13AA709A43D0}"/>
    <cellStyle name="40% - Accent4 3 2 3 3 2" xfId="15714" xr:uid="{524C8D19-2994-4751-8E05-83F71324E7A5}"/>
    <cellStyle name="40% - Accent4 3 2 3 3 2 2" xfId="15715" xr:uid="{391F1CFA-CCA0-4E64-A41C-9AD0F73A236E}"/>
    <cellStyle name="40% - Accent4 3 2 3 3 2 3" xfId="15716" xr:uid="{4B9081FB-E1A1-4151-A0EE-3D0DBCF2922D}"/>
    <cellStyle name="40% - Accent4 3 2 3 3 3" xfId="15717" xr:uid="{10459BAE-E9D9-4E89-BEB0-39F40A7D48EE}"/>
    <cellStyle name="40% - Accent4 3 2 3 3 4" xfId="15718" xr:uid="{4B36AA19-CCC8-4BDF-8201-FCE35124EBCA}"/>
    <cellStyle name="40% - Accent4 3 2 3 3 5" xfId="15719" xr:uid="{B0B55F4C-A1D4-447A-969F-C1DB837B87A5}"/>
    <cellStyle name="40% - Accent4 3 2 3 3 6" xfId="27575" xr:uid="{9E72FEA7-DD47-4268-8AE1-133AF3C4BAE4}"/>
    <cellStyle name="40% - Accent4 3 2 3 3 7" xfId="15713" xr:uid="{952C4C17-3369-47E6-BCEF-3A243BE59086}"/>
    <cellStyle name="40% - Accent4 3 2 3 4" xfId="15720" xr:uid="{9002634C-8D46-4D8B-870F-62CFA928B423}"/>
    <cellStyle name="40% - Accent4 3 2 3 4 2" xfId="15721" xr:uid="{9EA3786F-9E9F-430F-98D7-AF7B289E7891}"/>
    <cellStyle name="40% - Accent4 3 2 3 4 3" xfId="15722" xr:uid="{A9B23797-9930-48D5-976F-3D7EA7C7D66F}"/>
    <cellStyle name="40% - Accent4 3 2 3 4 4" xfId="30573" xr:uid="{77B6ABE2-B675-4ED2-A05C-542510B2E758}"/>
    <cellStyle name="40% - Accent4 3 2 3 5" xfId="15723" xr:uid="{98B5AB7A-ECC8-43B3-B3B5-5FDC81CE4CCD}"/>
    <cellStyle name="40% - Accent4 3 2 3 6" xfId="15724" xr:uid="{61746840-AC90-4744-B7A5-7C88B96DC6E0}"/>
    <cellStyle name="40% - Accent4 3 2 3 7" xfId="15725" xr:uid="{78A66913-3CAB-45E0-95C1-DC47C0EE03D9}"/>
    <cellStyle name="40% - Accent4 3 2 3 8" xfId="24664" xr:uid="{561487D2-F3A0-463E-90FF-BE017C3B2337}"/>
    <cellStyle name="40% - Accent4 3 2 3 9" xfId="15705" xr:uid="{E42006D0-1E9C-4F70-A848-3D105451FBCA}"/>
    <cellStyle name="40% - Accent4 3 2 4" xfId="1728" xr:uid="{7083ED59-58B3-482C-85CF-92FCE7C4429D}"/>
    <cellStyle name="40% - Accent4 3 2 4 2" xfId="2949" xr:uid="{1273ABC6-B807-4F00-A3CF-235208A0E122}"/>
    <cellStyle name="40% - Accent4 3 2 4 2 2" xfId="15728" xr:uid="{319C68CB-5D9E-4760-8F17-66E71C71A63C}"/>
    <cellStyle name="40% - Accent4 3 2 4 2 2 2" xfId="29383" xr:uid="{DF6B5947-B19D-4956-B1D9-B4E7C78E8E63}"/>
    <cellStyle name="40% - Accent4 3 2 4 2 3" xfId="15729" xr:uid="{ADA278DB-F2A8-44E9-995F-B425911BA8CC}"/>
    <cellStyle name="40% - Accent4 3 2 4 2 4" xfId="26399" xr:uid="{E20DC472-5C30-463D-989A-27E5050836A9}"/>
    <cellStyle name="40% - Accent4 3 2 4 2 5" xfId="15727" xr:uid="{373156A6-87E2-41E5-B86D-4097ABA909D6}"/>
    <cellStyle name="40% - Accent4 3 2 4 3" xfId="15730" xr:uid="{73DD5828-2874-415A-BA0D-8F199C5B9417}"/>
    <cellStyle name="40% - Accent4 3 2 4 3 2" xfId="27872" xr:uid="{5C23AA0A-6DC7-4A9F-8108-A597F7D3897D}"/>
    <cellStyle name="40% - Accent4 3 2 4 4" xfId="15731" xr:uid="{16BDB386-C8B6-44A2-88BB-04C457D49516}"/>
    <cellStyle name="40% - Accent4 3 2 4 4 2" xfId="30871" xr:uid="{936E2BED-B213-4E59-BD97-08E5EB6EA0A6}"/>
    <cellStyle name="40% - Accent4 3 2 4 5" xfId="15732" xr:uid="{C5F4A35D-EFB8-4113-9B58-C3B9C2E4100B}"/>
    <cellStyle name="40% - Accent4 3 2 4 6" xfId="24943" xr:uid="{6A3DD6DB-9C08-4679-8375-CF8056B82947}"/>
    <cellStyle name="40% - Accent4 3 2 4 7" xfId="15726" xr:uid="{2B15D20C-719D-4438-9E99-45238AB2AFAB}"/>
    <cellStyle name="40% - Accent4 3 2 5" xfId="2230" xr:uid="{69B2C028-990F-41A0-BC3E-9340FF29C98A}"/>
    <cellStyle name="40% - Accent4 3 2 5 2" xfId="15734" xr:uid="{CD41E922-ABA5-4082-AA9D-503AA980D58F}"/>
    <cellStyle name="40% - Accent4 3 2 5 2 2" xfId="15735" xr:uid="{F96EC899-526B-4A71-9DC0-E253ADF524CD}"/>
    <cellStyle name="40% - Accent4 3 2 5 2 2 2" xfId="29692" xr:uid="{270F9C15-BA40-4CAB-9240-6709CB348933}"/>
    <cellStyle name="40% - Accent4 3 2 5 2 3" xfId="15736" xr:uid="{A6D83292-E824-484D-95D5-164B81DF960D}"/>
    <cellStyle name="40% - Accent4 3 2 5 2 4" xfId="26708" xr:uid="{B1F01D1C-C57F-4568-9C8A-3CC3E6FBCA01}"/>
    <cellStyle name="40% - Accent4 3 2 5 3" xfId="15737" xr:uid="{A5D1A018-5C64-4191-B7C4-7CAC6865BBF0}"/>
    <cellStyle name="40% - Accent4 3 2 5 3 2" xfId="28181" xr:uid="{893B00A9-7E34-43AD-87C3-697F1840FDE6}"/>
    <cellStyle name="40% - Accent4 3 2 5 4" xfId="15738" xr:uid="{A87F8E2E-E2FF-4E55-AE23-5CEF8431869A}"/>
    <cellStyle name="40% - Accent4 3 2 5 4 2" xfId="31181" xr:uid="{904DEF29-16B8-4962-A191-9CD9840C0A96}"/>
    <cellStyle name="40% - Accent4 3 2 5 5" xfId="15739" xr:uid="{B071927C-164B-41F3-9C61-806229DDC5DF}"/>
    <cellStyle name="40% - Accent4 3 2 5 6" xfId="25240" xr:uid="{D8045D4C-11F2-4B1F-A4CA-9E9BEB3B4496}"/>
    <cellStyle name="40% - Accent4 3 2 5 7" xfId="15733" xr:uid="{A185D505-3D05-4C85-9386-5351CD486B41}"/>
    <cellStyle name="40% - Accent4 3 2 6" xfId="15740" xr:uid="{C9A5EA61-87E3-4475-858D-90AAB304629C}"/>
    <cellStyle name="40% - Accent4 3 2 6 2" xfId="15741" xr:uid="{45515549-94D3-42D0-9494-CB1EFF969B1B}"/>
    <cellStyle name="40% - Accent4 3 2 6 2 2" xfId="28506" xr:uid="{EE423825-F35B-46D2-9AD9-6519F81464B0}"/>
    <cellStyle name="40% - Accent4 3 2 6 3" xfId="15742" xr:uid="{92C12C26-F247-493B-BA8B-E9326B442254}"/>
    <cellStyle name="40% - Accent4 3 2 6 4" xfId="25540" xr:uid="{2FBD5E1D-29A2-4CB0-8560-55335656836D}"/>
    <cellStyle name="40% - Accent4 3 2 7" xfId="15743" xr:uid="{15A9B4E1-8F29-4DBC-B285-D0739B2436D5}"/>
    <cellStyle name="40% - Accent4 3 2 7 2" xfId="26991" xr:uid="{A8D1F94D-A7AF-447E-AF7C-1485A7031B0C}"/>
    <cellStyle name="40% - Accent4 3 2 8" xfId="15744" xr:uid="{DAB89385-19E2-4980-9FD5-CD38BD8411D3}"/>
    <cellStyle name="40% - Accent4 3 2 8 2" xfId="29985" xr:uid="{7DD29D6E-47B0-4DC9-B931-8D454BBC2AB0}"/>
    <cellStyle name="40% - Accent4 3 2 9" xfId="15745" xr:uid="{15C92618-4D89-4346-8C7B-18C33E9BB310}"/>
    <cellStyle name="40% - Accent4 3 3" xfId="891" xr:uid="{9BF951B8-7EE1-4C7C-AE57-4FCCC795AA19}"/>
    <cellStyle name="40% - Accent4 3 3 10" xfId="24045" xr:uid="{E72574EF-ECCF-4C99-B529-D29C87FDD3C8}"/>
    <cellStyle name="40% - Accent4 3 3 2" xfId="1358" xr:uid="{90EBA328-502D-448F-8491-AB8276B3B037}"/>
    <cellStyle name="40% - Accent4 3 3 2 2" xfId="2020" xr:uid="{9A3A5106-F737-4ABB-9CD5-47171E6C9F54}"/>
    <cellStyle name="40% - Accent4 3 3 2 2 2" xfId="3255" xr:uid="{AAE9D775-6D8F-462E-99E3-421073C5E5C4}"/>
    <cellStyle name="40% - Accent4 3 3 2 2 2 2" xfId="15749" xr:uid="{E1798AA2-835B-41E6-BF1F-003A97E20C6A}"/>
    <cellStyle name="40% - Accent4 3 3 2 2 3" xfId="15750" xr:uid="{12F38D66-06AB-41DE-8CAE-9A0556D8EE14}"/>
    <cellStyle name="40% - Accent4 3 3 2 2 4" xfId="15748" xr:uid="{5E677E87-725D-4191-90E1-47CA629566B5}"/>
    <cellStyle name="40% - Accent4 3 3 2 3" xfId="2642" xr:uid="{6B7FB260-4C6B-47E7-A9C5-D082C4DF8074}"/>
    <cellStyle name="40% - Accent4 3 3 2 3 2" xfId="15751" xr:uid="{C521F79A-48C1-41E6-95B8-F3656C5CBB80}"/>
    <cellStyle name="40% - Accent4 3 3 2 4" xfId="15752" xr:uid="{59484925-ED0D-42D8-A42E-7CE8ADCBD5C6}"/>
    <cellStyle name="40% - Accent4 3 3 2 5" xfId="15753" xr:uid="{2058CF7E-6294-4F33-9E0F-944831DCDE16}"/>
    <cellStyle name="40% - Accent4 3 3 2 6" xfId="22408" xr:uid="{21FAE98E-E0AA-447E-B61F-7C8EF58FDC99}"/>
    <cellStyle name="40% - Accent4 3 3 2 7" xfId="15747" xr:uid="{218EB1CD-10B2-4F89-A4D5-310B3EA022BF}"/>
    <cellStyle name="40% - Accent4 3 3 2 8" xfId="31388" xr:uid="{BA87F1CB-538E-41C7-A05B-F5A699702949}"/>
    <cellStyle name="40% - Accent4 3 3 3" xfId="1730" xr:uid="{0F191BB8-8E85-4DDB-8099-0D97053EB479}"/>
    <cellStyle name="40% - Accent4 3 3 3 2" xfId="2951" xr:uid="{91A460B7-4ECD-4B60-8426-001963CD9EB6}"/>
    <cellStyle name="40% - Accent4 3 3 3 2 2" xfId="15756" xr:uid="{7AEBE767-A125-40FB-8A35-C3644FEE9A9D}"/>
    <cellStyle name="40% - Accent4 3 3 3 2 3" xfId="15757" xr:uid="{C18E13A0-D1D0-4D25-ABE4-A7D2A4FA3D40}"/>
    <cellStyle name="40% - Accent4 3 3 3 2 4" xfId="15755" xr:uid="{E569D809-1AD3-4214-8FB8-C8C20F35B7B9}"/>
    <cellStyle name="40% - Accent4 3 3 3 3" xfId="15758" xr:uid="{08B4E68C-3900-442B-9574-37054A686367}"/>
    <cellStyle name="40% - Accent4 3 3 3 4" xfId="15759" xr:uid="{293C73BB-300A-4F9A-A6DA-0D7E4CD8CCAE}"/>
    <cellStyle name="40% - Accent4 3 3 3 5" xfId="15760" xr:uid="{02FC7C02-B10F-4900-B6B8-CF3059B747E5}"/>
    <cellStyle name="40% - Accent4 3 3 3 6" xfId="31395" xr:uid="{E8C78B10-223E-427F-90C9-8385A630476C}"/>
    <cellStyle name="40% - Accent4 3 3 3 7" xfId="15754" xr:uid="{C2C5FDB5-556B-4378-837C-C7451812248F}"/>
    <cellStyle name="40% - Accent4 3 3 4" xfId="2286" xr:uid="{11FA8B88-2947-4E86-B30A-686383F77BFB}"/>
    <cellStyle name="40% - Accent4 3 3 4 2" xfId="15762" xr:uid="{59379311-1A7D-4C8D-8862-5B0C15E064D7}"/>
    <cellStyle name="40% - Accent4 3 3 4 3" xfId="15763" xr:uid="{BAF41AA6-DFD2-449D-85F5-9BE2A3E0C0E2}"/>
    <cellStyle name="40% - Accent4 3 3 4 4" xfId="15761" xr:uid="{4A1A7AA2-418F-44AE-B1A2-893E7B2637C7}"/>
    <cellStyle name="40% - Accent4 3 3 5" xfId="15764" xr:uid="{7FE1619E-7AFF-4C4D-BC30-4D1D8B2D3DAB}"/>
    <cellStyle name="40% - Accent4 3 3 6" xfId="15765" xr:uid="{2416BD5B-76D8-4723-9B1E-C1BF1ADCD816}"/>
    <cellStyle name="40% - Accent4 3 3 7" xfId="15766" xr:uid="{9A90991F-8482-488E-A2D1-7F27238A1EFF}"/>
    <cellStyle name="40% - Accent4 3 3 8" xfId="21424" xr:uid="{7EAF081D-BAFD-473E-9A26-C7CF912BBFC9}"/>
    <cellStyle name="40% - Accent4 3 3 9" xfId="15746" xr:uid="{545DB914-E328-46E3-9803-640C3095A531}"/>
    <cellStyle name="40% - Accent4 3 4" xfId="810" xr:uid="{914FCCD9-07B8-4A6D-B6EB-158917AE1DB9}"/>
    <cellStyle name="40% - Accent4 3 4 10" xfId="24274" xr:uid="{DCEE78F5-8D88-4AE1-B2EC-7B063AD5EE0B}"/>
    <cellStyle name="40% - Accent4 3 4 2" xfId="1355" xr:uid="{98E7E01E-A1D4-4948-99C9-CF0801B66B64}"/>
    <cellStyle name="40% - Accent4 3 4 2 2" xfId="2017" xr:uid="{A2E94906-DC5F-40D7-9F32-A4DDCEA72B01}"/>
    <cellStyle name="40% - Accent4 3 4 2 2 2" xfId="3252" xr:uid="{E4F9966B-9D7B-4A71-A4D3-AFB4752DED05}"/>
    <cellStyle name="40% - Accent4 3 4 2 2 2 2" xfId="15770" xr:uid="{B2967BAD-389B-4F33-A2BF-72573325F82C}"/>
    <cellStyle name="40% - Accent4 3 4 2 2 3" xfId="15771" xr:uid="{871811A7-6CBA-4A65-88FC-2D837A526775}"/>
    <cellStyle name="40% - Accent4 3 4 2 2 4" xfId="28729" xr:uid="{4A3D3319-FAFC-4B8F-8FD3-A939C99A403F}"/>
    <cellStyle name="40% - Accent4 3 4 2 2 5" xfId="15769" xr:uid="{DF596770-E7AA-4CEC-AB7B-72E83D0BF36D}"/>
    <cellStyle name="40% - Accent4 3 4 2 3" xfId="2643" xr:uid="{A9A38DEB-8BAB-4F4B-A7C5-DEC920CC5E9C}"/>
    <cellStyle name="40% - Accent4 3 4 2 3 2" xfId="15772" xr:uid="{D260AB27-92C4-4445-B1B2-93F1CBE55B65}"/>
    <cellStyle name="40% - Accent4 3 4 2 4" xfId="15773" xr:uid="{7651E700-8541-407B-9190-375699E71DE5}"/>
    <cellStyle name="40% - Accent4 3 4 2 5" xfId="15774" xr:uid="{C4F566F5-6994-4204-A2CC-9685714B2C9C}"/>
    <cellStyle name="40% - Accent4 3 4 2 6" xfId="25752" xr:uid="{CB443EF1-4C98-4E0B-B356-3DB895C9B166}"/>
    <cellStyle name="40% - Accent4 3 4 2 7" xfId="15768" xr:uid="{137BBEEF-44AE-41EE-8C7B-37F184D24FD7}"/>
    <cellStyle name="40% - Accent4 3 4 3" xfId="1727" xr:uid="{9916FCCC-17B9-43FD-92F4-CD3A9C0239C8}"/>
    <cellStyle name="40% - Accent4 3 4 3 2" xfId="2948" xr:uid="{79718A61-3569-442E-8B03-CDEEE9B216DF}"/>
    <cellStyle name="40% - Accent4 3 4 3 2 2" xfId="15777" xr:uid="{4FB2583E-972D-4D87-9FC3-17381A40DC42}"/>
    <cellStyle name="40% - Accent4 3 4 3 2 3" xfId="15778" xr:uid="{616FFBB9-751B-472F-A422-E56DB0F28C76}"/>
    <cellStyle name="40% - Accent4 3 4 3 2 4" xfId="15776" xr:uid="{3F68163E-F3CE-4B5D-93F7-E36387039A89}"/>
    <cellStyle name="40% - Accent4 3 4 3 3" xfId="15779" xr:uid="{A09C627A-DB1A-4F56-8626-5A84BFD54854}"/>
    <cellStyle name="40% - Accent4 3 4 3 4" xfId="15780" xr:uid="{4DD8B120-0084-4AEC-94EE-27FD4B0CBAC5}"/>
    <cellStyle name="40% - Accent4 3 4 3 5" xfId="15781" xr:uid="{263EBFD8-3D06-4E0E-8607-3BD048E27D04}"/>
    <cellStyle name="40% - Accent4 3 4 3 6" xfId="27215" xr:uid="{4A4E9B3E-D3CF-4BA1-94C8-CD7DDEFB929E}"/>
    <cellStyle name="40% - Accent4 3 4 3 7" xfId="15775" xr:uid="{AAAC7C1C-D12E-4973-AA59-20B7BFD3F120}"/>
    <cellStyle name="40% - Accent4 3 4 4" xfId="2371" xr:uid="{988963B6-05DB-4845-9138-D17F189E64B8}"/>
    <cellStyle name="40% - Accent4 3 4 4 2" xfId="15783" xr:uid="{7A89A312-52EC-4C5B-89F9-C2BE99264AF5}"/>
    <cellStyle name="40% - Accent4 3 4 4 3" xfId="15784" xr:uid="{9B68A0D5-B0E6-4771-ABB5-875CE7FE91A2}"/>
    <cellStyle name="40% - Accent4 3 4 4 4" xfId="30209" xr:uid="{696C9F3D-2DC5-42D3-8CC9-F65EF0F6B166}"/>
    <cellStyle name="40% - Accent4 3 4 4 5" xfId="15782" xr:uid="{301557D4-FA76-4D25-B518-3F48ECA6A3A4}"/>
    <cellStyle name="40% - Accent4 3 4 5" xfId="15785" xr:uid="{B67370F8-37E7-41D9-93AC-BA5235F2F867}"/>
    <cellStyle name="40% - Accent4 3 4 6" xfId="15786" xr:uid="{B3C4DC7C-2F96-4860-940B-B6A8197A4642}"/>
    <cellStyle name="40% - Accent4 3 4 7" xfId="15787" xr:uid="{FCA79D5F-9706-4DC0-91A3-5EE7D8EA5C0D}"/>
    <cellStyle name="40% - Accent4 3 4 8" xfId="21909" xr:uid="{355C2F64-D4E9-491D-8A17-D15A165A000A}"/>
    <cellStyle name="40% - Accent4 3 4 9" xfId="15767" xr:uid="{E4986AE2-1C4B-43A1-B56F-6FB87D1AAB8A}"/>
    <cellStyle name="40% - Accent4 3 5" xfId="1174" xr:uid="{44844EEA-3C8F-4EF9-91DF-A8D47D57C18D}"/>
    <cellStyle name="40% - Accent4 3 5 2" xfId="1836" xr:uid="{E2D3BF0D-F2E0-4CAB-BC4B-FFF2A7E258BA}"/>
    <cellStyle name="40% - Accent4 3 5 2 2" xfId="3071" xr:uid="{D4A49F6F-9682-4D88-98BC-CF9D5B726D76}"/>
    <cellStyle name="40% - Accent4 3 5 2 2 2" xfId="15791" xr:uid="{BADB4E77-A40B-4A5E-A476-8A14DBE43D69}"/>
    <cellStyle name="40% - Accent4 3 5 2 2 3" xfId="15792" xr:uid="{E41B2C08-BDB5-46C0-A5C9-3BE909D5A036}"/>
    <cellStyle name="40% - Accent4 3 5 2 2 4" xfId="29018" xr:uid="{F52389B5-5142-41E4-A7B4-0403299AA320}"/>
    <cellStyle name="40% - Accent4 3 5 2 2 5" xfId="15790" xr:uid="{EDA59AC3-942E-4687-BA41-448E0D9392A3}"/>
    <cellStyle name="40% - Accent4 3 5 2 3" xfId="15793" xr:uid="{19ECB98C-559C-402F-851F-7DF7846DCFA8}"/>
    <cellStyle name="40% - Accent4 3 5 2 4" xfId="15794" xr:uid="{E3E2FED6-33B7-41CA-A944-FD5B43085FFE}"/>
    <cellStyle name="40% - Accent4 3 5 2 5" xfId="15795" xr:uid="{135A9F66-9BBF-4FC1-B0D4-B811E5970888}"/>
    <cellStyle name="40% - Accent4 3 5 2 6" xfId="26039" xr:uid="{C6A4F3F5-CB83-487B-BD6B-56478561504C}"/>
    <cellStyle name="40% - Accent4 3 5 2 7" xfId="15789" xr:uid="{C78EA996-4311-4973-9EDF-CC5E2C8EA958}"/>
    <cellStyle name="40% - Accent4 3 5 3" xfId="2639" xr:uid="{B38F01A6-4937-463D-B61E-7DF5217B3775}"/>
    <cellStyle name="40% - Accent4 3 5 3 2" xfId="15797" xr:uid="{686186DA-1B81-4A45-B190-A0B7DEF3ECC0}"/>
    <cellStyle name="40% - Accent4 3 5 3 2 2" xfId="15798" xr:uid="{31A9F623-E0E0-4303-A9AA-C25974262A5B}"/>
    <cellStyle name="40% - Accent4 3 5 3 2 3" xfId="15799" xr:uid="{3DEFC0E6-826C-4CE6-BC42-48597D0BFDA6}"/>
    <cellStyle name="40% - Accent4 3 5 3 3" xfId="15800" xr:uid="{7FC88241-2200-46BE-A954-5D78873B796D}"/>
    <cellStyle name="40% - Accent4 3 5 3 4" xfId="15801" xr:uid="{0730EEDF-533C-40F6-AD8E-DC210084DE4F}"/>
    <cellStyle name="40% - Accent4 3 5 3 5" xfId="15802" xr:uid="{2B4B9DB2-96E2-4C86-AD4B-3E6A5B7C22C6}"/>
    <cellStyle name="40% - Accent4 3 5 3 6" xfId="27507" xr:uid="{974B96F3-1374-4155-8135-277346762FDC}"/>
    <cellStyle name="40% - Accent4 3 5 3 7" xfId="15796" xr:uid="{0134D907-BA36-434B-9131-EA1D221DFCB2}"/>
    <cellStyle name="40% - Accent4 3 5 4" xfId="15803" xr:uid="{A5EF0B47-9C6D-4E80-9264-E2314F292166}"/>
    <cellStyle name="40% - Accent4 3 5 4 2" xfId="15804" xr:uid="{B941A4E3-B54C-4675-9692-C76F59C0CADE}"/>
    <cellStyle name="40% - Accent4 3 5 4 3" xfId="15805" xr:uid="{55928161-612B-4EBC-BE3E-B68FA1696117}"/>
    <cellStyle name="40% - Accent4 3 5 4 4" xfId="30504" xr:uid="{CA05CBE2-F4CF-498A-BB33-B76DF8ACDF03}"/>
    <cellStyle name="40% - Accent4 3 5 5" xfId="15806" xr:uid="{3E199951-BC71-4E2D-BE40-582AB77ED31F}"/>
    <cellStyle name="40% - Accent4 3 5 6" xfId="15807" xr:uid="{50857850-8B56-42CB-968C-E616AF65B189}"/>
    <cellStyle name="40% - Accent4 3 5 7" xfId="15808" xr:uid="{CF07C5EF-6BAF-44C8-B0F5-D00E463A76CB}"/>
    <cellStyle name="40% - Accent4 3 5 8" xfId="24595" xr:uid="{644D94B7-FB86-4500-B6E5-9F8B0F6F7B28}"/>
    <cellStyle name="40% - Accent4 3 5 9" xfId="15788" xr:uid="{7C5C123C-C9B4-4D4F-9F46-8506DBCCA1F4}"/>
    <cellStyle name="40% - Accent4 3 6" xfId="1546" xr:uid="{3BE21F07-57C6-44FB-8381-81DE6C225700}"/>
    <cellStyle name="40% - Accent4 3 6 2" xfId="2767" xr:uid="{04492B51-4AC7-4915-921F-52ADA158B700}"/>
    <cellStyle name="40% - Accent4 3 6 2 2" xfId="15811" xr:uid="{C1BB7722-2D4B-430D-BF9D-4586D1A54B69}"/>
    <cellStyle name="40% - Accent4 3 6 2 2 2" xfId="29314" xr:uid="{31D57FDC-8C2B-42D3-9A4C-5993DF5E5FED}"/>
    <cellStyle name="40% - Accent4 3 6 2 3" xfId="15812" xr:uid="{E4DF0EEC-3D48-496C-A63C-2F1370FB120B}"/>
    <cellStyle name="40% - Accent4 3 6 2 4" xfId="26330" xr:uid="{D70BD47A-22BB-4A5E-95C1-33A03057385C}"/>
    <cellStyle name="40% - Accent4 3 6 2 5" xfId="15810" xr:uid="{65755259-5589-4B2C-95AD-495D116992BF}"/>
    <cellStyle name="40% - Accent4 3 6 3" xfId="15813" xr:uid="{459FCCB2-0B11-44AF-A270-4D8E50061119}"/>
    <cellStyle name="40% - Accent4 3 6 3 2" xfId="27803" xr:uid="{643CA1DD-D75E-4CBD-8A5C-50FD15415026}"/>
    <cellStyle name="40% - Accent4 3 6 4" xfId="15814" xr:uid="{012593E0-4F4D-4141-B909-BAF2A114174C}"/>
    <cellStyle name="40% - Accent4 3 6 4 2" xfId="30801" xr:uid="{2B490BCD-9C77-4103-9A1C-BF2DA6D9B2AE}"/>
    <cellStyle name="40% - Accent4 3 6 5" xfId="15815" xr:uid="{093105D3-5ACD-40B0-ABE7-BABB6369856E}"/>
    <cellStyle name="40% - Accent4 3 6 6" xfId="15816" xr:uid="{02064C23-8A47-4FD2-8134-80D0F356396A}"/>
    <cellStyle name="40% - Accent4 3 6 7" xfId="24874" xr:uid="{068966A6-ABBA-4A76-A510-481272BD77EC}"/>
    <cellStyle name="40% - Accent4 3 6 8" xfId="15809" xr:uid="{AAAFBA62-6E5D-4030-839E-8127CB2042C7}"/>
    <cellStyle name="40% - Accent4 3 7" xfId="2166" xr:uid="{DA7593B3-6E41-4C9D-93C6-B9C07429542C}"/>
    <cellStyle name="40% - Accent4 3 7 2" xfId="15818" xr:uid="{5D8DAE69-A488-4A55-B29F-B8230AE66753}"/>
    <cellStyle name="40% - Accent4 3 7 2 2" xfId="15819" xr:uid="{CA1926D4-233B-45E4-B888-50D42A1ED443}"/>
    <cellStyle name="40% - Accent4 3 7 2 2 2" xfId="29624" xr:uid="{D194118A-EBB5-4D5F-AA47-65F53D56047F}"/>
    <cellStyle name="40% - Accent4 3 7 2 3" xfId="15820" xr:uid="{C2EA6636-B129-4A7E-90B9-A3CAE33C5BE9}"/>
    <cellStyle name="40% - Accent4 3 7 2 4" xfId="26640" xr:uid="{A193FFA0-5C0A-4625-B81B-F545977381CB}"/>
    <cellStyle name="40% - Accent4 3 7 3" xfId="15821" xr:uid="{07A2DB56-3ACE-4E27-ABF4-8AAAC33ABA01}"/>
    <cellStyle name="40% - Accent4 3 7 3 2" xfId="28113" xr:uid="{D7014A33-9469-4CC9-88A1-730508C60FCA}"/>
    <cellStyle name="40% - Accent4 3 7 4" xfId="15822" xr:uid="{A2D2A371-E8AE-4ED5-BE7E-1F3D8B179A1C}"/>
    <cellStyle name="40% - Accent4 3 7 4 2" xfId="31112" xr:uid="{D054E8DD-995D-410B-8526-077D11061045}"/>
    <cellStyle name="40% - Accent4 3 7 5" xfId="15823" xr:uid="{D5D524CA-5B6E-4D6B-A986-E6BFE3813BD4}"/>
    <cellStyle name="40% - Accent4 3 7 6" xfId="25171" xr:uid="{A63FD445-A8CB-4EAD-9910-AAF8AD8C7716}"/>
    <cellStyle name="40% - Accent4 3 7 7" xfId="15817" xr:uid="{55359266-EA6B-4FD7-92B0-235BBF0A7412}"/>
    <cellStyle name="40% - Accent4 3 8" xfId="15824" xr:uid="{312F44CF-DE9D-4FBD-AFC5-E8926F456D39}"/>
    <cellStyle name="40% - Accent4 3 8 2" xfId="15825" xr:uid="{D464F7AC-E288-4DED-A979-AE1910CF3204}"/>
    <cellStyle name="40% - Accent4 3 8 2 2" xfId="28438" xr:uid="{8161B5B0-37AD-498C-9DBF-70F8655A1734}"/>
    <cellStyle name="40% - Accent4 3 8 3" xfId="15826" xr:uid="{AE8FD12C-DD53-4583-A0DF-E5D8F8A51A9B}"/>
    <cellStyle name="40% - Accent4 3 8 4" xfId="25471" xr:uid="{E0B19148-CB77-4F80-8C8F-CEF850A8969B}"/>
    <cellStyle name="40% - Accent4 3 9" xfId="15827" xr:uid="{2C68D699-CF79-4C90-8AB0-DB8D0E641942}"/>
    <cellStyle name="40% - Accent4 3 9 2" xfId="26922" xr:uid="{11A79393-BE86-4289-B840-EF373D965557}"/>
    <cellStyle name="40% - Accent4 30" xfId="15828" xr:uid="{A00B7B08-1439-47EA-B484-7C7BB2E398ED}"/>
    <cellStyle name="40% - Accent4 31" xfId="15829" xr:uid="{C8333CAB-3F2B-4D88-A934-5552E3664064}"/>
    <cellStyle name="40% - Accent4 32" xfId="15830" xr:uid="{376EC3FC-8F21-4239-9376-8B8C55116ACC}"/>
    <cellStyle name="40% - Accent4 33" xfId="15831" xr:uid="{4BB22CD2-9F71-4ED2-AC7F-115CA448022C}"/>
    <cellStyle name="40% - Accent4 34" xfId="15832" xr:uid="{4D687D8E-D9BF-432E-BDB7-5FA3B66542D1}"/>
    <cellStyle name="40% - Accent4 35" xfId="15833" xr:uid="{57EF6D68-4778-4CB8-B426-801D3B03F2A5}"/>
    <cellStyle name="40% - Accent4 36" xfId="15355" xr:uid="{1832551A-E9C8-44C5-B5A0-F06F03ADCCB5}"/>
    <cellStyle name="40% - Accent4 37" xfId="6613" xr:uid="{0E52ADB4-C183-4B15-904A-73D34575F037}"/>
    <cellStyle name="40% - Accent4 38" xfId="4867" xr:uid="{328C4D6D-4877-418B-82A7-1C627E9643F1}"/>
    <cellStyle name="40% - Accent4 39" xfId="22834" xr:uid="{10E0567A-15A6-45B7-8DD5-FFDA25BDECFE}"/>
    <cellStyle name="40% - Accent4 4" xfId="111" xr:uid="{44CEBA01-32EF-482F-B8E1-555D70F7E249}"/>
    <cellStyle name="40% - Accent4 4 10" xfId="15835" xr:uid="{2A8BD497-713C-40CC-85E9-82833BB05486}"/>
    <cellStyle name="40% - Accent4 4 11" xfId="15836" xr:uid="{A67C823C-D25D-47FB-AC6D-D99E22BD608C}"/>
    <cellStyle name="40% - Accent4 4 12" xfId="15834" xr:uid="{B366D967-40FC-44D7-888C-78E3CDE50A01}"/>
    <cellStyle name="40% - Accent4 4 13" xfId="6702" xr:uid="{1DF3E4A2-EA4F-4653-A9CF-9F557710835D}"/>
    <cellStyle name="40% - Accent4 4 14" xfId="5092" xr:uid="{F08C74EF-1E1C-499B-8448-926B195B5D5A}"/>
    <cellStyle name="40% - Accent4 4 15" xfId="22975" xr:uid="{D02FFCAB-65E0-4C72-B2FD-B8F78A3AFF3C}"/>
    <cellStyle name="40% - Accent4 4 2" xfId="890" xr:uid="{997E56D5-1485-4153-95B9-3D3FD73C31ED}"/>
    <cellStyle name="40% - Accent4 4 2 10" xfId="21195" xr:uid="{477C34F7-5762-487B-8B04-751C8920578B}"/>
    <cellStyle name="40% - Accent4 4 2 11" xfId="15837" xr:uid="{39A1026E-D3BE-4B34-859B-BB4E927A2D13}"/>
    <cellStyle name="40% - Accent4 4 2 12" xfId="5357" xr:uid="{8087EA5B-40B0-4EFC-9716-4883EE14D9F7}"/>
    <cellStyle name="40% - Accent4 4 2 13" xfId="23021" xr:uid="{CC2EE748-0390-4937-8F3D-24BBB23AEBA2}"/>
    <cellStyle name="40% - Accent4 4 2 2" xfId="1360" xr:uid="{A16018D8-E558-40B0-86D2-F560CAD0A034}"/>
    <cellStyle name="40% - Accent4 4 2 2 10" xfId="25809" xr:uid="{F5695DE7-7FBF-491F-A27F-282ABF8465E5}"/>
    <cellStyle name="40% - Accent4 4 2 2 2" xfId="2022" xr:uid="{02CA6440-5835-4600-88BF-591969E93711}"/>
    <cellStyle name="40% - Accent4 4 2 2 2 2" xfId="3257" xr:uid="{CD8F5157-48F0-4E20-98DA-1D6EADBA0756}"/>
    <cellStyle name="40% - Accent4 4 2 2 2 2 2" xfId="15841" xr:uid="{89287083-7EE5-4D6D-B759-C152EE9567E1}"/>
    <cellStyle name="40% - Accent4 4 2 2 2 2 3" xfId="15842" xr:uid="{FB2D819A-62D9-4C74-BEAC-0E707A4A8990}"/>
    <cellStyle name="40% - Accent4 4 2 2 2 2 4" xfId="15840" xr:uid="{9BB4B2FB-7C45-4AED-BE52-E88B56070B02}"/>
    <cellStyle name="40% - Accent4 4 2 2 2 3" xfId="15843" xr:uid="{16682D11-4083-4EFC-97EC-759845A3D017}"/>
    <cellStyle name="40% - Accent4 4 2 2 2 4" xfId="15844" xr:uid="{897BABA4-24C3-4451-9F41-F8C46391F6AD}"/>
    <cellStyle name="40% - Accent4 4 2 2 2 5" xfId="15845" xr:uid="{00CE89F1-BE58-4637-92C1-AB2643A87BDD}"/>
    <cellStyle name="40% - Accent4 4 2 2 2 6" xfId="28786" xr:uid="{04D3DDCB-B432-4069-A360-761A2474C3DB}"/>
    <cellStyle name="40% - Accent4 4 2 2 2 7" xfId="15839" xr:uid="{5A264F01-EC31-421D-80B6-03A0B161A96F}"/>
    <cellStyle name="40% - Accent4 4 2 2 3" xfId="2645" xr:uid="{B3FB7374-97FC-4EF5-996A-D0FF42D21B3A}"/>
    <cellStyle name="40% - Accent4 4 2 2 3 2" xfId="15847" xr:uid="{4FD07228-FC3A-43B6-AA7D-43C68400130C}"/>
    <cellStyle name="40% - Accent4 4 2 2 3 2 2" xfId="15848" xr:uid="{51AEA9CC-0D59-4891-A555-E3D500D54099}"/>
    <cellStyle name="40% - Accent4 4 2 2 3 2 3" xfId="15849" xr:uid="{D79D1831-D208-419B-A45A-D8E6C09ABF49}"/>
    <cellStyle name="40% - Accent4 4 2 2 3 3" xfId="15850" xr:uid="{A9E062F4-D0FD-4935-9964-9DA5E93315D3}"/>
    <cellStyle name="40% - Accent4 4 2 2 3 4" xfId="15851" xr:uid="{D9692006-F65B-4553-BA59-F2C96C36A877}"/>
    <cellStyle name="40% - Accent4 4 2 2 3 5" xfId="15852" xr:uid="{D70E29A3-AA19-43D0-8E9B-A94A150CB640}"/>
    <cellStyle name="40% - Accent4 4 2 2 3 6" xfId="15846" xr:uid="{E081E9FF-F861-4017-A396-98D402359582}"/>
    <cellStyle name="40% - Accent4 4 2 2 4" xfId="15853" xr:uid="{3B641C80-8199-425E-9822-7D8B7A6E143A}"/>
    <cellStyle name="40% - Accent4 4 2 2 4 2" xfId="15854" xr:uid="{BF5E9AFF-96E1-475B-8849-C9782B3C6182}"/>
    <cellStyle name="40% - Accent4 4 2 2 4 3" xfId="15855" xr:uid="{050E4625-BBB7-405E-869F-9917322D090C}"/>
    <cellStyle name="40% - Accent4 4 2 2 5" xfId="15856" xr:uid="{E401107F-3829-456A-BF1F-BF4B629DAD94}"/>
    <cellStyle name="40% - Accent4 4 2 2 6" xfId="15857" xr:uid="{4D701F55-6FE7-4E2E-8985-17C23BB36A89}"/>
    <cellStyle name="40% - Accent4 4 2 2 7" xfId="15858" xr:uid="{0E18C64C-EA11-43CD-92B2-6E4EFD5BF7EE}"/>
    <cellStyle name="40% - Accent4 4 2 2 8" xfId="22167" xr:uid="{BD899BC8-7BA0-454E-AB87-DAAD24C13B9C}"/>
    <cellStyle name="40% - Accent4 4 2 2 9" xfId="15838" xr:uid="{473DBAEE-4508-4364-A605-E4513F31F5B4}"/>
    <cellStyle name="40% - Accent4 4 2 3" xfId="1732" xr:uid="{6AB150F3-64A4-4F05-901A-E207C43330B3}"/>
    <cellStyle name="40% - Accent4 4 2 3 2" xfId="2953" xr:uid="{4BE6BDE8-B262-43F5-B0D5-2751E42F4586}"/>
    <cellStyle name="40% - Accent4 4 2 3 2 2" xfId="15861" xr:uid="{9989ECD4-3438-4A6D-AA2A-041448B1C2C3}"/>
    <cellStyle name="40% - Accent4 4 2 3 2 2 2" xfId="15862" xr:uid="{01DB23C1-F264-4C06-B6D7-3175917CC033}"/>
    <cellStyle name="40% - Accent4 4 2 3 2 2 3" xfId="15863" xr:uid="{8913EF0A-9C96-4A3D-BDF9-26AD6069832E}"/>
    <cellStyle name="40% - Accent4 4 2 3 2 3" xfId="15864" xr:uid="{73CFD9DB-EEED-4FB6-9F8E-672D44C8AF73}"/>
    <cellStyle name="40% - Accent4 4 2 3 2 4" xfId="15865" xr:uid="{099B1D3D-8262-49E4-8916-7D2C1E0C43A8}"/>
    <cellStyle name="40% - Accent4 4 2 3 2 5" xfId="15866" xr:uid="{C734FAE9-D501-4B57-9A61-97C624462493}"/>
    <cellStyle name="40% - Accent4 4 2 3 2 6" xfId="15860" xr:uid="{A2335AB7-C77C-42CC-B584-375ACEE65E98}"/>
    <cellStyle name="40% - Accent4 4 2 3 3" xfId="15867" xr:uid="{2CA3F595-E650-4D98-B84D-EE973C1A50E7}"/>
    <cellStyle name="40% - Accent4 4 2 3 3 2" xfId="15868" xr:uid="{E381D24A-8088-4840-9F58-006FBFD70343}"/>
    <cellStyle name="40% - Accent4 4 2 3 3 2 2" xfId="15869" xr:uid="{2A24414F-D931-4C11-8C17-C7C672E5A164}"/>
    <cellStyle name="40% - Accent4 4 2 3 3 2 3" xfId="15870" xr:uid="{26342878-7CC0-491D-8C79-720C9F84A250}"/>
    <cellStyle name="40% - Accent4 4 2 3 3 3" xfId="15871" xr:uid="{6738CE74-5CC5-4BD7-928B-C32FDBE31B4C}"/>
    <cellStyle name="40% - Accent4 4 2 3 3 4" xfId="15872" xr:uid="{F51C6874-3755-424B-9F8C-1F5BC4DCFF85}"/>
    <cellStyle name="40% - Accent4 4 2 3 3 5" xfId="15873" xr:uid="{16A6D284-F824-43FB-BF9E-8B6A9537170F}"/>
    <cellStyle name="40% - Accent4 4 2 3 4" xfId="15874" xr:uid="{E8285060-F412-4AB8-997C-823E9032FB76}"/>
    <cellStyle name="40% - Accent4 4 2 3 4 2" xfId="15875" xr:uid="{F865787A-7204-4CF6-9B5F-B070848CF761}"/>
    <cellStyle name="40% - Accent4 4 2 3 4 3" xfId="15876" xr:uid="{C2EFA12C-D7F8-4F25-8D69-355F6051E840}"/>
    <cellStyle name="40% - Accent4 4 2 3 5" xfId="15877" xr:uid="{07D0A2CD-195A-46DE-AA86-77C887F9ABA4}"/>
    <cellStyle name="40% - Accent4 4 2 3 6" xfId="15878" xr:uid="{62984189-99A4-4086-BE97-07537592E258}"/>
    <cellStyle name="40% - Accent4 4 2 3 7" xfId="15879" xr:uid="{65A0B55C-4BA4-42D4-9CE3-BA887A73E206}"/>
    <cellStyle name="40% - Accent4 4 2 3 8" xfId="27272" xr:uid="{DFA2F75E-F348-4618-A7A4-AF4665EA5DD7}"/>
    <cellStyle name="40% - Accent4 4 2 3 9" xfId="15859" xr:uid="{3A316D8B-DD32-4998-851D-CDC899EB06BC}"/>
    <cellStyle name="40% - Accent4 4 2 4" xfId="2313" xr:uid="{41540E2C-971B-4668-9F69-407C58B9E3C3}"/>
    <cellStyle name="40% - Accent4 4 2 4 2" xfId="15881" xr:uid="{ABE4EE3E-1A0A-4C41-8989-C7B0623ED095}"/>
    <cellStyle name="40% - Accent4 4 2 4 2 2" xfId="15882" xr:uid="{E2CA3B9C-C9EB-42A2-B897-8A2D8382A9BF}"/>
    <cellStyle name="40% - Accent4 4 2 4 2 3" xfId="15883" xr:uid="{1C42967B-7A96-47EE-9015-FBD8BC3110F5}"/>
    <cellStyle name="40% - Accent4 4 2 4 3" xfId="15884" xr:uid="{A7C4719E-3217-4170-AB05-B2741CC99BF8}"/>
    <cellStyle name="40% - Accent4 4 2 4 4" xfId="15885" xr:uid="{8FCBC9FA-146A-43D7-860C-CAE15E6F885F}"/>
    <cellStyle name="40% - Accent4 4 2 4 5" xfId="15886" xr:uid="{C799A06C-A1C9-44F4-B6F4-AA1F59495449}"/>
    <cellStyle name="40% - Accent4 4 2 4 6" xfId="30266" xr:uid="{5323E51A-0491-4033-88C9-FBFCD5464695}"/>
    <cellStyle name="40% - Accent4 4 2 4 7" xfId="15880" xr:uid="{C49B71ED-505D-4373-AA80-E45C49294AD0}"/>
    <cellStyle name="40% - Accent4 4 2 5" xfId="15887" xr:uid="{A8A2DFA2-BD9D-4EEF-9DAC-B5B8362F3634}"/>
    <cellStyle name="40% - Accent4 4 2 5 2" xfId="15888" xr:uid="{4F34E28D-C90A-4679-B700-5C67F03842B6}"/>
    <cellStyle name="40% - Accent4 4 2 5 2 2" xfId="15889" xr:uid="{4B7ECD5A-6688-43BE-A623-6AF4D50B385A}"/>
    <cellStyle name="40% - Accent4 4 2 5 2 3" xfId="15890" xr:uid="{BEE74A11-BD0F-4CAC-8CC6-F86AE360F1A1}"/>
    <cellStyle name="40% - Accent4 4 2 5 3" xfId="15891" xr:uid="{7C317A48-9129-4187-9ED9-B4B5ACD8EF00}"/>
    <cellStyle name="40% - Accent4 4 2 5 4" xfId="15892" xr:uid="{E8A4DD73-489A-4D6C-A182-12953EC4D8A5}"/>
    <cellStyle name="40% - Accent4 4 2 5 5" xfId="15893" xr:uid="{FE4F3013-96E4-49F0-AEE3-B2A8E00AD5F7}"/>
    <cellStyle name="40% - Accent4 4 2 6" xfId="15894" xr:uid="{AD46A43F-ABAB-463B-BC6D-3BC678D0251A}"/>
    <cellStyle name="40% - Accent4 4 2 6 2" xfId="15895" xr:uid="{52185262-4130-4617-925B-4B2A10D25FB8}"/>
    <cellStyle name="40% - Accent4 4 2 6 3" xfId="15896" xr:uid="{8D55293D-5189-43A3-A7C8-E1255FD6BED7}"/>
    <cellStyle name="40% - Accent4 4 2 7" xfId="15897" xr:uid="{78D91902-785C-495A-B148-766CC60F2845}"/>
    <cellStyle name="40% - Accent4 4 2 8" xfId="15898" xr:uid="{0A9515A2-7BD7-4704-8E56-BBC27623B68F}"/>
    <cellStyle name="40% - Accent4 4 2 9" xfId="15899" xr:uid="{D0A48FAF-FB36-405A-9393-09478AEAB18B}"/>
    <cellStyle name="40% - Accent4 4 3" xfId="1359" xr:uid="{709E21C8-3CE2-4100-B19C-092FAADA31D6}"/>
    <cellStyle name="40% - Accent4 4 3 10" xfId="24652" xr:uid="{63F966C7-68C2-4366-9E0C-E3A77E3051E9}"/>
    <cellStyle name="40% - Accent4 4 3 2" xfId="2021" xr:uid="{FD392198-9C15-418A-AB57-6BB07FA65182}"/>
    <cellStyle name="40% - Accent4 4 3 2 2" xfId="3256" xr:uid="{F4C1D00D-5A45-4E7B-AC2D-B6CE6394E934}"/>
    <cellStyle name="40% - Accent4 4 3 2 2 2" xfId="15903" xr:uid="{1948F7F6-54C9-4D95-BFD8-E8104947E904}"/>
    <cellStyle name="40% - Accent4 4 3 2 2 3" xfId="15904" xr:uid="{150E3DE5-339C-41D4-8CDF-E57646DFB7C2}"/>
    <cellStyle name="40% - Accent4 4 3 2 2 4" xfId="29075" xr:uid="{D6957F7A-C8C3-43A0-8AB1-7BA69C18530B}"/>
    <cellStyle name="40% - Accent4 4 3 2 2 5" xfId="15902" xr:uid="{D05CDFE7-A43E-4F83-91C0-7910628A6B9B}"/>
    <cellStyle name="40% - Accent4 4 3 2 3" xfId="15905" xr:uid="{8B57B495-6FB6-44DE-A2F3-CE4782E71709}"/>
    <cellStyle name="40% - Accent4 4 3 2 4" xfId="15906" xr:uid="{1696A7B4-3258-40E8-9116-0B87E60B0CFC}"/>
    <cellStyle name="40% - Accent4 4 3 2 5" xfId="15907" xr:uid="{B025BEDC-0E93-40CE-B13D-9CBC705ED352}"/>
    <cellStyle name="40% - Accent4 4 3 2 6" xfId="22425" xr:uid="{9CC41317-7D32-43F4-A8CF-ED69EBA56539}"/>
    <cellStyle name="40% - Accent4 4 3 2 7" xfId="15901" xr:uid="{A05D2E1D-1D9A-4810-AE91-003914D0FBDB}"/>
    <cellStyle name="40% - Accent4 4 3 2 8" xfId="26096" xr:uid="{9AAB88B6-CD06-4862-B373-BFCD59B5FEE3}"/>
    <cellStyle name="40% - Accent4 4 3 3" xfId="2644" xr:uid="{1D49DB8E-D0A1-4D17-9431-692F77C4E071}"/>
    <cellStyle name="40% - Accent4 4 3 3 2" xfId="15909" xr:uid="{2BCE4FA7-0DD4-425A-8F67-C526EDD1833A}"/>
    <cellStyle name="40% - Accent4 4 3 3 2 2" xfId="15910" xr:uid="{C7D74C8E-6072-44DD-A5BA-FA86DD977DE3}"/>
    <cellStyle name="40% - Accent4 4 3 3 2 3" xfId="15911" xr:uid="{A316A59E-BE5A-43AC-8FF1-4B0B67FE051B}"/>
    <cellStyle name="40% - Accent4 4 3 3 3" xfId="15912" xr:uid="{29A564F5-6352-434A-B039-D4E79221018C}"/>
    <cellStyle name="40% - Accent4 4 3 3 4" xfId="15913" xr:uid="{7255A6E3-39D9-4A2F-8226-418AACD26A78}"/>
    <cellStyle name="40% - Accent4 4 3 3 5" xfId="15914" xr:uid="{27953710-3FFB-4C6C-922A-198A131522E8}"/>
    <cellStyle name="40% - Accent4 4 3 3 6" xfId="27564" xr:uid="{C2FF08F2-A2D0-48EA-A5B6-B2C9D183D3E5}"/>
    <cellStyle name="40% - Accent4 4 3 3 7" xfId="15908" xr:uid="{6A730918-24A4-43A6-BEA1-B8D986247D30}"/>
    <cellStyle name="40% - Accent4 4 3 4" xfId="15915" xr:uid="{D27C534C-C99F-48EB-9E90-60F27AFE0242}"/>
    <cellStyle name="40% - Accent4 4 3 4 2" xfId="15916" xr:uid="{3021A587-62BE-4F9D-B3BB-1EF9A71BA34E}"/>
    <cellStyle name="40% - Accent4 4 3 4 3" xfId="15917" xr:uid="{2E39E326-6DC2-47F1-B8F4-260CDE3C95BB}"/>
    <cellStyle name="40% - Accent4 4 3 4 4" xfId="30561" xr:uid="{8A156DA5-7599-4941-8751-E095D2B4F236}"/>
    <cellStyle name="40% - Accent4 4 3 5" xfId="15918" xr:uid="{C0FBE71E-AC3C-4877-8788-E88C98ADD358}"/>
    <cellStyle name="40% - Accent4 4 3 6" xfId="15919" xr:uid="{3C6B659C-B436-4B02-A5CC-988CF04A9507}"/>
    <cellStyle name="40% - Accent4 4 3 7" xfId="15920" xr:uid="{DDAC1A28-78BB-43C8-BE78-964CAE634AED}"/>
    <cellStyle name="40% - Accent4 4 3 8" xfId="21441" xr:uid="{1A11F68B-B459-4D9A-ABBD-85A2B9070EFA}"/>
    <cellStyle name="40% - Accent4 4 3 9" xfId="15900" xr:uid="{8D522687-EB94-4438-8E52-547742ABAADD}"/>
    <cellStyle name="40% - Accent4 4 4" xfId="1731" xr:uid="{D808CD33-9CB9-46BD-B0ED-97008EEDB5B7}"/>
    <cellStyle name="40% - Accent4 4 4 10" xfId="24931" xr:uid="{F3773ECA-9457-4C88-9D77-1921B0FDA361}"/>
    <cellStyle name="40% - Accent4 4 4 2" xfId="2952" xr:uid="{9A0121AE-35DC-4777-ABD8-A83C9E5C58C4}"/>
    <cellStyle name="40% - Accent4 4 4 2 2" xfId="15923" xr:uid="{DA5AFECE-4FB1-439B-83CC-6FB784FC22B7}"/>
    <cellStyle name="40% - Accent4 4 4 2 2 2" xfId="15924" xr:uid="{EAB5B6DD-6406-4CBB-B44B-EE793DF1F07C}"/>
    <cellStyle name="40% - Accent4 4 4 2 2 3" xfId="15925" xr:uid="{3BF2F9F7-E033-4803-AA71-3C3B30D9A7E0}"/>
    <cellStyle name="40% - Accent4 4 4 2 2 4" xfId="29372" xr:uid="{6805A02C-7F7D-4820-B840-4134C3588068}"/>
    <cellStyle name="40% - Accent4 4 4 2 3" xfId="15926" xr:uid="{2DBE4164-555D-4F66-A037-3A95530770ED}"/>
    <cellStyle name="40% - Accent4 4 4 2 4" xfId="15927" xr:uid="{EE32E8E9-03A8-4D6C-B390-6FA86E2596C2}"/>
    <cellStyle name="40% - Accent4 4 4 2 5" xfId="15928" xr:uid="{29F99876-50B1-4748-987B-0A4D71DF2AA9}"/>
    <cellStyle name="40% - Accent4 4 4 2 6" xfId="26388" xr:uid="{1EB077A4-E8DF-403B-AA53-F327D15F9EA7}"/>
    <cellStyle name="40% - Accent4 4 4 2 7" xfId="15922" xr:uid="{080A1B38-2A8B-4EC0-86F7-2049FDDFB524}"/>
    <cellStyle name="40% - Accent4 4 4 3" xfId="15929" xr:uid="{9BD590DF-743B-44B3-809A-7DB8A12552A0}"/>
    <cellStyle name="40% - Accent4 4 4 3 2" xfId="15930" xr:uid="{4211568C-0890-46F7-ACB2-64251C5E2D05}"/>
    <cellStyle name="40% - Accent4 4 4 3 2 2" xfId="15931" xr:uid="{7299BFA4-1E2A-4F86-9ACE-91F6D420146B}"/>
    <cellStyle name="40% - Accent4 4 4 3 2 3" xfId="15932" xr:uid="{FA334F61-4775-4ADC-8A32-924E18B0B37A}"/>
    <cellStyle name="40% - Accent4 4 4 3 3" xfId="15933" xr:uid="{142EDE8B-1A46-4E04-8D91-58D92BD47A05}"/>
    <cellStyle name="40% - Accent4 4 4 3 4" xfId="15934" xr:uid="{C34A46D7-081D-4937-860D-7B9B4D72B1A0}"/>
    <cellStyle name="40% - Accent4 4 4 3 5" xfId="15935" xr:uid="{182D6FD6-841F-4172-8F6C-54F5794E1E88}"/>
    <cellStyle name="40% - Accent4 4 4 3 6" xfId="27861" xr:uid="{6E8A4556-1D64-41DD-9136-C9B9B154D46E}"/>
    <cellStyle name="40% - Accent4 4 4 4" xfId="15936" xr:uid="{2FF36911-B853-4E76-A800-626C734DF4A0}"/>
    <cellStyle name="40% - Accent4 4 4 4 2" xfId="15937" xr:uid="{C24F82EA-07CB-4F75-84CC-FFAA8356A091}"/>
    <cellStyle name="40% - Accent4 4 4 4 3" xfId="15938" xr:uid="{A29215B8-FD1A-4DD7-8E5F-4BCFC123FB7D}"/>
    <cellStyle name="40% - Accent4 4 4 4 4" xfId="30859" xr:uid="{81FE5BE3-B7B7-407D-8BF4-D5B0B3970281}"/>
    <cellStyle name="40% - Accent4 4 4 5" xfId="15939" xr:uid="{5987365C-D1CD-47FB-A40E-313839C96B63}"/>
    <cellStyle name="40% - Accent4 4 4 6" xfId="15940" xr:uid="{C13273B0-E478-4FED-A92F-FF23C5306464}"/>
    <cellStyle name="40% - Accent4 4 4 7" xfId="15941" xr:uid="{40125ED6-09C3-47AF-9701-910CBD5BFDC2}"/>
    <cellStyle name="40% - Accent4 4 4 8" xfId="21925" xr:uid="{F38FB8D9-727D-4244-A347-B8516968290E}"/>
    <cellStyle name="40% - Accent4 4 4 9" xfId="15921" xr:uid="{8A2D2573-FB25-447A-B984-AE3330A1EC20}"/>
    <cellStyle name="40% - Accent4 4 5" xfId="2195" xr:uid="{AB4A121E-2FCF-4EAD-876B-43633BB987D6}"/>
    <cellStyle name="40% - Accent4 4 5 2" xfId="15943" xr:uid="{AD10308C-AD24-4B2A-8BA0-B6A48CB01B9A}"/>
    <cellStyle name="40% - Accent4 4 5 2 2" xfId="15944" xr:uid="{133A44F7-19CA-4CF3-9CF0-A775B8257214}"/>
    <cellStyle name="40% - Accent4 4 5 2 2 2" xfId="15945" xr:uid="{F188B1AC-163F-44C6-8C91-A18C4099E818}"/>
    <cellStyle name="40% - Accent4 4 5 2 2 3" xfId="15946" xr:uid="{10038B01-C540-4739-AA6F-BE3E218FE8FD}"/>
    <cellStyle name="40% - Accent4 4 5 2 2 4" xfId="29681" xr:uid="{94B73246-D819-464B-B3F3-57E9BC443863}"/>
    <cellStyle name="40% - Accent4 4 5 2 3" xfId="15947" xr:uid="{79F71CD0-ADA8-48DC-A8F2-21A7284801BB}"/>
    <cellStyle name="40% - Accent4 4 5 2 4" xfId="15948" xr:uid="{C4CC5E4D-A7C8-4AAA-B97E-6121C7637049}"/>
    <cellStyle name="40% - Accent4 4 5 2 5" xfId="15949" xr:uid="{22EFC5E4-F097-4680-9D96-C7A64E680DB3}"/>
    <cellStyle name="40% - Accent4 4 5 2 6" xfId="26697" xr:uid="{1F1C7D51-3C90-464C-AC75-92611BF34C45}"/>
    <cellStyle name="40% - Accent4 4 5 3" xfId="15950" xr:uid="{0BCCB465-D4C7-49E3-8FA6-EE8B0A0835B1}"/>
    <cellStyle name="40% - Accent4 4 5 3 2" xfId="15951" xr:uid="{8C5C9941-DEA6-4CDA-801A-50C2716160BC}"/>
    <cellStyle name="40% - Accent4 4 5 3 2 2" xfId="15952" xr:uid="{D32CDED4-9EE1-4AE3-8424-425DBED89888}"/>
    <cellStyle name="40% - Accent4 4 5 3 2 3" xfId="15953" xr:uid="{9BD4C8EA-A304-462F-9E2F-0FF0A39723BD}"/>
    <cellStyle name="40% - Accent4 4 5 3 3" xfId="15954" xr:uid="{CC609836-1F4B-4789-84C9-58EEDD7BBAF6}"/>
    <cellStyle name="40% - Accent4 4 5 3 4" xfId="15955" xr:uid="{D6E30829-869E-4A09-A36D-984821CCE270}"/>
    <cellStyle name="40% - Accent4 4 5 3 5" xfId="15956" xr:uid="{5C9F7AD0-7DAC-4431-81EF-7A816F38AEBF}"/>
    <cellStyle name="40% - Accent4 4 5 3 6" xfId="28170" xr:uid="{77653783-E843-4094-BEF0-0495FA7CA136}"/>
    <cellStyle name="40% - Accent4 4 5 4" xfId="15957" xr:uid="{41A7DD10-BD81-4825-A4DD-1F65BB6D328B}"/>
    <cellStyle name="40% - Accent4 4 5 4 2" xfId="15958" xr:uid="{293064F1-3E57-48BA-A6FB-F4E20F324BEA}"/>
    <cellStyle name="40% - Accent4 4 5 4 3" xfId="15959" xr:uid="{EC99964B-6AAC-48D3-8D00-F4EFE7C40553}"/>
    <cellStyle name="40% - Accent4 4 5 4 4" xfId="31169" xr:uid="{C3225A59-7023-4074-A392-3EA46601690C}"/>
    <cellStyle name="40% - Accent4 4 5 5" xfId="15960" xr:uid="{44B0880A-8289-4FFD-9F49-BDBA3D9E425C}"/>
    <cellStyle name="40% - Accent4 4 5 6" xfId="15961" xr:uid="{FAEC55F5-5FCF-4486-8B2C-ED54A4C7C01F}"/>
    <cellStyle name="40% - Accent4 4 5 7" xfId="15962" xr:uid="{00D1C88C-2112-4752-9802-7F73C13013DF}"/>
    <cellStyle name="40% - Accent4 4 5 8" xfId="25228" xr:uid="{DFF6A153-564B-4584-869B-DEBD598E20C3}"/>
    <cellStyle name="40% - Accent4 4 5 9" xfId="15942" xr:uid="{81EEAF9A-0097-47A3-9DE7-5A835B2C1AFB}"/>
    <cellStyle name="40% - Accent4 4 6" xfId="15963" xr:uid="{7DF74186-091B-4D32-ACE1-0FE6535DB6C6}"/>
    <cellStyle name="40% - Accent4 4 6 2" xfId="15964" xr:uid="{662B71EE-EC44-4119-B977-EC423ADDB9E4}"/>
    <cellStyle name="40% - Accent4 4 6 2 2" xfId="15965" xr:uid="{BEA8CD8C-1313-4E17-A1A1-E104E9571D95}"/>
    <cellStyle name="40% - Accent4 4 6 2 3" xfId="15966" xr:uid="{0F303D53-C97E-437D-90BB-6CBC65D6FAD0}"/>
    <cellStyle name="40% - Accent4 4 6 2 4" xfId="28495" xr:uid="{5AB36455-719B-4477-A529-6DB8F050AC8E}"/>
    <cellStyle name="40% - Accent4 4 6 3" xfId="15967" xr:uid="{32F3AAB8-6E18-4B67-859C-0F2CB88DC6E2}"/>
    <cellStyle name="40% - Accent4 4 6 4" xfId="15968" xr:uid="{62E889C1-2936-4895-9F5B-E76ED96F2A80}"/>
    <cellStyle name="40% - Accent4 4 6 5" xfId="15969" xr:uid="{A88B5020-35BD-4258-B232-A2AD97E6088C}"/>
    <cellStyle name="40% - Accent4 4 6 6" xfId="25528" xr:uid="{D18134FE-F567-4AFD-B8D3-C94A942AC14D}"/>
    <cellStyle name="40% - Accent4 4 7" xfId="15970" xr:uid="{3F12CE97-FDA7-4E79-AF42-82DE81DEC899}"/>
    <cellStyle name="40% - Accent4 4 7 2" xfId="15971" xr:uid="{9E5F13DB-AF31-40DA-BFD8-22224FBD48F5}"/>
    <cellStyle name="40% - Accent4 4 7 2 2" xfId="15972" xr:uid="{5E8D7BAB-1CBC-451E-8C0D-DADCB7757B17}"/>
    <cellStyle name="40% - Accent4 4 7 2 3" xfId="15973" xr:uid="{2902DB83-5054-4CB0-9740-04D0EC9F0DB7}"/>
    <cellStyle name="40% - Accent4 4 7 3" xfId="15974" xr:uid="{19CC1529-5BFD-4961-B614-DDBA3383050F}"/>
    <cellStyle name="40% - Accent4 4 7 4" xfId="15975" xr:uid="{6208D893-AF95-4AFA-8115-DF7B1823CD75}"/>
    <cellStyle name="40% - Accent4 4 7 5" xfId="15976" xr:uid="{949BC5B1-9E17-4935-B270-E474A0959112}"/>
    <cellStyle name="40% - Accent4 4 7 6" xfId="26979" xr:uid="{B5D98EDD-BBE1-4031-A1C6-F7603B5842DC}"/>
    <cellStyle name="40% - Accent4 4 8" xfId="15977" xr:uid="{EF2CB5B2-0BA7-4F13-81CD-B13061F037EE}"/>
    <cellStyle name="40% - Accent4 4 8 2" xfId="15978" xr:uid="{4078DF9A-1068-4A50-A2AB-27E951428F06}"/>
    <cellStyle name="40% - Accent4 4 8 3" xfId="15979" xr:uid="{E337B0E9-E7CE-430F-82EC-1E3A21129F70}"/>
    <cellStyle name="40% - Accent4 4 8 4" xfId="29973" xr:uid="{85F4EF54-1218-4187-9B94-A9A98F84F5FF}"/>
    <cellStyle name="40% - Accent4 4 9" xfId="15980" xr:uid="{0FDB66DB-8F96-48A7-87C2-4F440A125164}"/>
    <cellStyle name="40% - Accent4 40" xfId="22874" xr:uid="{23F97D2D-F777-4BDC-9120-1EE4B67F7E50}"/>
    <cellStyle name="40% - Accent4 41" xfId="4413" xr:uid="{BE690416-2EC6-43C3-BF03-AFDAAAE58959}"/>
    <cellStyle name="40% - Accent4 5" xfId="121" xr:uid="{26800B20-DC20-4D9C-BE70-CF363376234D}"/>
    <cellStyle name="40% - Accent4 5 10" xfId="15982" xr:uid="{2D50FB9F-91E3-4434-A46F-E67C1F9399B8}"/>
    <cellStyle name="40% - Accent4 5 11" xfId="15983" xr:uid="{56FE34DD-EC3F-47DC-A1C3-FA2839282263}"/>
    <cellStyle name="40% - Accent4 5 12" xfId="20973" xr:uid="{459D6042-C780-409B-B049-A474A0400F7F}"/>
    <cellStyle name="40% - Accent4 5 13" xfId="15981" xr:uid="{162B649E-03EC-4FE0-A674-1D03D1837156}"/>
    <cellStyle name="40% - Accent4 5 14" xfId="5109" xr:uid="{FF6B873E-758A-475C-8160-11F0BF5EAB3A}"/>
    <cellStyle name="40% - Accent4 5 15" xfId="22989" xr:uid="{C9A87536-9D21-4D5E-9B01-9E9FCCA6158E}"/>
    <cellStyle name="40% - Accent4 5 2" xfId="889" xr:uid="{0341B090-944C-41FF-A6D1-A9A1AD2FFCEE}"/>
    <cellStyle name="40% - Accent4 5 2 10" xfId="21213" xr:uid="{9990D662-8ED4-41F3-A0A2-9452E666F9BD}"/>
    <cellStyle name="40% - Accent4 5 2 11" xfId="15984" xr:uid="{2E848ACF-0ECD-4616-A275-0F2F1F26CF79}"/>
    <cellStyle name="40% - Accent4 5 2 12" xfId="5374" xr:uid="{0AE279DC-33EA-4DDF-8FB3-B0F57010B8F7}"/>
    <cellStyle name="40% - Accent4 5 2 13" xfId="23037" xr:uid="{7056C62C-35D5-483C-99E4-5554FFA0D3E0}"/>
    <cellStyle name="40% - Accent4 5 2 2" xfId="1362" xr:uid="{8425F4A0-AC7F-462C-AFF3-8C60EE52C5E9}"/>
    <cellStyle name="40% - Accent4 5 2 2 10" xfId="25922" xr:uid="{FFD28154-EE11-474C-AF31-C7E25AE25138}"/>
    <cellStyle name="40% - Accent4 5 2 2 2" xfId="2024" xr:uid="{E61340AC-9D9C-4553-B3CF-B0D0B22FBD38}"/>
    <cellStyle name="40% - Accent4 5 2 2 2 2" xfId="3259" xr:uid="{5E64E266-CE8B-4E42-AA87-895BE93B7A87}"/>
    <cellStyle name="40% - Accent4 5 2 2 2 2 2" xfId="15988" xr:uid="{F4DBE346-7D75-4E59-858F-69ED0E2F4EDA}"/>
    <cellStyle name="40% - Accent4 5 2 2 2 2 3" xfId="15989" xr:uid="{5CEE76B6-DA88-4F9B-B29D-33053DE148AF}"/>
    <cellStyle name="40% - Accent4 5 2 2 2 2 4" xfId="15987" xr:uid="{B1F2C120-0C1E-4C6B-9D1C-65DD0DF0969A}"/>
    <cellStyle name="40% - Accent4 5 2 2 2 3" xfId="15990" xr:uid="{537F047C-13F1-4134-B862-2A0752B16E75}"/>
    <cellStyle name="40% - Accent4 5 2 2 2 4" xfId="15991" xr:uid="{7A4F8F93-07D7-4F2C-91AC-3DAB0A3344FF}"/>
    <cellStyle name="40% - Accent4 5 2 2 2 5" xfId="15992" xr:uid="{CD665874-BF2E-4C16-A7AD-3B4BA663E902}"/>
    <cellStyle name="40% - Accent4 5 2 2 2 6" xfId="28899" xr:uid="{3515EA32-6F31-431D-879C-560493417B89}"/>
    <cellStyle name="40% - Accent4 5 2 2 2 7" xfId="15986" xr:uid="{57B79EB0-A27E-4998-A16A-9037EC5FA1EC}"/>
    <cellStyle name="40% - Accent4 5 2 2 3" xfId="2647" xr:uid="{54DDA204-3E43-4B4F-950A-7CB28CCC9F12}"/>
    <cellStyle name="40% - Accent4 5 2 2 3 2" xfId="15994" xr:uid="{50344411-BA43-4C43-8DE8-F8CD60D5621C}"/>
    <cellStyle name="40% - Accent4 5 2 2 3 2 2" xfId="15995" xr:uid="{A4EF2F34-3C23-49E7-B7D8-0A15B375C990}"/>
    <cellStyle name="40% - Accent4 5 2 2 3 2 3" xfId="15996" xr:uid="{76A26EE8-DA8E-433A-9CF9-A6B22C02D82A}"/>
    <cellStyle name="40% - Accent4 5 2 2 3 3" xfId="15997" xr:uid="{8789467A-C6CE-44A6-A138-B5F051EE857B}"/>
    <cellStyle name="40% - Accent4 5 2 2 3 4" xfId="15998" xr:uid="{34888A5C-E262-4D87-98B0-5153A97EEB2A}"/>
    <cellStyle name="40% - Accent4 5 2 2 3 5" xfId="15999" xr:uid="{DB6118CC-3399-4DE7-AB4E-7BD95BEE4C88}"/>
    <cellStyle name="40% - Accent4 5 2 2 3 6" xfId="15993" xr:uid="{1E1576C8-5EED-420E-BC86-567CB43B0474}"/>
    <cellStyle name="40% - Accent4 5 2 2 4" xfId="16000" xr:uid="{154EAC41-A0C4-4DDE-AF4D-442BFA773F3F}"/>
    <cellStyle name="40% - Accent4 5 2 2 4 2" xfId="16001" xr:uid="{E4EE386F-E31B-4C13-B5A9-CFE1DBC69075}"/>
    <cellStyle name="40% - Accent4 5 2 2 4 3" xfId="16002" xr:uid="{5EF5F427-1E9D-4377-A12B-984C70676062}"/>
    <cellStyle name="40% - Accent4 5 2 2 5" xfId="16003" xr:uid="{B55D0992-2EAD-46C7-8E5C-9F6D3843B68F}"/>
    <cellStyle name="40% - Accent4 5 2 2 6" xfId="16004" xr:uid="{F696883C-2DB5-4CB5-B4EB-2D730F28E7A9}"/>
    <cellStyle name="40% - Accent4 5 2 2 7" xfId="16005" xr:uid="{8A383BB9-7C0F-4F6F-9CD8-E9DFCB976461}"/>
    <cellStyle name="40% - Accent4 5 2 2 8" xfId="22185" xr:uid="{90CE0C97-31CF-4D30-9B55-1271E76F4DD8}"/>
    <cellStyle name="40% - Accent4 5 2 2 9" xfId="15985" xr:uid="{B2332B46-E163-4377-ADE6-22B296C781BF}"/>
    <cellStyle name="40% - Accent4 5 2 3" xfId="1734" xr:uid="{D7E941FD-1B03-4D75-A18D-73B7559FE85A}"/>
    <cellStyle name="40% - Accent4 5 2 3 2" xfId="2955" xr:uid="{9478849D-4865-4E75-A96C-BD33EF717BF3}"/>
    <cellStyle name="40% - Accent4 5 2 3 2 2" xfId="16008" xr:uid="{D840D1E3-46A0-42EF-9415-9E6A40A25C22}"/>
    <cellStyle name="40% - Accent4 5 2 3 2 2 2" xfId="16009" xr:uid="{045D559E-F8E7-4D7E-B84B-DC9B43B89BB8}"/>
    <cellStyle name="40% - Accent4 5 2 3 2 2 3" xfId="16010" xr:uid="{5ACCF2C5-4882-4117-A389-6B8CAD132644}"/>
    <cellStyle name="40% - Accent4 5 2 3 2 3" xfId="16011" xr:uid="{5BDD8885-6538-4354-9449-26850AB17F3B}"/>
    <cellStyle name="40% - Accent4 5 2 3 2 4" xfId="16012" xr:uid="{3D6342DC-27FC-480D-B7B4-1DC784071585}"/>
    <cellStyle name="40% - Accent4 5 2 3 2 5" xfId="16013" xr:uid="{4CD9A2BF-54D2-4F9B-B898-9215B355CB11}"/>
    <cellStyle name="40% - Accent4 5 2 3 2 6" xfId="16007" xr:uid="{06C7C7CA-1F3E-414D-B6C1-ECFE3774F23A}"/>
    <cellStyle name="40% - Accent4 5 2 3 3" xfId="16014" xr:uid="{C1F0FEC3-FAA2-4581-A720-3654EE235B60}"/>
    <cellStyle name="40% - Accent4 5 2 3 3 2" xfId="16015" xr:uid="{CF61155F-6AF1-4387-ADEC-FBEDF1DE0025}"/>
    <cellStyle name="40% - Accent4 5 2 3 3 2 2" xfId="16016" xr:uid="{987C1847-214A-4CC5-BDC6-516AB93526B7}"/>
    <cellStyle name="40% - Accent4 5 2 3 3 2 3" xfId="16017" xr:uid="{860FF3FB-0B13-49BC-9AEC-A212A9BCF1C3}"/>
    <cellStyle name="40% - Accent4 5 2 3 3 3" xfId="16018" xr:uid="{8321987E-C688-41A6-9976-621BFE33DE1B}"/>
    <cellStyle name="40% - Accent4 5 2 3 3 4" xfId="16019" xr:uid="{0357B0E9-A06B-4251-B097-406B0F239A0E}"/>
    <cellStyle name="40% - Accent4 5 2 3 3 5" xfId="16020" xr:uid="{8AC17F08-F316-4752-B0A4-91364ACD2A1A}"/>
    <cellStyle name="40% - Accent4 5 2 3 4" xfId="16021" xr:uid="{DB7100D1-3374-491F-AD4B-46981A033162}"/>
    <cellStyle name="40% - Accent4 5 2 3 4 2" xfId="16022" xr:uid="{40D7F94C-FE31-4059-A19F-4CE87A6AF899}"/>
    <cellStyle name="40% - Accent4 5 2 3 4 3" xfId="16023" xr:uid="{42C7659F-AFCA-4EFF-926D-57DBB4952EE1}"/>
    <cellStyle name="40% - Accent4 5 2 3 5" xfId="16024" xr:uid="{86E234CA-2B2A-414A-ACA0-ED11D1957C85}"/>
    <cellStyle name="40% - Accent4 5 2 3 6" xfId="16025" xr:uid="{B9EA6524-681B-4353-977A-0BC467F143BF}"/>
    <cellStyle name="40% - Accent4 5 2 3 7" xfId="16026" xr:uid="{CDC078EC-CFBA-4E14-95B7-62119CA81C26}"/>
    <cellStyle name="40% - Accent4 5 2 3 8" xfId="27388" xr:uid="{51E95857-840D-45A6-B3C1-2995160609A2}"/>
    <cellStyle name="40% - Accent4 5 2 3 9" xfId="16006" xr:uid="{B9D96F31-5C8F-4E8A-B557-6BEDB9F0CEB5}"/>
    <cellStyle name="40% - Accent4 5 2 4" xfId="2414" xr:uid="{2F9DC1BF-C66D-43D3-A23E-1F9A26E58FF7}"/>
    <cellStyle name="40% - Accent4 5 2 4 2" xfId="16028" xr:uid="{00F6B399-E7CC-4931-B25A-EF63D274A778}"/>
    <cellStyle name="40% - Accent4 5 2 4 2 2" xfId="16029" xr:uid="{705B62D9-C735-4C7F-85E3-AFED5F891FC4}"/>
    <cellStyle name="40% - Accent4 5 2 4 2 3" xfId="16030" xr:uid="{30A18E80-69FB-4802-B6D3-0F86D5BCD1B8}"/>
    <cellStyle name="40% - Accent4 5 2 4 3" xfId="16031" xr:uid="{28D10E68-2CEA-446B-B291-2107CC8D6AFB}"/>
    <cellStyle name="40% - Accent4 5 2 4 4" xfId="16032" xr:uid="{E635F2C4-4CC9-48C4-B50F-D70F448F43ED}"/>
    <cellStyle name="40% - Accent4 5 2 4 5" xfId="16033" xr:uid="{E39FAE03-FCB1-4A4D-9B76-4DDF32CA1513}"/>
    <cellStyle name="40% - Accent4 5 2 4 6" xfId="30383" xr:uid="{A82A87C0-B91D-4D3E-958C-1DD4622CB7C8}"/>
    <cellStyle name="40% - Accent4 5 2 4 7" xfId="16027" xr:uid="{C55747E2-6800-49CC-873F-087663A51CD6}"/>
    <cellStyle name="40% - Accent4 5 2 5" xfId="16034" xr:uid="{3443EE57-4228-42E1-B7BC-418D7BC8E18B}"/>
    <cellStyle name="40% - Accent4 5 2 5 2" xfId="16035" xr:uid="{59E4301A-A16F-4565-A1EC-8E250E0DD0E8}"/>
    <cellStyle name="40% - Accent4 5 2 5 2 2" xfId="16036" xr:uid="{8CF1325E-BFFE-4648-B21D-3352ADEAD981}"/>
    <cellStyle name="40% - Accent4 5 2 5 2 3" xfId="16037" xr:uid="{C27AF913-DC72-4F7F-9635-6F31D20BACE2}"/>
    <cellStyle name="40% - Accent4 5 2 5 3" xfId="16038" xr:uid="{7DA6473E-C4A0-4283-9DF9-082716A3DE2E}"/>
    <cellStyle name="40% - Accent4 5 2 5 4" xfId="16039" xr:uid="{D0A44CB4-0B5D-42EE-BC66-4288E1DFF6AD}"/>
    <cellStyle name="40% - Accent4 5 2 5 5" xfId="16040" xr:uid="{5FFC2BDC-F5DB-4CEC-9F0E-E6837FDA982C}"/>
    <cellStyle name="40% - Accent4 5 2 6" xfId="16041" xr:uid="{437722EE-EB69-4268-A258-535B23BABB7C}"/>
    <cellStyle name="40% - Accent4 5 2 6 2" xfId="16042" xr:uid="{B6566B98-BF8F-4E81-989D-AFDCE466CD2D}"/>
    <cellStyle name="40% - Accent4 5 2 6 3" xfId="16043" xr:uid="{548E9FD5-4903-43A1-BD50-3864A8AC7DDF}"/>
    <cellStyle name="40% - Accent4 5 2 7" xfId="16044" xr:uid="{3A189756-0CB8-47A1-A096-12E21D9F9118}"/>
    <cellStyle name="40% - Accent4 5 2 8" xfId="16045" xr:uid="{D19E479C-C48D-4F1A-93BB-DA8E7A8B6DAA}"/>
    <cellStyle name="40% - Accent4 5 2 9" xfId="16046" xr:uid="{EACBA3F3-59D5-4637-A387-F916826B71D9}"/>
    <cellStyle name="40% - Accent4 5 3" xfId="1361" xr:uid="{FF996E87-0C9A-4935-B8A1-E2D970A8DBC2}"/>
    <cellStyle name="40% - Accent4 5 3 10" xfId="24767" xr:uid="{81185B31-CEDD-4808-A31D-A6CD22866A20}"/>
    <cellStyle name="40% - Accent4 5 3 2" xfId="2023" xr:uid="{E22C5D10-8AFC-4C9B-A08D-1FF64B79B514}"/>
    <cellStyle name="40% - Accent4 5 3 2 2" xfId="3258" xr:uid="{3A0A60B5-B16D-4005-8BFB-D8C3740520B0}"/>
    <cellStyle name="40% - Accent4 5 3 2 2 2" xfId="16050" xr:uid="{9A6837EB-F992-4BE7-BDF0-D2D0A6640983}"/>
    <cellStyle name="40% - Accent4 5 3 2 2 3" xfId="16051" xr:uid="{F7794887-2A7A-4CC5-9268-B46BFC406720}"/>
    <cellStyle name="40% - Accent4 5 3 2 2 4" xfId="29192" xr:uid="{FBC6A63B-9AFD-4015-A2E1-689D6055D8E5}"/>
    <cellStyle name="40% - Accent4 5 3 2 2 5" xfId="16049" xr:uid="{481FF862-563B-4A77-B076-B409C82CCB4B}"/>
    <cellStyle name="40% - Accent4 5 3 2 3" xfId="16052" xr:uid="{B6A08416-D305-43DF-A108-822C9275A986}"/>
    <cellStyle name="40% - Accent4 5 3 2 4" xfId="16053" xr:uid="{3062482E-35A1-4F6D-B1A9-F698350D9D8A}"/>
    <cellStyle name="40% - Accent4 5 3 2 5" xfId="16054" xr:uid="{189EED2E-D181-4F83-8B91-C1271987871F}"/>
    <cellStyle name="40% - Accent4 5 3 2 6" xfId="22444" xr:uid="{6C78771B-F6B6-4584-910C-9DBBF3114653}"/>
    <cellStyle name="40% - Accent4 5 3 2 7" xfId="16048" xr:uid="{A5AA089B-3301-4132-B7BF-42A49963123B}"/>
    <cellStyle name="40% - Accent4 5 3 2 8" xfId="26210" xr:uid="{6A651EF8-1736-4409-92D6-33E14D331E8E}"/>
    <cellStyle name="40% - Accent4 5 3 3" xfId="2646" xr:uid="{449F1181-CB62-4E49-B902-028FACF8A0F5}"/>
    <cellStyle name="40% - Accent4 5 3 3 2" xfId="16056" xr:uid="{C6B20DAF-FB48-4CD4-8525-40B98FE7D5B3}"/>
    <cellStyle name="40% - Accent4 5 3 3 2 2" xfId="16057" xr:uid="{22E6770B-7500-42C5-9464-8BA741487ECE}"/>
    <cellStyle name="40% - Accent4 5 3 3 2 3" xfId="16058" xr:uid="{4E1DD39A-49F4-42BD-9003-4B012360DBD5}"/>
    <cellStyle name="40% - Accent4 5 3 3 3" xfId="16059" xr:uid="{9678021D-3CCC-42B8-A19C-EBCFC4EDA454}"/>
    <cellStyle name="40% - Accent4 5 3 3 4" xfId="16060" xr:uid="{BAD21B6A-1B04-4FA9-B932-4E1B53ADCD2A}"/>
    <cellStyle name="40% - Accent4 5 3 3 5" xfId="16061" xr:uid="{252E2421-5DE4-464E-92AD-4DD81B3F59DD}"/>
    <cellStyle name="40% - Accent4 5 3 3 6" xfId="27681" xr:uid="{BC97BB95-2EE6-4221-A506-2FB8E3C7C38F}"/>
    <cellStyle name="40% - Accent4 5 3 3 7" xfId="16055" xr:uid="{007DF60E-5E5E-4615-AFC4-73A6BE2366E9}"/>
    <cellStyle name="40% - Accent4 5 3 4" xfId="16062" xr:uid="{D1BD4FB8-C96C-460B-B6FC-2F8D4E22B5F2}"/>
    <cellStyle name="40% - Accent4 5 3 4 2" xfId="16063" xr:uid="{20232675-A96B-4BB9-B4C9-3FE396BE48F6}"/>
    <cellStyle name="40% - Accent4 5 3 4 3" xfId="16064" xr:uid="{402D1310-E6BD-4231-B78E-49A731117502}"/>
    <cellStyle name="40% - Accent4 5 3 4 4" xfId="30679" xr:uid="{DF99E9A1-A519-423F-99A2-7D89A9EEF984}"/>
    <cellStyle name="40% - Accent4 5 3 5" xfId="16065" xr:uid="{8AAB512D-0649-4F76-B62F-BC18FD1CD525}"/>
    <cellStyle name="40% - Accent4 5 3 6" xfId="16066" xr:uid="{1F0709A6-D063-428F-9B72-B28FF1D8C3B3}"/>
    <cellStyle name="40% - Accent4 5 3 7" xfId="16067" xr:uid="{BA1BA152-0973-473A-8524-EC73CB254D11}"/>
    <cellStyle name="40% - Accent4 5 3 8" xfId="21459" xr:uid="{665DC917-0CEE-4F9F-89E9-C1E0D4633EA1}"/>
    <cellStyle name="40% - Accent4 5 3 9" xfId="16047" xr:uid="{92572D30-DBCB-4B85-9E50-94615C5316F9}"/>
    <cellStyle name="40% - Accent4 5 4" xfId="1733" xr:uid="{E6DCA1AC-DD2A-4E6D-9F30-D2EA025B1A8E}"/>
    <cellStyle name="40% - Accent4 5 4 10" xfId="25053" xr:uid="{88B80696-F8E1-4623-9DBD-C9AA02470A67}"/>
    <cellStyle name="40% - Accent4 5 4 2" xfId="2954" xr:uid="{7BCFC087-D801-44ED-9B78-16D1F6AE05D4}"/>
    <cellStyle name="40% - Accent4 5 4 2 2" xfId="16070" xr:uid="{28C4E5CE-EAA7-4D09-BDFB-2CB92CEA155D}"/>
    <cellStyle name="40% - Accent4 5 4 2 2 2" xfId="16071" xr:uid="{F075C02F-D0DD-4010-A39C-83C163257646}"/>
    <cellStyle name="40% - Accent4 5 4 2 2 3" xfId="16072" xr:uid="{4CAA80E6-7A0F-42DB-BA80-13F14B621140}"/>
    <cellStyle name="40% - Accent4 5 4 2 2 4" xfId="29494" xr:uid="{3FD5FEB5-438A-4FAA-83CA-6925701A6034}"/>
    <cellStyle name="40% - Accent4 5 4 2 3" xfId="16073" xr:uid="{335D75BD-01C8-4363-9E86-0DE2AEEEFCFD}"/>
    <cellStyle name="40% - Accent4 5 4 2 4" xfId="16074" xr:uid="{22721875-70F0-4C78-AA96-94B56CBA19FC}"/>
    <cellStyle name="40% - Accent4 5 4 2 5" xfId="16075" xr:uid="{1DC96FC3-8EBB-4B9D-BE1A-CDA242FD9506}"/>
    <cellStyle name="40% - Accent4 5 4 2 6" xfId="26510" xr:uid="{45C77AE8-0F20-47FA-9D43-6D75F6FDF40C}"/>
    <cellStyle name="40% - Accent4 5 4 2 7" xfId="16069" xr:uid="{E7C0919E-0190-448C-AFBE-21E3CDA07D44}"/>
    <cellStyle name="40% - Accent4 5 4 3" xfId="16076" xr:uid="{A3D518ED-DD8E-4091-B9AA-73D50308FB17}"/>
    <cellStyle name="40% - Accent4 5 4 3 2" xfId="16077" xr:uid="{A36EA33A-C059-42A9-A50E-91F58A00023F}"/>
    <cellStyle name="40% - Accent4 5 4 3 2 2" xfId="16078" xr:uid="{3D63BCB3-5C75-4CE6-A9C1-45102EF18CB5}"/>
    <cellStyle name="40% - Accent4 5 4 3 2 3" xfId="16079" xr:uid="{9A3EDE68-0529-40B1-812E-F34AC6C37509}"/>
    <cellStyle name="40% - Accent4 5 4 3 3" xfId="16080" xr:uid="{DE16F722-50E2-4F4B-9A05-04231DF129C4}"/>
    <cellStyle name="40% - Accent4 5 4 3 4" xfId="16081" xr:uid="{5EE02040-2CDC-459E-82A8-4BEDF5061BC9}"/>
    <cellStyle name="40% - Accent4 5 4 3 5" xfId="16082" xr:uid="{812BACF8-C198-419A-8BF5-746DAE9DFC82}"/>
    <cellStyle name="40% - Accent4 5 4 3 6" xfId="27983" xr:uid="{F860FC80-D729-4283-AF97-89173278BD83}"/>
    <cellStyle name="40% - Accent4 5 4 4" xfId="16083" xr:uid="{748F8B16-CF38-492E-A929-8403CDF99486}"/>
    <cellStyle name="40% - Accent4 5 4 4 2" xfId="16084" xr:uid="{35F3EC2C-312B-466B-ACCB-D7E5AAEBF5A1}"/>
    <cellStyle name="40% - Accent4 5 4 4 3" xfId="16085" xr:uid="{92340259-F268-4ADA-8FB7-45E9742737ED}"/>
    <cellStyle name="40% - Accent4 5 4 4 4" xfId="30982" xr:uid="{18E2DB16-B7F7-468E-BC89-8723C189F09D}"/>
    <cellStyle name="40% - Accent4 5 4 5" xfId="16086" xr:uid="{1C387BF6-03E9-4E93-95AD-27ACA4BB4F3B}"/>
    <cellStyle name="40% - Accent4 5 4 6" xfId="16087" xr:uid="{53C4DB9F-072F-4C31-B961-21611C8B81C0}"/>
    <cellStyle name="40% - Accent4 5 4 7" xfId="16088" xr:uid="{88034ADB-3FD7-48E7-89FD-15D3878F77F0}"/>
    <cellStyle name="40% - Accent4 5 4 8" xfId="21943" xr:uid="{D6D9337E-7930-4FCA-8ABF-2E0DDC85C711}"/>
    <cellStyle name="40% - Accent4 5 4 9" xfId="16068" xr:uid="{EAB73A65-D6CD-406C-8AFF-D74976DBF800}"/>
    <cellStyle name="40% - Accent4 5 5" xfId="2256" xr:uid="{F02B6030-8565-45BC-8D1F-1DCE052E9E72}"/>
    <cellStyle name="40% - Accent4 5 5 2" xfId="16090" xr:uid="{8A8EBE5A-C243-4CAA-A2EB-A92C2B9C53C8}"/>
    <cellStyle name="40% - Accent4 5 5 2 2" xfId="16091" xr:uid="{17A84838-9A93-480A-8F22-4BC801BCF748}"/>
    <cellStyle name="40% - Accent4 5 5 2 2 2" xfId="16092" xr:uid="{A4421B1B-B9FB-418E-AF49-FC04A76C8473}"/>
    <cellStyle name="40% - Accent4 5 5 2 2 3" xfId="16093" xr:uid="{32653AD2-8552-48FC-95B9-44D569231DAB}"/>
    <cellStyle name="40% - Accent4 5 5 2 2 4" xfId="29798" xr:uid="{01FB5FA0-F332-426A-8F2E-8328A7E92DFF}"/>
    <cellStyle name="40% - Accent4 5 5 2 3" xfId="16094" xr:uid="{89794DA1-7481-47B4-98B5-A7817B48DC51}"/>
    <cellStyle name="40% - Accent4 5 5 2 4" xfId="16095" xr:uid="{D36706DE-7C29-4C80-AD26-79AB928C3E3B}"/>
    <cellStyle name="40% - Accent4 5 5 2 5" xfId="16096" xr:uid="{32ADA66B-7AA7-42A3-8280-E3AEF07CC065}"/>
    <cellStyle name="40% - Accent4 5 5 2 6" xfId="26814" xr:uid="{467BA4D3-2C0D-48FC-A71F-7640FFED695C}"/>
    <cellStyle name="40% - Accent4 5 5 3" xfId="16097" xr:uid="{63E85209-6B2E-4AEA-839D-A720DF975112}"/>
    <cellStyle name="40% - Accent4 5 5 3 2" xfId="16098" xr:uid="{7D512E6E-B49B-4700-A678-A9BEC7FAD05B}"/>
    <cellStyle name="40% - Accent4 5 5 3 2 2" xfId="16099" xr:uid="{6E59D2F2-F7D3-49D9-8B88-2453329712EB}"/>
    <cellStyle name="40% - Accent4 5 5 3 2 3" xfId="16100" xr:uid="{E5279848-9220-4FBE-AA3A-67BB291560D4}"/>
    <cellStyle name="40% - Accent4 5 5 3 3" xfId="16101" xr:uid="{6B627344-BFB2-41A8-9332-8B7A52B52578}"/>
    <cellStyle name="40% - Accent4 5 5 3 4" xfId="16102" xr:uid="{F6605095-593E-407D-8D97-D5794708AC0E}"/>
    <cellStyle name="40% - Accent4 5 5 3 5" xfId="16103" xr:uid="{66096F5D-4B3A-4DAE-94EB-E22868367FC7}"/>
    <cellStyle name="40% - Accent4 5 5 3 6" xfId="28287" xr:uid="{B2E2B91F-80F7-4126-A50E-1B8E71604213}"/>
    <cellStyle name="40% - Accent4 5 5 4" xfId="16104" xr:uid="{5EDA130F-EFFC-4A01-ADF0-B9C1142B5350}"/>
    <cellStyle name="40% - Accent4 5 5 4 2" xfId="16105" xr:uid="{9A32AEA4-0D8A-45F1-A094-9450AABF127B}"/>
    <cellStyle name="40% - Accent4 5 5 4 3" xfId="16106" xr:uid="{F1464457-F10E-408F-B178-DDDE400EEFAA}"/>
    <cellStyle name="40% - Accent4 5 5 4 4" xfId="31287" xr:uid="{345FA906-B3E3-4927-9D65-725341281695}"/>
    <cellStyle name="40% - Accent4 5 5 5" xfId="16107" xr:uid="{ED88EAAE-6462-4E2B-B24D-6773298DA3A0}"/>
    <cellStyle name="40% - Accent4 5 5 6" xfId="16108" xr:uid="{7446F5E0-B526-4C13-BAA0-E0E150491D39}"/>
    <cellStyle name="40% - Accent4 5 5 7" xfId="16109" xr:uid="{7DF58C63-99B9-4CF0-9541-8B778F6A43E7}"/>
    <cellStyle name="40% - Accent4 5 5 8" xfId="25346" xr:uid="{06480F3A-6413-48D0-9FA1-4C57D75FAD00}"/>
    <cellStyle name="40% - Accent4 5 5 9" xfId="16089" xr:uid="{478FDED1-B61F-4981-B87E-D2F59E06A05F}"/>
    <cellStyle name="40% - Accent4 5 6" xfId="16110" xr:uid="{0D270462-CF10-4D22-992D-FD20ACD76CB2}"/>
    <cellStyle name="40% - Accent4 5 6 2" xfId="16111" xr:uid="{7CFCDD19-3E6A-426B-8DE0-8D0285DA4320}"/>
    <cellStyle name="40% - Accent4 5 6 2 2" xfId="16112" xr:uid="{B10E5D9C-AC36-4D12-9B80-97F1069A66AF}"/>
    <cellStyle name="40% - Accent4 5 6 2 3" xfId="16113" xr:uid="{B68E3C36-524F-4DE0-9F0B-4A114738DFA0}"/>
    <cellStyle name="40% - Accent4 5 6 2 4" xfId="28612" xr:uid="{907B1432-D1FB-4988-A1F5-97FD08916C59}"/>
    <cellStyle name="40% - Accent4 5 6 3" xfId="16114" xr:uid="{E74DF296-88C7-48EA-965B-94E9FDF1160B}"/>
    <cellStyle name="40% - Accent4 5 6 4" xfId="16115" xr:uid="{C83771CC-68BD-45F2-A201-0E063B8DE5C8}"/>
    <cellStyle name="40% - Accent4 5 6 5" xfId="16116" xr:uid="{5F872583-8D4A-4EDC-874A-C2CFD94E2793}"/>
    <cellStyle name="40% - Accent4 5 6 6" xfId="25646" xr:uid="{018692C4-AF03-4DE9-A228-EA5DD6BC2031}"/>
    <cellStyle name="40% - Accent4 5 7" xfId="16117" xr:uid="{8311BE9D-37DD-4ED2-949E-8E90605CA8D5}"/>
    <cellStyle name="40% - Accent4 5 7 2" xfId="16118" xr:uid="{0E558829-88B6-4599-AC91-AB52ADD8AF79}"/>
    <cellStyle name="40% - Accent4 5 7 2 2" xfId="16119" xr:uid="{BCFDD51B-2FA5-4F5D-851D-6F7342DA8CD4}"/>
    <cellStyle name="40% - Accent4 5 7 2 3" xfId="16120" xr:uid="{5B4D0386-BE14-40F7-8DFC-0028BB627109}"/>
    <cellStyle name="40% - Accent4 5 7 3" xfId="16121" xr:uid="{8F7016E4-9628-40F4-8759-9A10A26A69F7}"/>
    <cellStyle name="40% - Accent4 5 7 4" xfId="16122" xr:uid="{A726CA0A-5774-4D46-B956-198F1006B929}"/>
    <cellStyle name="40% - Accent4 5 7 5" xfId="16123" xr:uid="{EC9CFEC9-A31B-496A-AD8B-4C3813141FC5}"/>
    <cellStyle name="40% - Accent4 5 7 6" xfId="27097" xr:uid="{3C3808C2-9234-463A-A265-F57D88295B24}"/>
    <cellStyle name="40% - Accent4 5 8" xfId="16124" xr:uid="{80F360DA-8557-437A-A692-F5AE831B8062}"/>
    <cellStyle name="40% - Accent4 5 8 2" xfId="16125" xr:uid="{B62EE893-6C85-435E-8B3C-54BF8E0056CF}"/>
    <cellStyle name="40% - Accent4 5 8 3" xfId="16126" xr:uid="{84181E73-589A-4692-92DD-C1AA74BFC49B}"/>
    <cellStyle name="40% - Accent4 5 8 4" xfId="30091" xr:uid="{CB137345-3F71-412B-A57F-406450C0CFB4}"/>
    <cellStyle name="40% - Accent4 5 9" xfId="16127" xr:uid="{DBEEB198-2492-449E-8302-3E474A336DAF}"/>
    <cellStyle name="40% - Accent4 6" xfId="115" xr:uid="{3B1D8304-54D7-42CE-8545-E2AC42D9872E}"/>
    <cellStyle name="40% - Accent4 6 10" xfId="16129" xr:uid="{2B87D4D2-B178-4DC0-89DB-327B3C516720}"/>
    <cellStyle name="40% - Accent4 6 11" xfId="20990" xr:uid="{6F40B05C-98EE-451E-8303-5EDDB9D71CB7}"/>
    <cellStyle name="40% - Accent4 6 12" xfId="16128" xr:uid="{69A6AE84-5A64-4790-BAB1-EA54E14FB563}"/>
    <cellStyle name="40% - Accent4 6 13" xfId="5126" xr:uid="{A3C89C94-498B-4C00-8AA2-1B52C5A86EF2}"/>
    <cellStyle name="40% - Accent4 6 14" xfId="4576" xr:uid="{8CCDF4F9-DD51-4275-ABA4-4C903FB2B6C0}"/>
    <cellStyle name="40% - Accent4 6 2" xfId="1363" xr:uid="{15A0B3D9-E426-440B-8316-B707B0DE3C1C}"/>
    <cellStyle name="40% - Accent4 6 2 10" xfId="5393" xr:uid="{0289253A-628B-4CB3-B548-45A3ECF7FE54}"/>
    <cellStyle name="40% - Accent4 6 2 11" xfId="23064" xr:uid="{FDF6E9D0-EC1C-4952-BEF6-31E2CB3B6108}"/>
    <cellStyle name="40% - Accent4 6 2 2" xfId="2025" xr:uid="{984E39BE-A510-447F-8B85-301696CF0A6C}"/>
    <cellStyle name="40% - Accent4 6 2 2 2" xfId="3260" xr:uid="{FA4B6A56-047B-4D00-B1D7-031362403175}"/>
    <cellStyle name="40% - Accent4 6 2 2 2 2" xfId="16133" xr:uid="{0C53E8FA-22E0-494D-930B-6DD99C5EB78D}"/>
    <cellStyle name="40% - Accent4 6 2 2 2 3" xfId="16134" xr:uid="{224519D2-BB8F-4E42-A43A-5136A6E8F73F}"/>
    <cellStyle name="40% - Accent4 6 2 2 2 4" xfId="16132" xr:uid="{3194D631-146F-403F-B53F-CDFAF4FA2983}"/>
    <cellStyle name="40% - Accent4 6 2 2 3" xfId="16135" xr:uid="{9936C1AE-D9D9-425F-A3D3-04ABE886ADA1}"/>
    <cellStyle name="40% - Accent4 6 2 2 4" xfId="16136" xr:uid="{DB78946E-6058-4C98-8356-6067DCEB5005}"/>
    <cellStyle name="40% - Accent4 6 2 2 5" xfId="16137" xr:uid="{1E25D707-BA20-46AC-9385-A1AA90B091CF}"/>
    <cellStyle name="40% - Accent4 6 2 2 6" xfId="22205" xr:uid="{A4EE9E8C-1F57-42F0-B9AA-5152EABBDC72}"/>
    <cellStyle name="40% - Accent4 6 2 2 7" xfId="16131" xr:uid="{D19ACE98-B0D5-4E3E-BDA7-0717E25DE56B}"/>
    <cellStyle name="40% - Accent4 6 2 2 8" xfId="28710" xr:uid="{1244792C-E4A6-40D7-A274-18C45BD1ED89}"/>
    <cellStyle name="40% - Accent4 6 2 3" xfId="2648" xr:uid="{A505AC04-52BA-49A7-99B3-9F0B424390AE}"/>
    <cellStyle name="40% - Accent4 6 2 3 2" xfId="16139" xr:uid="{F104515A-EEC0-42D6-99C3-0C0E03A60173}"/>
    <cellStyle name="40% - Accent4 6 2 3 2 2" xfId="16140" xr:uid="{81C4DB68-E8F7-41C2-A203-E493E520CB88}"/>
    <cellStyle name="40% - Accent4 6 2 3 2 3" xfId="16141" xr:uid="{67C7DAF3-8273-4DC2-ABFC-D35BC6965CD6}"/>
    <cellStyle name="40% - Accent4 6 2 3 3" xfId="16142" xr:uid="{55E39FF3-CD55-402C-AAD8-ED1783429E79}"/>
    <cellStyle name="40% - Accent4 6 2 3 4" xfId="16143" xr:uid="{23E4DF26-B67B-4E8B-B2CE-E9D6DBE06F51}"/>
    <cellStyle name="40% - Accent4 6 2 3 5" xfId="16144" xr:uid="{87ECA433-7A20-4D54-9FB9-EF696ACD8658}"/>
    <cellStyle name="40% - Accent4 6 2 3 6" xfId="16138" xr:uid="{E8011BCF-9900-4997-81E5-3C69FA4863AD}"/>
    <cellStyle name="40% - Accent4 6 2 4" xfId="16145" xr:uid="{E1E1126D-709E-4270-8F5B-DF00A14F7988}"/>
    <cellStyle name="40% - Accent4 6 2 4 2" xfId="16146" xr:uid="{3DF4B0AB-8D3E-4883-9C70-AEB6201172A3}"/>
    <cellStyle name="40% - Accent4 6 2 4 3" xfId="16147" xr:uid="{8CC5587B-E29C-428D-9492-C5E6B5CF64CF}"/>
    <cellStyle name="40% - Accent4 6 2 5" xfId="16148" xr:uid="{B231B2E1-151D-4E6E-8E9F-727449D98721}"/>
    <cellStyle name="40% - Accent4 6 2 6" xfId="16149" xr:uid="{10E769BE-CD92-4836-92D2-2D1F7C641172}"/>
    <cellStyle name="40% - Accent4 6 2 7" xfId="16150" xr:uid="{0E7770AA-634D-4196-99A2-27A0136AC07D}"/>
    <cellStyle name="40% - Accent4 6 2 8" xfId="21232" xr:uid="{EBEB982E-4FA3-4B9D-B312-3C1CF1E94802}"/>
    <cellStyle name="40% - Accent4 6 2 9" xfId="16130" xr:uid="{542962AD-00D4-410A-B20C-D33CF8444023}"/>
    <cellStyle name="40% - Accent4 6 3" xfId="1735" xr:uid="{A37C9501-E4E1-43EB-82DA-908E94314ABA}"/>
    <cellStyle name="40% - Accent4 6 3 10" xfId="27196" xr:uid="{8C7D4DFF-0ECF-474D-BE05-72BF2106D8E9}"/>
    <cellStyle name="40% - Accent4 6 3 2" xfId="2956" xr:uid="{7F70CF20-E680-445E-B37D-7EDB8DBEF15D}"/>
    <cellStyle name="40% - Accent4 6 3 2 2" xfId="16153" xr:uid="{2E78C07E-E94B-49F6-8495-C921EB24C845}"/>
    <cellStyle name="40% - Accent4 6 3 2 2 2" xfId="16154" xr:uid="{9B41F395-AC99-4458-AD23-4A73B3F4CC95}"/>
    <cellStyle name="40% - Accent4 6 3 2 2 3" xfId="16155" xr:uid="{24AFDF68-3F33-4CCE-BB8E-C1F1F83BCEAD}"/>
    <cellStyle name="40% - Accent4 6 3 2 3" xfId="16156" xr:uid="{7747BACD-391C-4810-B37A-E8B4100C957A}"/>
    <cellStyle name="40% - Accent4 6 3 2 4" xfId="16157" xr:uid="{2691D5AC-1045-4032-BCBA-24A9969CFF9F}"/>
    <cellStyle name="40% - Accent4 6 3 2 5" xfId="16158" xr:uid="{DCA25984-443A-4F7A-97E4-3D48BCA73A6C}"/>
    <cellStyle name="40% - Accent4 6 3 2 6" xfId="22465" xr:uid="{4600F30F-1F87-4911-ACA0-56F2DA551406}"/>
    <cellStyle name="40% - Accent4 6 3 2 7" xfId="16152" xr:uid="{D7857B9E-1188-4E7C-8B97-3A9F1F578B28}"/>
    <cellStyle name="40% - Accent4 6 3 3" xfId="16159" xr:uid="{8F95E1ED-52B9-4F02-8654-D55A4AE21DCD}"/>
    <cellStyle name="40% - Accent4 6 3 3 2" xfId="16160" xr:uid="{884052D2-D6DB-47FE-B6B5-62D97AA6710C}"/>
    <cellStyle name="40% - Accent4 6 3 3 2 2" xfId="16161" xr:uid="{A991B236-48CF-4A79-8C19-B2D708E46AEA}"/>
    <cellStyle name="40% - Accent4 6 3 3 2 3" xfId="16162" xr:uid="{360267AA-DF55-4746-8868-945B42D4D053}"/>
    <cellStyle name="40% - Accent4 6 3 3 3" xfId="16163" xr:uid="{D036E063-FD42-4EFE-A809-9A7A4F5C8A24}"/>
    <cellStyle name="40% - Accent4 6 3 3 4" xfId="16164" xr:uid="{61879C64-EFDB-409C-ABD1-2CB3632CD356}"/>
    <cellStyle name="40% - Accent4 6 3 3 5" xfId="16165" xr:uid="{D93BBB04-E64A-4441-9069-278FA86A6C85}"/>
    <cellStyle name="40% - Accent4 6 3 4" xfId="16166" xr:uid="{29994916-400E-455E-9FA3-511E9B3BE2AC}"/>
    <cellStyle name="40% - Accent4 6 3 4 2" xfId="16167" xr:uid="{760FCBD8-67D8-4624-89E2-3399018287CC}"/>
    <cellStyle name="40% - Accent4 6 3 4 3" xfId="16168" xr:uid="{4E914877-78B3-4B29-B4D1-4E6EDDD873A5}"/>
    <cellStyle name="40% - Accent4 6 3 5" xfId="16169" xr:uid="{36854D09-EA15-4B49-9994-071508072ECF}"/>
    <cellStyle name="40% - Accent4 6 3 6" xfId="16170" xr:uid="{467BBA99-A076-428F-947C-F5CF92262BD8}"/>
    <cellStyle name="40% - Accent4 6 3 7" xfId="16171" xr:uid="{70EB9976-663F-49E2-A2C1-08E11B3F599A}"/>
    <cellStyle name="40% - Accent4 6 3 8" xfId="21479" xr:uid="{3465649F-8957-4102-8F19-5506B365F6F9}"/>
    <cellStyle name="40% - Accent4 6 3 9" xfId="16151" xr:uid="{535CC742-5A3B-442C-A4C1-DB673A4832EB}"/>
    <cellStyle name="40% - Accent4 6 4" xfId="2386" xr:uid="{54065805-B782-4753-AB08-BDD4E8FF1701}"/>
    <cellStyle name="40% - Accent4 6 4 10" xfId="30189" xr:uid="{4DC12602-327D-48B6-9A2A-6FB0BDAD5A0F}"/>
    <cellStyle name="40% - Accent4 6 4 2" xfId="16173" xr:uid="{0C997B7D-5A0A-455F-9ECF-FF5398D092AD}"/>
    <cellStyle name="40% - Accent4 6 4 2 2" xfId="16174" xr:uid="{68995DA9-0A8F-434A-8C81-E65F2B233E7A}"/>
    <cellStyle name="40% - Accent4 6 4 2 2 2" xfId="16175" xr:uid="{E499FA62-14C1-4A00-84F1-8AC41E186ACE}"/>
    <cellStyle name="40% - Accent4 6 4 2 2 3" xfId="16176" xr:uid="{F3BA623A-5290-489B-AB47-B50FE8FB1DD9}"/>
    <cellStyle name="40% - Accent4 6 4 2 3" xfId="16177" xr:uid="{C1980358-28AE-469D-ACB3-F7D6B7846062}"/>
    <cellStyle name="40% - Accent4 6 4 2 4" xfId="16178" xr:uid="{58BB6412-E67D-4592-8DCB-A5C0E0D361C2}"/>
    <cellStyle name="40% - Accent4 6 4 2 5" xfId="16179" xr:uid="{3FAB4C95-3851-4483-8986-6281A5BF41E4}"/>
    <cellStyle name="40% - Accent4 6 4 3" xfId="16180" xr:uid="{A7404FA3-8146-4A87-9143-3449A20F4400}"/>
    <cellStyle name="40% - Accent4 6 4 3 2" xfId="16181" xr:uid="{A7402970-206E-49F8-BB15-9C26502930E9}"/>
    <cellStyle name="40% - Accent4 6 4 3 2 2" xfId="16182" xr:uid="{CDC8A848-9CD9-4D5A-8E71-7000DDC57033}"/>
    <cellStyle name="40% - Accent4 6 4 3 2 3" xfId="16183" xr:uid="{25A145A5-2442-4578-B725-AEF27A4C753F}"/>
    <cellStyle name="40% - Accent4 6 4 3 3" xfId="16184" xr:uid="{7156F31D-4339-429C-A618-AE5F08FDA198}"/>
    <cellStyle name="40% - Accent4 6 4 3 4" xfId="16185" xr:uid="{19EDFF0C-9E3C-4FE3-88F0-D8DFE414C80B}"/>
    <cellStyle name="40% - Accent4 6 4 3 5" xfId="16186" xr:uid="{4496A2C0-D2AC-4856-A196-BBAA830A4DAF}"/>
    <cellStyle name="40% - Accent4 6 4 4" xfId="16187" xr:uid="{C508FA93-214B-4F22-A3FE-F2CCC568B355}"/>
    <cellStyle name="40% - Accent4 6 4 4 2" xfId="16188" xr:uid="{AB5AD12B-DFAE-405E-9C41-BD225AEEBBF3}"/>
    <cellStyle name="40% - Accent4 6 4 4 3" xfId="16189" xr:uid="{B2B48058-BB52-4DAE-9A94-45CEB658A8BB}"/>
    <cellStyle name="40% - Accent4 6 4 5" xfId="16190" xr:uid="{DF2D1A06-760F-4B06-9E30-F0837A49F370}"/>
    <cellStyle name="40% - Accent4 6 4 6" xfId="16191" xr:uid="{B8343D70-A041-43A7-BF87-BC7107BCF948}"/>
    <cellStyle name="40% - Accent4 6 4 7" xfId="16192" xr:uid="{E01BA0F0-2996-4C0C-9014-BAEF0127245A}"/>
    <cellStyle name="40% - Accent4 6 4 8" xfId="21960" xr:uid="{5E3A8975-AE8B-4E63-9CC3-3C70416B5E08}"/>
    <cellStyle name="40% - Accent4 6 4 9" xfId="16172" xr:uid="{36472742-0626-4D0B-97E5-908C5DB642B5}"/>
    <cellStyle name="40% - Accent4 6 5" xfId="16193" xr:uid="{34661390-A048-4A5D-9CA5-68E372E38D3F}"/>
    <cellStyle name="40% - Accent4 6 5 2" xfId="16194" xr:uid="{3E231175-7125-48CF-9D0B-95467B51853D}"/>
    <cellStyle name="40% - Accent4 6 5 2 2" xfId="16195" xr:uid="{346A669A-A0EF-4E40-8688-74939335D6F0}"/>
    <cellStyle name="40% - Accent4 6 5 2 3" xfId="16196" xr:uid="{26B7FA24-C425-48D9-9075-755188772753}"/>
    <cellStyle name="40% - Accent4 6 5 3" xfId="16197" xr:uid="{286F12C1-25FD-4BC0-B7A2-11B13D8037EA}"/>
    <cellStyle name="40% - Accent4 6 5 4" xfId="16198" xr:uid="{D5EA3E05-3B25-4C68-980C-E111B5DF4555}"/>
    <cellStyle name="40% - Accent4 6 5 5" xfId="16199" xr:uid="{FC5DE500-1717-44AE-923F-8F295047F459}"/>
    <cellStyle name="40% - Accent4 6 6" xfId="16200" xr:uid="{4ABA6585-2372-4A09-A306-F0242388F4CB}"/>
    <cellStyle name="40% - Accent4 6 6 2" xfId="16201" xr:uid="{2310F365-B72B-479B-B6C9-3927C0C9E29C}"/>
    <cellStyle name="40% - Accent4 6 6 2 2" xfId="16202" xr:uid="{DD120403-AE78-4CF2-B8E7-5771B3317BDB}"/>
    <cellStyle name="40% - Accent4 6 6 2 3" xfId="16203" xr:uid="{29900FA9-BFFE-4EFB-B33D-9104C238F47B}"/>
    <cellStyle name="40% - Accent4 6 6 3" xfId="16204" xr:uid="{2622381A-1416-4363-84D0-4F3085BDD0F4}"/>
    <cellStyle name="40% - Accent4 6 6 4" xfId="16205" xr:uid="{B597610D-CC44-492C-83F9-18E4DE619141}"/>
    <cellStyle name="40% - Accent4 6 6 5" xfId="16206" xr:uid="{99AB3DB3-11CB-43D7-9983-8E86939C2BCB}"/>
    <cellStyle name="40% - Accent4 6 7" xfId="16207" xr:uid="{901907F3-7C34-4750-920E-EE827C82CB90}"/>
    <cellStyle name="40% - Accent4 6 7 2" xfId="16208" xr:uid="{D394017D-2212-461C-A430-63C538F8217B}"/>
    <cellStyle name="40% - Accent4 6 7 3" xfId="16209" xr:uid="{A3F50E83-BAB7-483F-A096-DF9D1AA4A4D3}"/>
    <cellStyle name="40% - Accent4 6 8" xfId="16210" xr:uid="{390C65D4-B882-4FD8-9E21-CF521F024151}"/>
    <cellStyle name="40% - Accent4 6 9" xfId="16211" xr:uid="{2F2A78E4-F2C7-404C-8ADE-7347D12D6D5D}"/>
    <cellStyle name="40% - Accent4 7" xfId="872" xr:uid="{3A8774B9-937A-4F9C-AA0A-C2EE8829ADD1}"/>
    <cellStyle name="40% - Accent4 7 10" xfId="21009" xr:uid="{5B42A589-9FA3-4541-A7F1-E747D5F8E3C2}"/>
    <cellStyle name="40% - Accent4 7 11" xfId="16212" xr:uid="{8CB8E074-B541-4A17-B5BC-602A84484F56}"/>
    <cellStyle name="40% - Accent4 7 12" xfId="5147" xr:uid="{273AF45A-22BD-477B-8AD8-3241D3FADE6B}"/>
    <cellStyle name="40% - Accent4 7 13" xfId="23078" xr:uid="{C32E8102-87A9-41E5-B73A-5135BA3908D8}"/>
    <cellStyle name="40% - Accent4 7 2" xfId="3041" xr:uid="{815725CC-65A0-408E-BD2D-87BF9DE959FC}"/>
    <cellStyle name="40% - Accent4 7 2 10" xfId="26021" xr:uid="{837B18E3-D67B-47DB-8A59-3761012B5BB8}"/>
    <cellStyle name="40% - Accent4 7 2 2" xfId="6187" xr:uid="{68375ECB-443C-4784-AAEA-D8E01FEFD68A}"/>
    <cellStyle name="40% - Accent4 7 2 2 2" xfId="16215" xr:uid="{4FEF6FE8-6870-4E84-BF28-F225024D2E8A}"/>
    <cellStyle name="40% - Accent4 7 2 2 2 2" xfId="16216" xr:uid="{D716ABAA-75D4-4531-BD41-0B7D9113786A}"/>
    <cellStyle name="40% - Accent4 7 2 2 2 3" xfId="16217" xr:uid="{0787A92F-40AF-4598-BCF2-9F8BA27630E5}"/>
    <cellStyle name="40% - Accent4 7 2 2 3" xfId="16218" xr:uid="{CAA2212E-A650-45D1-8EE2-74D26A339448}"/>
    <cellStyle name="40% - Accent4 7 2 2 4" xfId="16219" xr:uid="{4C49B58C-ED7F-4CD3-B4A8-79A321996E2C}"/>
    <cellStyle name="40% - Accent4 7 2 2 5" xfId="16220" xr:uid="{4FE0D942-C948-4CE8-BD83-D04682FD1937}"/>
    <cellStyle name="40% - Accent4 7 2 2 6" xfId="22230" xr:uid="{49F32EAC-62EE-4868-94DE-8D1F435FC59F}"/>
    <cellStyle name="40% - Accent4 7 2 2 7" xfId="16214" xr:uid="{E9DA0D7E-FAA5-42EC-B656-1D831171F0C6}"/>
    <cellStyle name="40% - Accent4 7 2 2 8" xfId="29000" xr:uid="{14AA0677-CD59-468C-B552-0DA107DC5139}"/>
    <cellStyle name="40% - Accent4 7 2 3" xfId="16221" xr:uid="{1132F765-C400-4BC7-9254-696069FA7E16}"/>
    <cellStyle name="40% - Accent4 7 2 3 2" xfId="16222" xr:uid="{D12FE824-92C0-40FD-AE3C-921B0C955B32}"/>
    <cellStyle name="40% - Accent4 7 2 3 2 2" xfId="16223" xr:uid="{636A9AFA-DDC6-4626-97A0-ADFF9A08BCE0}"/>
    <cellStyle name="40% - Accent4 7 2 3 2 3" xfId="16224" xr:uid="{44498E29-0080-4BFF-B65E-6FC7AD1A722A}"/>
    <cellStyle name="40% - Accent4 7 2 3 3" xfId="16225" xr:uid="{387B8308-B081-4425-841E-06D070B9D1E2}"/>
    <cellStyle name="40% - Accent4 7 2 3 4" xfId="16226" xr:uid="{C32C86A8-D75A-4167-975C-33A28EAD79D6}"/>
    <cellStyle name="40% - Accent4 7 2 3 5" xfId="16227" xr:uid="{45818E3B-B761-4997-9241-7B182C3FFE6F}"/>
    <cellStyle name="40% - Accent4 7 2 4" xfId="16228" xr:uid="{01DF716B-2963-4C6D-8178-F40DD67EB040}"/>
    <cellStyle name="40% - Accent4 7 2 4 2" xfId="16229" xr:uid="{55F6F4A5-F2E3-45E6-8E5D-ADE1D1A030AD}"/>
    <cellStyle name="40% - Accent4 7 2 4 3" xfId="16230" xr:uid="{CC0DBDBE-C461-4384-93AF-8C13332534B1}"/>
    <cellStyle name="40% - Accent4 7 2 5" xfId="16231" xr:uid="{DF9F6321-D165-4C4A-A7F2-611064279939}"/>
    <cellStyle name="40% - Accent4 7 2 6" xfId="16232" xr:uid="{78CCA613-E4A5-4086-9D43-4B41E67A6919}"/>
    <cellStyle name="40% - Accent4 7 2 7" xfId="16233" xr:uid="{4E3AE00B-D19D-49EE-BB41-B69D4BCEB562}"/>
    <cellStyle name="40% - Accent4 7 2 8" xfId="21256" xr:uid="{603DBE11-E286-485A-AADB-A96F4931C5C2}"/>
    <cellStyle name="40% - Accent4 7 2 9" xfId="16213" xr:uid="{EDFE1AC5-11BC-4E0D-95EA-11D45E2A087E}"/>
    <cellStyle name="40% - Accent4 7 3" xfId="5597" xr:uid="{2FADAA3C-942F-4490-911F-0E31FC0803E7}"/>
    <cellStyle name="40% - Accent4 7 3 10" xfId="27489" xr:uid="{B86CB558-D51B-4DB8-911F-E1D46FF2ABAF}"/>
    <cellStyle name="40% - Accent4 7 3 2" xfId="6378" xr:uid="{7AEAF17A-36FA-4AAA-9BAF-43B2AE65D83B}"/>
    <cellStyle name="40% - Accent4 7 3 2 2" xfId="16236" xr:uid="{3D64FDA0-6596-4AC5-8DFB-C7526E903857}"/>
    <cellStyle name="40% - Accent4 7 3 2 2 2" xfId="16237" xr:uid="{0E42BEDF-B1BC-4184-853B-09A3FFD0E8C0}"/>
    <cellStyle name="40% - Accent4 7 3 2 2 3" xfId="16238" xr:uid="{DCE2AEDB-5EBD-4A48-9A5F-DA4EADA8FA38}"/>
    <cellStyle name="40% - Accent4 7 3 2 3" xfId="16239" xr:uid="{24C95A58-3895-4913-929F-E69599B0A26D}"/>
    <cellStyle name="40% - Accent4 7 3 2 4" xfId="16240" xr:uid="{F20194C4-16C9-4A0A-8667-C1DA9B0A9600}"/>
    <cellStyle name="40% - Accent4 7 3 2 5" xfId="16241" xr:uid="{5DB87289-1DC0-4FF3-AA8A-10FE1B7A0CC7}"/>
    <cellStyle name="40% - Accent4 7 3 2 6" xfId="22491" xr:uid="{347CE669-3CEE-49E0-A73A-EEDCD4866F7B}"/>
    <cellStyle name="40% - Accent4 7 3 2 7" xfId="16235" xr:uid="{3B8A0B02-6E55-4F61-B3DE-2C4E4E5A138C}"/>
    <cellStyle name="40% - Accent4 7 3 3" xfId="16242" xr:uid="{60E7DBE7-A8B7-4853-B877-C54799EEBFB9}"/>
    <cellStyle name="40% - Accent4 7 3 3 2" xfId="16243" xr:uid="{3B8F027F-70BE-423E-A1ED-E76421C7FFCA}"/>
    <cellStyle name="40% - Accent4 7 3 3 2 2" xfId="16244" xr:uid="{FAACCAFD-9107-4187-BAED-9FFA20489D34}"/>
    <cellStyle name="40% - Accent4 7 3 3 2 3" xfId="16245" xr:uid="{55C3479C-389D-4232-8B53-7F18413F33D7}"/>
    <cellStyle name="40% - Accent4 7 3 3 3" xfId="16246" xr:uid="{F971FD12-3F0E-4CE5-BAE1-BBC841717D31}"/>
    <cellStyle name="40% - Accent4 7 3 3 4" xfId="16247" xr:uid="{883A4C09-85B0-4E8E-93C8-450839E25C72}"/>
    <cellStyle name="40% - Accent4 7 3 3 5" xfId="16248" xr:uid="{0B4B7AE7-8A18-4178-A229-DC306E1180B2}"/>
    <cellStyle name="40% - Accent4 7 3 4" xfId="16249" xr:uid="{9DF8E37D-6B85-449F-BE94-230045F19474}"/>
    <cellStyle name="40% - Accent4 7 3 4 2" xfId="16250" xr:uid="{942E9812-60A1-4408-8E14-D43168C597EC}"/>
    <cellStyle name="40% - Accent4 7 3 4 3" xfId="16251" xr:uid="{E8B87C51-B448-4AB0-B29E-899BA66C46BF}"/>
    <cellStyle name="40% - Accent4 7 3 5" xfId="16252" xr:uid="{C29EEA31-8BDD-40A5-AF85-8979FD703D8E}"/>
    <cellStyle name="40% - Accent4 7 3 6" xfId="16253" xr:uid="{CC6C739C-BFC6-4CFB-8F78-5E7AF970A10C}"/>
    <cellStyle name="40% - Accent4 7 3 7" xfId="16254" xr:uid="{9056C6A5-7BBE-4386-B814-F64A115F4B77}"/>
    <cellStyle name="40% - Accent4 7 3 8" xfId="21504" xr:uid="{A416ADCC-83AF-4F5B-92E6-5DAC2A1906A5}"/>
    <cellStyle name="40% - Accent4 7 3 9" xfId="16234" xr:uid="{1CB9241F-30B5-499A-BB7A-CBA79ADDFF30}"/>
    <cellStyle name="40% - Accent4 7 4" xfId="5979" xr:uid="{9935E15C-456D-40CF-99C0-775337166BD9}"/>
    <cellStyle name="40% - Accent4 7 4 2" xfId="16256" xr:uid="{94083DBF-F9B5-43BC-BC7E-635DFC7B657F}"/>
    <cellStyle name="40% - Accent4 7 4 2 2" xfId="16257" xr:uid="{CC33378A-3816-4273-9E1B-D1EC6EE4C6DC}"/>
    <cellStyle name="40% - Accent4 7 4 2 3" xfId="16258" xr:uid="{68608915-47D9-499F-860A-1B6EC29B80C9}"/>
    <cellStyle name="40% - Accent4 7 4 3" xfId="16259" xr:uid="{35458E3C-C11D-41F1-8F7B-3292CE8F0F64}"/>
    <cellStyle name="40% - Accent4 7 4 4" xfId="16260" xr:uid="{39998FA4-86C1-4D67-A222-87475A0CF780}"/>
    <cellStyle name="40% - Accent4 7 4 5" xfId="16261" xr:uid="{294AC1BE-7F38-4A85-B3DA-ED834B8A7A90}"/>
    <cellStyle name="40% - Accent4 7 4 6" xfId="21980" xr:uid="{A8FAFBB9-0E5E-407C-BC66-92800C33E5C1}"/>
    <cellStyle name="40% - Accent4 7 4 7" xfId="16255" xr:uid="{F8D524D3-11AD-41E8-A327-3F6CBE87572E}"/>
    <cellStyle name="40% - Accent4 7 4 8" xfId="30485" xr:uid="{067E0C45-70CC-4F43-937B-6620236F1FFD}"/>
    <cellStyle name="40% - Accent4 7 5" xfId="16262" xr:uid="{59B9AAB6-B955-47C8-86FB-8C8E7F028528}"/>
    <cellStyle name="40% - Accent4 7 5 2" xfId="16263" xr:uid="{F89684D0-433B-460E-A532-64BF8B361F8D}"/>
    <cellStyle name="40% - Accent4 7 5 2 2" xfId="16264" xr:uid="{D3B36C40-E63F-4A90-8715-0407BEE7AE97}"/>
    <cellStyle name="40% - Accent4 7 5 2 3" xfId="16265" xr:uid="{2064CE20-8712-4D52-9171-D500EBF70C98}"/>
    <cellStyle name="40% - Accent4 7 5 3" xfId="16266" xr:uid="{E6C28C0E-34CD-4EE5-A898-E337B79A70C0}"/>
    <cellStyle name="40% - Accent4 7 5 4" xfId="16267" xr:uid="{89064D43-136D-4DFD-8FA8-061A800D4541}"/>
    <cellStyle name="40% - Accent4 7 5 5" xfId="16268" xr:uid="{32C9DC26-623A-484D-A66B-11249F8E5B43}"/>
    <cellStyle name="40% - Accent4 7 6" xfId="16269" xr:uid="{A59CD79E-9BA5-4AD6-B0EE-2922C5BF55F0}"/>
    <cellStyle name="40% - Accent4 7 6 2" xfId="16270" xr:uid="{8FE8D339-83EE-4454-9663-CDB3E4803B26}"/>
    <cellStyle name="40% - Accent4 7 6 3" xfId="16271" xr:uid="{044F3BC1-490C-4A29-A0DD-373A28334C4E}"/>
    <cellStyle name="40% - Accent4 7 7" xfId="16272" xr:uid="{896015B7-0284-403E-9D57-0269C034EFFF}"/>
    <cellStyle name="40% - Accent4 7 8" xfId="16273" xr:uid="{2B3FE7E2-9658-494E-880F-967448CAAB01}"/>
    <cellStyle name="40% - Accent4 7 9" xfId="16274" xr:uid="{4806A9CD-4954-4434-B377-8B1BA25D9935}"/>
    <cellStyle name="40% - Accent4 8" xfId="2123" xr:uid="{196D29D2-0516-4874-A1FD-1A7830CF98F6}"/>
    <cellStyle name="40% - Accent4 8 10" xfId="5174" xr:uid="{49F2C071-5E21-4BEC-A97E-254DC1B0DA47}"/>
    <cellStyle name="40% - Accent4 8 11" xfId="23093" xr:uid="{8A336363-3984-4245-A11D-6427B420B000}"/>
    <cellStyle name="40% - Accent4 8 2" xfId="5423" xr:uid="{C2FAAAF1-67D3-4883-A11D-A46EC61EC614}"/>
    <cellStyle name="40% - Accent4 8 2 2" xfId="6204" xr:uid="{A2F78BA8-6687-49ED-B724-ECBF8E49917A}"/>
    <cellStyle name="40% - Accent4 8 2 2 2" xfId="16278" xr:uid="{F0B508EE-45E6-407B-80AF-F9CC838EB3C0}"/>
    <cellStyle name="40% - Accent4 8 2 2 3" xfId="16279" xr:uid="{DA68ECCD-4108-45FF-89D3-B88B9EDEB52B}"/>
    <cellStyle name="40% - Accent4 8 2 2 4" xfId="22247" xr:uid="{3334054F-292B-4602-9A59-3A76AA405152}"/>
    <cellStyle name="40% - Accent4 8 2 2 5" xfId="16277" xr:uid="{7C7907B4-5E65-4447-92D5-0944067379B0}"/>
    <cellStyle name="40% - Accent4 8 2 2 6" xfId="29294" xr:uid="{E16E6B4A-A071-4C4C-8B0F-DCA6752F0198}"/>
    <cellStyle name="40% - Accent4 8 2 3" xfId="16280" xr:uid="{BCEFB85C-787E-40D3-AA9B-5B755503750E}"/>
    <cellStyle name="40% - Accent4 8 2 4" xfId="16281" xr:uid="{332885E7-01EB-43B1-A7D2-17BC69C003FD}"/>
    <cellStyle name="40% - Accent4 8 2 5" xfId="16282" xr:uid="{787C9B9D-9472-4177-9435-D9CBE4F32684}"/>
    <cellStyle name="40% - Accent4 8 2 6" xfId="21276" xr:uid="{C7A9ACCC-D547-4DA4-A2E0-5AB44EFE26B6}"/>
    <cellStyle name="40% - Accent4 8 2 7" xfId="16276" xr:uid="{C8A0BED6-0946-4936-9A27-A1F0A6F97608}"/>
    <cellStyle name="40% - Accent4 8 2 8" xfId="26311" xr:uid="{F18C5716-DAC7-4104-84F3-EFC6162A8866}"/>
    <cellStyle name="40% - Accent4 8 3" xfId="5614" xr:uid="{77201807-2FE2-4569-A56A-98CA2E54EAEB}"/>
    <cellStyle name="40% - Accent4 8 3 2" xfId="6395" xr:uid="{022C7722-9A4F-46A1-A8CB-4AFA5C284148}"/>
    <cellStyle name="40% - Accent4 8 3 2 2" xfId="16285" xr:uid="{A4401826-4994-4DB3-844D-4A20B39DF312}"/>
    <cellStyle name="40% - Accent4 8 3 2 3" xfId="16286" xr:uid="{97FCB3EF-24F8-4B58-B1CB-A73E24D97417}"/>
    <cellStyle name="40% - Accent4 8 3 2 4" xfId="22509" xr:uid="{2FCBED6D-DBA9-44AC-89CB-A387CEBEE336}"/>
    <cellStyle name="40% - Accent4 8 3 2 5" xfId="16284" xr:uid="{223C7D63-781B-4C43-A421-4EE8118E47BE}"/>
    <cellStyle name="40% - Accent4 8 3 3" xfId="16287" xr:uid="{C9A5B05A-AE8B-4C16-B30A-30CE6FFAE045}"/>
    <cellStyle name="40% - Accent4 8 3 4" xfId="16288" xr:uid="{A68F2054-C73D-4F64-92D7-2459ADE954C7}"/>
    <cellStyle name="40% - Accent4 8 3 5" xfId="16289" xr:uid="{DD77EB20-84BC-4CFC-8B85-C3DBC28C5A49}"/>
    <cellStyle name="40% - Accent4 8 3 6" xfId="21522" xr:uid="{F454F1D4-02A1-4C8C-AED3-EF0B569DC193}"/>
    <cellStyle name="40% - Accent4 8 3 7" xfId="16283" xr:uid="{E8B48CE1-7A0F-4482-AB14-145BDB5EA18E}"/>
    <cellStyle name="40% - Accent4 8 3 8" xfId="27783" xr:uid="{3548389B-E65D-4612-8A04-ACA60516A956}"/>
    <cellStyle name="40% - Accent4 8 4" xfId="5999" xr:uid="{39FDAE43-5D83-4AEF-864E-1086BCC63BA7}"/>
    <cellStyle name="40% - Accent4 8 4 2" xfId="16291" xr:uid="{1E040BDC-F832-475F-A04F-96668201323C}"/>
    <cellStyle name="40% - Accent4 8 4 3" xfId="16292" xr:uid="{470FAEB2-DA14-4A00-AE0B-C81CB7A8F195}"/>
    <cellStyle name="40% - Accent4 8 4 4" xfId="22004" xr:uid="{EF97D06F-BA1B-4E19-B53F-ABFCFC7764D9}"/>
    <cellStyle name="40% - Accent4 8 4 5" xfId="16290" xr:uid="{712CAD74-3AB7-4331-9261-3ECC310E1601}"/>
    <cellStyle name="40% - Accent4 8 4 6" xfId="30781" xr:uid="{D2C2025F-650F-4CD4-A3F9-0DCAC5902D89}"/>
    <cellStyle name="40% - Accent4 8 5" xfId="16293" xr:uid="{F6763CA6-F818-4584-B464-3FAE36FFE93F}"/>
    <cellStyle name="40% - Accent4 8 6" xfId="16294" xr:uid="{E3BFE26E-C939-4219-A564-F79C3A7F60EF}"/>
    <cellStyle name="40% - Accent4 8 7" xfId="16295" xr:uid="{C09F56A6-8721-4B7B-911A-F4D357B49301}"/>
    <cellStyle name="40% - Accent4 8 8" xfId="21035" xr:uid="{B1C2FCDB-BBA8-49DD-B177-1F5798B99C7A}"/>
    <cellStyle name="40% - Accent4 8 9" xfId="16275" xr:uid="{CEE2C62C-9443-485E-8875-3A1AA0178548}"/>
    <cellStyle name="40% - Accent4 9" xfId="938" xr:uid="{A46BC4F7-4B0B-4538-8040-AC6D48EE4E4F}"/>
    <cellStyle name="40% - Accent4 9 10" xfId="5195" xr:uid="{69160527-60FE-4265-836F-FC40482C77EB}"/>
    <cellStyle name="40% - Accent4 9 11" xfId="23109" xr:uid="{4A244950-E186-4E4B-976C-889D12892C61}"/>
    <cellStyle name="40% - Accent4 9 2" xfId="5442" xr:uid="{FD8B9F4E-655B-473E-9273-0B98686E9814}"/>
    <cellStyle name="40% - Accent4 9 2 2" xfId="6224" xr:uid="{82B9759B-ED25-4B8D-9626-78305CD66360}"/>
    <cellStyle name="40% - Accent4 9 2 2 2" xfId="16299" xr:uid="{A5F7EF74-CFC8-4635-A1B8-684D42049DDD}"/>
    <cellStyle name="40% - Accent4 9 2 2 3" xfId="16300" xr:uid="{AF7037E3-4338-4DF6-8060-23FED892CA00}"/>
    <cellStyle name="40% - Accent4 9 2 2 4" xfId="22268" xr:uid="{C675A0CD-ADD0-4227-8564-829A77539EC8}"/>
    <cellStyle name="40% - Accent4 9 2 2 5" xfId="16298" xr:uid="{0121DC71-D884-42AA-81E7-354FE6052BF7}"/>
    <cellStyle name="40% - Accent4 9 2 2 6" xfId="29605" xr:uid="{0B71CEF9-3405-430C-86B1-B4A38106C42E}"/>
    <cellStyle name="40% - Accent4 9 2 3" xfId="16301" xr:uid="{73FACA19-A890-4355-86A4-AE981EAF8C3E}"/>
    <cellStyle name="40% - Accent4 9 2 4" xfId="16302" xr:uid="{F26D0166-702C-4F08-8F4E-0798AFCB54E1}"/>
    <cellStyle name="40% - Accent4 9 2 5" xfId="16303" xr:uid="{D8E53CD5-4686-4553-92F3-C3CFAF9669C7}"/>
    <cellStyle name="40% - Accent4 9 2 6" xfId="21296" xr:uid="{CBFDD3EB-30A9-4DF7-8160-788D790B5763}"/>
    <cellStyle name="40% - Accent4 9 2 7" xfId="16297" xr:uid="{2C1D98EE-6B7E-44B5-8F9E-CD0377EA6EA3}"/>
    <cellStyle name="40% - Accent4 9 2 8" xfId="26621" xr:uid="{5DBAF5B3-5AE9-452B-BEB8-AA9BF078933A}"/>
    <cellStyle name="40% - Accent4 9 3" xfId="5634" xr:uid="{E3384F97-0E7C-4E49-AF89-2753748DAE5B}"/>
    <cellStyle name="40% - Accent4 9 3 2" xfId="6416" xr:uid="{6B9FA2F6-0F07-4700-81A0-4101372AA730}"/>
    <cellStyle name="40% - Accent4 9 3 2 2" xfId="16306" xr:uid="{99FFD69C-578D-4685-B4A3-968FA8A4D2D0}"/>
    <cellStyle name="40% - Accent4 9 3 2 3" xfId="16307" xr:uid="{1244DECA-5AB1-4826-A2E1-3D9AE770ED35}"/>
    <cellStyle name="40% - Accent4 9 3 2 4" xfId="22530" xr:uid="{1CF4BA33-25E0-4564-96C2-C755F64FA804}"/>
    <cellStyle name="40% - Accent4 9 3 2 5" xfId="16305" xr:uid="{F3EFD804-E603-4B50-9506-D7E98EA2FA7C}"/>
    <cellStyle name="40% - Accent4 9 3 3" xfId="16308" xr:uid="{622543D6-3296-40B1-A350-923FE1526A5A}"/>
    <cellStyle name="40% - Accent4 9 3 4" xfId="16309" xr:uid="{6F595254-C3CD-4AAD-BF9E-B8EB43D57EFB}"/>
    <cellStyle name="40% - Accent4 9 3 5" xfId="16310" xr:uid="{4CE3B466-71AB-4DA8-AF20-BAB366B2DF7E}"/>
    <cellStyle name="40% - Accent4 9 3 6" xfId="21543" xr:uid="{C7532F4A-E271-4F5D-A210-93BE584AE28C}"/>
    <cellStyle name="40% - Accent4 9 3 7" xfId="16304" xr:uid="{511A7B2F-E3E2-488B-8BA5-E69D3E71AC63}"/>
    <cellStyle name="40% - Accent4 9 3 8" xfId="28094" xr:uid="{1C69EED6-4BFD-49F7-85AB-C312726A6D47}"/>
    <cellStyle name="40% - Accent4 9 4" xfId="6021" xr:uid="{19DF65C8-FD4A-46AB-8938-7A8B0B5E0E32}"/>
    <cellStyle name="40% - Accent4 9 4 2" xfId="16312" xr:uid="{E47E8396-688B-401C-A686-6D7254325607}"/>
    <cellStyle name="40% - Accent4 9 4 3" xfId="16313" xr:uid="{F7668D05-8B32-428C-A65D-5E9B07FCA027}"/>
    <cellStyle name="40% - Accent4 9 4 4" xfId="22027" xr:uid="{A6535973-0E72-4B19-8EE1-176E2DB5D7BA}"/>
    <cellStyle name="40% - Accent4 9 4 5" xfId="16311" xr:uid="{A0DD4C3B-2ECB-46C7-B83A-9BA5548476D7}"/>
    <cellStyle name="40% - Accent4 9 4 6" xfId="31093" xr:uid="{215B0B85-675F-443E-A03F-0787DD1980B6}"/>
    <cellStyle name="40% - Accent4 9 5" xfId="16314" xr:uid="{85AF39A8-45B1-46FC-8F67-D39F8608D0D3}"/>
    <cellStyle name="40% - Accent4 9 6" xfId="16315" xr:uid="{D3C41CDA-D3CC-4E10-B26D-CAB4C77F46FE}"/>
    <cellStyle name="40% - Accent4 9 7" xfId="16316" xr:uid="{EFAB2E8A-F61E-49B6-85D5-25B3F60F1242}"/>
    <cellStyle name="40% - Accent4 9 8" xfId="21055" xr:uid="{6FBD205B-52BB-4D0E-BA48-4B3A7A85C7D2}"/>
    <cellStyle name="40% - Accent4 9 9" xfId="16296" xr:uid="{1C361BF3-B355-49C6-A530-BA434443CBCA}"/>
    <cellStyle name="40% - Accent5" xfId="34" builtinId="47" customBuiltin="1"/>
    <cellStyle name="40% - Accent5 10" xfId="4798" xr:uid="{C6D15B46-4890-4890-A869-590E920F52FB}"/>
    <cellStyle name="40% - Accent5 10 10" xfId="5219" xr:uid="{A361A4CB-551C-4127-A938-952AD2E4B3FA}"/>
    <cellStyle name="40% - Accent5 10 11" xfId="23128" xr:uid="{98B0F45C-9D2D-4832-9A85-905B3D22F389}"/>
    <cellStyle name="40% - Accent5 10 2" xfId="6047" xr:uid="{C655808A-7C79-438B-AA8B-BEA0E345BEF1}"/>
    <cellStyle name="40% - Accent5 10 2 2" xfId="16320" xr:uid="{96DBE053-A742-40AF-B69A-D2995A69F9C8}"/>
    <cellStyle name="40% - Accent5 10 2 2 2" xfId="16321" xr:uid="{F910E2BE-4239-4329-8E0D-9A13ED17B2B0}"/>
    <cellStyle name="40% - Accent5 10 2 2 3" xfId="16322" xr:uid="{F26A5654-6232-4ECB-9BE4-662B029F5040}"/>
    <cellStyle name="40% - Accent5 10 2 3" xfId="16323" xr:uid="{79A0B632-90F0-487F-A779-8513254AADE6}"/>
    <cellStyle name="40% - Accent5 10 2 4" xfId="16324" xr:uid="{39E6F1D3-69F0-459E-943C-E07934B101EE}"/>
    <cellStyle name="40% - Accent5 10 2 5" xfId="16325" xr:uid="{67C843B5-4FCA-460D-93AE-A0F7513BC943}"/>
    <cellStyle name="40% - Accent5 10 2 6" xfId="22052" xr:uid="{EE5026A3-83A5-4EE5-AB78-32E8A2665F42}"/>
    <cellStyle name="40% - Accent5 10 2 7" xfId="16319" xr:uid="{CC108265-FD44-4CC6-84E5-51FDCC872C6B}"/>
    <cellStyle name="40% - Accent5 10 2 8" xfId="28348" xr:uid="{82A3E7AF-D7BC-4EC4-8A30-6E9407E11CC7}"/>
    <cellStyle name="40% - Accent5 10 3" xfId="16326" xr:uid="{E49A8D14-2346-4E68-9CD9-2D13EC51335C}"/>
    <cellStyle name="40% - Accent5 10 3 2" xfId="16327" xr:uid="{9FCAB9E2-6471-469D-8D11-FD0DBF311EB3}"/>
    <cellStyle name="40% - Accent5 10 3 2 2" xfId="16328" xr:uid="{7FF7BA07-87F3-443B-8A16-05BA1831D5DE}"/>
    <cellStyle name="40% - Accent5 10 3 2 3" xfId="16329" xr:uid="{8790599A-3363-4A40-8F3C-AAC6FAF3158F}"/>
    <cellStyle name="40% - Accent5 10 3 3" xfId="16330" xr:uid="{95796939-24D4-4B97-B49A-50E6F6BDFA7F}"/>
    <cellStyle name="40% - Accent5 10 3 4" xfId="16331" xr:uid="{B354D504-766B-4496-82F5-34D1E4919613}"/>
    <cellStyle name="40% - Accent5 10 3 5" xfId="16332" xr:uid="{6FB3BAFA-2754-4A6C-8A94-8C452C15A797}"/>
    <cellStyle name="40% - Accent5 10 4" xfId="16333" xr:uid="{915BAA62-C4E8-4EF5-BAE2-666AE338FFDF}"/>
    <cellStyle name="40% - Accent5 10 4 2" xfId="16334" xr:uid="{9CD8355F-DE44-4925-9881-9FC3B75DC614}"/>
    <cellStyle name="40% - Accent5 10 4 3" xfId="16335" xr:uid="{B76005D2-6315-4F12-8E5E-AF36AC5C3D5A}"/>
    <cellStyle name="40% - Accent5 10 5" xfId="16336" xr:uid="{91351340-5E2E-44E1-BD80-15A1B65AE319}"/>
    <cellStyle name="40% - Accent5 10 6" xfId="16337" xr:uid="{7B3CE85F-211C-4D5E-B517-84F02046C579}"/>
    <cellStyle name="40% - Accent5 10 7" xfId="16338" xr:uid="{7898E6F6-4BC3-4B03-A0ED-B33B26078B18}"/>
    <cellStyle name="40% - Accent5 10 8" xfId="21077" xr:uid="{9A3ED8D3-C913-4F18-8984-98F5245ECBD8}"/>
    <cellStyle name="40% - Accent5 10 9" xfId="16318" xr:uid="{CEF1BDD8-753E-4D2B-9DAE-A4056F257F8E}"/>
    <cellStyle name="40% - Accent5 11" xfId="4813" xr:uid="{674FF18F-5754-46A8-9B21-BAFEECD37839}"/>
    <cellStyle name="40% - Accent5 11 10" xfId="5466" xr:uid="{61CF4256-DF0F-4511-BC97-9DAFEE2BD6C0}"/>
    <cellStyle name="40% - Accent5 11 11" xfId="23145" xr:uid="{F650F3CF-BE90-48E9-8DE0-CEE0F81F2BAB}"/>
    <cellStyle name="40% - Accent5 11 2" xfId="6250" xr:uid="{5EFE5EBC-82F0-4D30-9709-4966A7BA4B2F}"/>
    <cellStyle name="40% - Accent5 11 2 2" xfId="16341" xr:uid="{9ED57D9B-C0B6-4C40-A892-10AD3AE9AC4A}"/>
    <cellStyle name="40% - Accent5 11 2 2 2" xfId="16342" xr:uid="{4D0A754A-25C4-4C37-910A-FDAB8D0F8048}"/>
    <cellStyle name="40% - Accent5 11 2 2 3" xfId="16343" xr:uid="{10AD1F22-E454-4439-AF1E-E109C2F5C812}"/>
    <cellStyle name="40% - Accent5 11 2 3" xfId="16344" xr:uid="{1B0F9F8E-7D35-4FD4-BD11-C7AC9C6869EB}"/>
    <cellStyle name="40% - Accent5 11 2 4" xfId="16345" xr:uid="{757E7A27-F044-43F1-902B-3A3A2C386127}"/>
    <cellStyle name="40% - Accent5 11 2 5" xfId="16346" xr:uid="{971B777B-EA2C-442B-9EA1-C85D1636BDED}"/>
    <cellStyle name="40% - Accent5 11 2 6" xfId="22293" xr:uid="{FAB266F4-0C3F-4325-8316-0DFC48D52D91}"/>
    <cellStyle name="40% - Accent5 11 2 7" xfId="16340" xr:uid="{03D4DC81-4C2C-48EB-9C65-B5F2D429F05E}"/>
    <cellStyle name="40% - Accent5 11 2 8" xfId="28421" xr:uid="{2346A6F2-3520-4C83-B452-CFD73AA0E05A}"/>
    <cellStyle name="40% - Accent5 11 3" xfId="16347" xr:uid="{84250FA5-D394-4FD0-9662-F7600D4AF5DE}"/>
    <cellStyle name="40% - Accent5 11 3 2" xfId="16348" xr:uid="{16D66CB3-ADEB-41D7-A754-4E5E5A79130D}"/>
    <cellStyle name="40% - Accent5 11 3 2 2" xfId="16349" xr:uid="{636E0966-30C8-4B11-8268-0C2F887C87DC}"/>
    <cellStyle name="40% - Accent5 11 3 2 3" xfId="16350" xr:uid="{B1079BB0-B073-40F1-8325-7E5C869D9B63}"/>
    <cellStyle name="40% - Accent5 11 3 3" xfId="16351" xr:uid="{22EA0319-C163-428B-909D-26AD0DFAFD3F}"/>
    <cellStyle name="40% - Accent5 11 3 4" xfId="16352" xr:uid="{E9FEFAB4-41E1-4DE4-B2E2-5041E3D03437}"/>
    <cellStyle name="40% - Accent5 11 3 5" xfId="16353" xr:uid="{9B4146A6-915D-4C31-A17A-4CDBDD396FEB}"/>
    <cellStyle name="40% - Accent5 11 4" xfId="16354" xr:uid="{69BC0EA7-8B0B-4CCF-BB3E-63A29BCCF962}"/>
    <cellStyle name="40% - Accent5 11 4 2" xfId="16355" xr:uid="{5205D710-5308-471B-AD70-267D83B51757}"/>
    <cellStyle name="40% - Accent5 11 4 3" xfId="16356" xr:uid="{2590A102-26BE-472E-BF15-CEB0DF9D3BB2}"/>
    <cellStyle name="40% - Accent5 11 5" xfId="16357" xr:uid="{8D2171D2-FF28-4732-BCC9-E58C60DBD8AB}"/>
    <cellStyle name="40% - Accent5 11 6" xfId="16358" xr:uid="{F668B335-CC93-40EC-9D21-2C2DD2D543C9}"/>
    <cellStyle name="40% - Accent5 11 7" xfId="16359" xr:uid="{6B356B51-209C-41D1-B2AC-40F670A6A88A}"/>
    <cellStyle name="40% - Accent5 11 8" xfId="21321" xr:uid="{4A6D3D41-52A4-4796-83AF-41C8115333FA}"/>
    <cellStyle name="40% - Accent5 11 9" xfId="16339" xr:uid="{ADA4223B-5AA1-4095-AEAD-C1F66E0631A4}"/>
    <cellStyle name="40% - Accent5 12" xfId="4460" xr:uid="{B099D06D-AA5B-4EF0-99F3-01EC42512D01}"/>
    <cellStyle name="40% - Accent5 12 10" xfId="5662" xr:uid="{BC1EA30E-D571-4072-AC99-758B55722AD7}"/>
    <cellStyle name="40% - Accent5 12 11" xfId="23225" xr:uid="{FEEDA450-0854-47C1-9EAC-4C86B2EC560A}"/>
    <cellStyle name="40% - Accent5 12 2" xfId="6444" xr:uid="{C314BF2D-D45A-44F9-B00D-497F90F44DDA}"/>
    <cellStyle name="40% - Accent5 12 2 2" xfId="16362" xr:uid="{36ED92CC-B990-4437-ACA8-9586B197BDAF}"/>
    <cellStyle name="40% - Accent5 12 2 2 2" xfId="16363" xr:uid="{7F82E8DB-630B-4F3B-BEA1-17C5A8C19E30}"/>
    <cellStyle name="40% - Accent5 12 2 2 3" xfId="16364" xr:uid="{3BD6289A-7D1B-4D6A-99A0-F7812520ED05}"/>
    <cellStyle name="40% - Accent5 12 2 3" xfId="16365" xr:uid="{B8B0AF73-063C-4E92-9BD5-16A894E061D6}"/>
    <cellStyle name="40% - Accent5 12 2 4" xfId="16366" xr:uid="{09229CDA-0BAE-4652-8DDB-077B88589ACA}"/>
    <cellStyle name="40% - Accent5 12 2 5" xfId="16367" xr:uid="{9FB5C628-8DF7-4258-870B-4CF5AEEF6C5A}"/>
    <cellStyle name="40% - Accent5 12 2 6" xfId="22557" xr:uid="{3210259A-E6F9-42F3-8AA9-EBDA751B7F83}"/>
    <cellStyle name="40% - Accent5 12 2 7" xfId="16361" xr:uid="{ABFC57BA-86FA-4B0E-BB90-84184946387C}"/>
    <cellStyle name="40% - Accent5 12 3" xfId="16368" xr:uid="{55C3F258-552E-4CC5-9C50-0F8DCD3904B9}"/>
    <cellStyle name="40% - Accent5 12 3 2" xfId="16369" xr:uid="{C19671AA-6635-4386-9621-86E84B1912B4}"/>
    <cellStyle name="40% - Accent5 12 3 2 2" xfId="16370" xr:uid="{F66392B5-4443-48BF-938B-EB1F9D5DC7FF}"/>
    <cellStyle name="40% - Accent5 12 3 2 3" xfId="16371" xr:uid="{23B1824D-C239-4FA3-A8A0-A082A9B41D3C}"/>
    <cellStyle name="40% - Accent5 12 3 3" xfId="16372" xr:uid="{8FFC4765-5B67-48F1-B932-4CBD13EAE8F9}"/>
    <cellStyle name="40% - Accent5 12 3 4" xfId="16373" xr:uid="{5B0DBFC9-6755-4E26-B1E4-9C04A28897DA}"/>
    <cellStyle name="40% - Accent5 12 3 5" xfId="16374" xr:uid="{CFBBD3D4-F214-4022-9BC5-7E195E306150}"/>
    <cellStyle name="40% - Accent5 12 4" xfId="16375" xr:uid="{B6AABF0E-B3C9-4A11-AA81-8919EFE1918D}"/>
    <cellStyle name="40% - Accent5 12 4 2" xfId="16376" xr:uid="{7633948E-653E-4E3B-A488-32F92976636F}"/>
    <cellStyle name="40% - Accent5 12 4 3" xfId="16377" xr:uid="{61887DB5-733B-4A9B-9BA2-22A8CD13C600}"/>
    <cellStyle name="40% - Accent5 12 5" xfId="16378" xr:uid="{3E9FAC39-2868-42BC-958B-F04242AA387F}"/>
    <cellStyle name="40% - Accent5 12 6" xfId="16379" xr:uid="{3F98B984-F3F9-4385-A677-352B601C123A}"/>
    <cellStyle name="40% - Accent5 12 7" xfId="16380" xr:uid="{44189AE0-113B-405B-B047-7A19DDCCDE77}"/>
    <cellStyle name="40% - Accent5 12 8" xfId="21570" xr:uid="{36389910-A912-4686-89FE-0497B74D5034}"/>
    <cellStyle name="40% - Accent5 12 9" xfId="16360" xr:uid="{69274B76-CEDF-451E-9508-83415F2B68E6}"/>
    <cellStyle name="40% - Accent5 13" xfId="5687" xr:uid="{D6775274-3874-4CE4-8276-49F78BB73458}"/>
    <cellStyle name="40% - Accent5 13 10" xfId="23202" xr:uid="{042C73C2-F24A-430E-B434-04120DE15407}"/>
    <cellStyle name="40% - Accent5 13 2" xfId="6469" xr:uid="{6A575EC3-D209-48AD-A3E5-3D1406435F4B}"/>
    <cellStyle name="40% - Accent5 13 2 2" xfId="16383" xr:uid="{3286C5CD-00D3-4609-A9DA-8B9AB92D3F89}"/>
    <cellStyle name="40% - Accent5 13 2 2 2" xfId="16384" xr:uid="{EA6CCAC8-E5B4-47F1-B134-CD3DFFA67AFB}"/>
    <cellStyle name="40% - Accent5 13 2 2 3" xfId="16385" xr:uid="{EE07F544-45B4-45C7-BC40-DD75255F5272}"/>
    <cellStyle name="40% - Accent5 13 2 3" xfId="16386" xr:uid="{B814E26A-8539-4DC3-BAFA-223DB469D9E9}"/>
    <cellStyle name="40% - Accent5 13 2 4" xfId="16387" xr:uid="{53A56DA9-D414-4F78-9EF7-769FF3ACBD52}"/>
    <cellStyle name="40% - Accent5 13 2 5" xfId="16388" xr:uid="{71ECAF55-CAA5-43B4-8D68-FED8787C8ACC}"/>
    <cellStyle name="40% - Accent5 13 2 6" xfId="22581" xr:uid="{41386F59-04A5-469E-AB13-3546BA933CA0}"/>
    <cellStyle name="40% - Accent5 13 2 7" xfId="16382" xr:uid="{84A00A2E-69FF-4978-9DF3-880987715CDE}"/>
    <cellStyle name="40% - Accent5 13 2 8" xfId="29899" xr:uid="{4880D8BB-BEFA-472B-B30B-CCB6EFC92A01}"/>
    <cellStyle name="40% - Accent5 13 3" xfId="16389" xr:uid="{DC064BE8-B535-4076-B69A-E6AF28D3C27C}"/>
    <cellStyle name="40% - Accent5 13 3 2" xfId="16390" xr:uid="{A7E56744-DF9A-40F3-8E47-F07129109307}"/>
    <cellStyle name="40% - Accent5 13 3 2 2" xfId="16391" xr:uid="{DF296DD4-6C45-4CEF-A939-3F5DD2F289EB}"/>
    <cellStyle name="40% - Accent5 13 3 2 3" xfId="16392" xr:uid="{6BBA178A-FC3B-4F1F-B55B-B4127A62832F}"/>
    <cellStyle name="40% - Accent5 13 3 3" xfId="16393" xr:uid="{537AFA04-0603-4800-852E-25A0AFF22CE7}"/>
    <cellStyle name="40% - Accent5 13 3 4" xfId="16394" xr:uid="{B323AECB-EDEE-4132-8186-9CEE331BB945}"/>
    <cellStyle name="40% - Accent5 13 3 5" xfId="16395" xr:uid="{334DB3B3-2F59-4F90-836D-97A15581487D}"/>
    <cellStyle name="40% - Accent5 13 4" xfId="16396" xr:uid="{BD472179-15EA-4025-8E96-E851312340CE}"/>
    <cellStyle name="40% - Accent5 13 4 2" xfId="16397" xr:uid="{765F9992-CDB1-4A11-94EC-3ABD156FCF50}"/>
    <cellStyle name="40% - Accent5 13 4 3" xfId="16398" xr:uid="{903499F7-ECCE-4F75-8082-AA16AD14FD71}"/>
    <cellStyle name="40% - Accent5 13 5" xfId="16399" xr:uid="{3278F302-0EEF-4B7D-A296-7BA1460DDE87}"/>
    <cellStyle name="40% - Accent5 13 6" xfId="16400" xr:uid="{20AA1BD0-C7FB-4F01-B568-32BC01766A38}"/>
    <cellStyle name="40% - Accent5 13 7" xfId="16401" xr:uid="{40CAEDE7-B780-479B-B2AD-97A12727B52B}"/>
    <cellStyle name="40% - Accent5 13 8" xfId="21593" xr:uid="{11CF1A15-E495-4DBA-A995-9C0A69DF07B0}"/>
    <cellStyle name="40% - Accent5 13 9" xfId="16381" xr:uid="{A2A4F148-C7AA-443A-AD82-5A6EDB5AC788}"/>
    <cellStyle name="40% - Accent5 14" xfId="5712" xr:uid="{CB15B711-101D-4539-84EC-609D722A8577}"/>
    <cellStyle name="40% - Accent5 14 2" xfId="6494" xr:uid="{772C8024-61B0-467B-BC43-B6AF14336D23}"/>
    <cellStyle name="40% - Accent5 14 2 2" xfId="16404" xr:uid="{3149CC03-3342-412E-AA0B-7649AE28BD32}"/>
    <cellStyle name="40% - Accent5 14 2 2 2" xfId="16405" xr:uid="{1589C321-1E8F-4AD6-9CE5-1C018C0D541E}"/>
    <cellStyle name="40% - Accent5 14 2 2 3" xfId="16406" xr:uid="{9E6E7960-5479-42F8-8914-837EDF231B29}"/>
    <cellStyle name="40% - Accent5 14 2 3" xfId="16407" xr:uid="{4E9E931C-E975-43FC-B186-1CD9326DE983}"/>
    <cellStyle name="40% - Accent5 14 2 4" xfId="16408" xr:uid="{2956FDAD-5E74-48D4-B934-4D5171881CC9}"/>
    <cellStyle name="40% - Accent5 14 2 5" xfId="16409" xr:uid="{398DA9ED-7FD7-4A7D-8338-BF9FC355BE01}"/>
    <cellStyle name="40% - Accent5 14 2 6" xfId="22605" xr:uid="{89C5300D-E89A-4DCB-B0F2-7B481334294B}"/>
    <cellStyle name="40% - Accent5 14 2 7" xfId="16403" xr:uid="{AE348ED8-0D36-4383-8EF7-C204C357BF3B}"/>
    <cellStyle name="40% - Accent5 14 3" xfId="16410" xr:uid="{D4EFD5AC-C7C8-4F2B-BB67-EB1E4EC0EF46}"/>
    <cellStyle name="40% - Accent5 14 3 2" xfId="16411" xr:uid="{A3F5F2F4-4D65-4116-B260-BA548F10CB87}"/>
    <cellStyle name="40% - Accent5 14 3 2 2" xfId="16412" xr:uid="{7E188C6B-2811-4971-BC11-72B6CA4EE858}"/>
    <cellStyle name="40% - Accent5 14 3 2 3" xfId="16413" xr:uid="{1366ED4B-A095-4869-B714-FCD06D54E8B9}"/>
    <cellStyle name="40% - Accent5 14 3 3" xfId="16414" xr:uid="{A05754B0-9F7B-44C7-ACCF-5E72F2C45734}"/>
    <cellStyle name="40% - Accent5 14 3 4" xfId="16415" xr:uid="{249920E5-0172-4904-B2FA-75126AD49C54}"/>
    <cellStyle name="40% - Accent5 14 3 5" xfId="16416" xr:uid="{F6297FC9-A212-48B9-BF74-956D05CB712D}"/>
    <cellStyle name="40% - Accent5 14 4" xfId="16417" xr:uid="{7F2E59FA-E6CA-4E3A-88F2-60B2AD546965}"/>
    <cellStyle name="40% - Accent5 14 4 2" xfId="16418" xr:uid="{1ADB001E-6F40-4E0A-96B7-5C9184EE10BF}"/>
    <cellStyle name="40% - Accent5 14 4 3" xfId="16419" xr:uid="{064676E7-A5AF-4773-ACC9-A203FA879168}"/>
    <cellStyle name="40% - Accent5 14 5" xfId="16420" xr:uid="{1F544A75-B72E-47B6-9672-845357BAE295}"/>
    <cellStyle name="40% - Accent5 14 6" xfId="16421" xr:uid="{AEB13A7C-9A7D-45E6-B634-1386FE984326}"/>
    <cellStyle name="40% - Accent5 14 7" xfId="16422" xr:uid="{E30DE01C-346E-48C6-939B-60605073EDE6}"/>
    <cellStyle name="40% - Accent5 14 8" xfId="21616" xr:uid="{8D69A566-D076-46E4-BBDE-B3A12A4065FB}"/>
    <cellStyle name="40% - Accent5 14 9" xfId="16402" xr:uid="{4CB9F56F-B628-4767-966C-ABD0A707A40E}"/>
    <cellStyle name="40% - Accent5 15" xfId="5735" xr:uid="{E3D94820-00E6-4FD7-B137-BEEAE4A5BDC2}"/>
    <cellStyle name="40% - Accent5 15 2" xfId="6517" xr:uid="{1FC18467-F418-46FF-B657-B05CDD7CFF7E}"/>
    <cellStyle name="40% - Accent5 15 2 2" xfId="16425" xr:uid="{A436749F-F018-42B4-8936-CA47819AEC53}"/>
    <cellStyle name="40% - Accent5 15 2 2 2" xfId="16426" xr:uid="{8CF70C91-4A62-420E-B2BD-3F3414D6450A}"/>
    <cellStyle name="40% - Accent5 15 2 2 3" xfId="16427" xr:uid="{BE8AEB81-8C99-4B47-9D1C-79A258BD6ADC}"/>
    <cellStyle name="40% - Accent5 15 2 3" xfId="16428" xr:uid="{D8F1CAEF-CDE9-4A72-9CA5-62218B6EEE63}"/>
    <cellStyle name="40% - Accent5 15 2 4" xfId="16429" xr:uid="{E10B3DA3-31F7-4CFC-874D-B55FE063F62B}"/>
    <cellStyle name="40% - Accent5 15 2 5" xfId="16430" xr:uid="{EBB4FABB-C6F3-45B2-B275-5B665596208A}"/>
    <cellStyle name="40% - Accent5 15 2 6" xfId="22627" xr:uid="{06F76547-599B-4C80-87FA-4587E1474E09}"/>
    <cellStyle name="40% - Accent5 15 2 7" xfId="16424" xr:uid="{7A90E405-562C-4CA8-9485-FD5504218756}"/>
    <cellStyle name="40% - Accent5 15 3" xfId="16431" xr:uid="{F6E1BEFA-B122-4936-8EAC-F59FD2D58931}"/>
    <cellStyle name="40% - Accent5 15 3 2" xfId="16432" xr:uid="{CFF581C0-57AA-43F0-80EF-E08C604A5FE7}"/>
    <cellStyle name="40% - Accent5 15 3 2 2" xfId="16433" xr:uid="{C167929B-EE6D-4F80-93AF-44152A269E25}"/>
    <cellStyle name="40% - Accent5 15 3 2 3" xfId="16434" xr:uid="{59B140DA-649E-4064-ADD8-37684B54324B}"/>
    <cellStyle name="40% - Accent5 15 3 3" xfId="16435" xr:uid="{21CC7547-AA80-4A51-BD63-D33797C2070F}"/>
    <cellStyle name="40% - Accent5 15 3 4" xfId="16436" xr:uid="{C661FCCE-0479-42FC-9166-A9878C6A2DED}"/>
    <cellStyle name="40% - Accent5 15 3 5" xfId="16437" xr:uid="{99DF5F5F-A3CD-4297-B364-E4C8EDAB0986}"/>
    <cellStyle name="40% - Accent5 15 4" xfId="16438" xr:uid="{57DC0815-2877-4E88-9565-EA05E9906DA8}"/>
    <cellStyle name="40% - Accent5 15 4 2" xfId="16439" xr:uid="{D89608B2-1CFF-460D-9EF4-4A2B0394200B}"/>
    <cellStyle name="40% - Accent5 15 4 3" xfId="16440" xr:uid="{8E35F6D0-DE0F-447B-8227-6EE36065B66F}"/>
    <cellStyle name="40% - Accent5 15 5" xfId="16441" xr:uid="{7DEE743A-92DD-476E-9467-FB97DEB4B61D}"/>
    <cellStyle name="40% - Accent5 15 6" xfId="16442" xr:uid="{E40E6360-9372-429E-A2D6-C6A609F91DF1}"/>
    <cellStyle name="40% - Accent5 15 7" xfId="16443" xr:uid="{DAB28A4B-6336-462B-B7F4-823B7EE8933B}"/>
    <cellStyle name="40% - Accent5 15 8" xfId="21638" xr:uid="{F835182E-BFC3-4CBA-B139-74F83F34B052}"/>
    <cellStyle name="40% - Accent5 15 9" xfId="16423" xr:uid="{FCAD85A0-1253-4118-8687-E123F49340CB}"/>
    <cellStyle name="40% - Accent5 16" xfId="5759" xr:uid="{9075BA51-5E8F-4A54-B1EC-8A89630FDBCB}"/>
    <cellStyle name="40% - Accent5 16 2" xfId="6541" xr:uid="{D81A51FE-F456-4AE2-B588-8F99DA004810}"/>
    <cellStyle name="40% - Accent5 16 2 2" xfId="16446" xr:uid="{26CFAA6B-F545-498D-9946-AF267DBF9D23}"/>
    <cellStyle name="40% - Accent5 16 2 2 2" xfId="16447" xr:uid="{09A6B989-846D-444B-940C-C4270B4C67BB}"/>
    <cellStyle name="40% - Accent5 16 2 2 3" xfId="16448" xr:uid="{884E2757-D41B-4A54-9440-38A91E34C2A3}"/>
    <cellStyle name="40% - Accent5 16 2 3" xfId="16449" xr:uid="{A19311DF-AA80-4A65-AB68-78FB52433195}"/>
    <cellStyle name="40% - Accent5 16 2 4" xfId="16450" xr:uid="{6B1AD295-C473-4FEB-9C04-D65DB404452D}"/>
    <cellStyle name="40% - Accent5 16 2 5" xfId="16451" xr:uid="{F7015C53-7F53-4DD0-B6AA-6D4BA50ED3BE}"/>
    <cellStyle name="40% - Accent5 16 2 6" xfId="22650" xr:uid="{46A990AF-F0DF-4607-A594-55346CE3E1EF}"/>
    <cellStyle name="40% - Accent5 16 2 7" xfId="16445" xr:uid="{E402D092-38AF-4901-B0DA-62DFF5EBF4BC}"/>
    <cellStyle name="40% - Accent5 16 3" xfId="16452" xr:uid="{F3A50AB7-511B-47D2-8151-99EB10AF0717}"/>
    <cellStyle name="40% - Accent5 16 3 2" xfId="16453" xr:uid="{3B30BD39-B0E2-4A53-A2DB-3A9F3C47B197}"/>
    <cellStyle name="40% - Accent5 16 3 2 2" xfId="16454" xr:uid="{1F6260AC-8F17-412F-AC90-28A159768865}"/>
    <cellStyle name="40% - Accent5 16 3 2 3" xfId="16455" xr:uid="{C1B0C07F-4620-48F2-8DE6-649133C560FB}"/>
    <cellStyle name="40% - Accent5 16 3 3" xfId="16456" xr:uid="{17E2FB9E-A012-44A2-9C2D-039DFD8FEF79}"/>
    <cellStyle name="40% - Accent5 16 3 4" xfId="16457" xr:uid="{95DB9BDE-DBB5-423A-B390-DACC119FB6D4}"/>
    <cellStyle name="40% - Accent5 16 3 5" xfId="16458" xr:uid="{7A584D17-30D6-4E0A-B8CA-93978DDD1761}"/>
    <cellStyle name="40% - Accent5 16 4" xfId="16459" xr:uid="{9E531B1E-D6C7-4B26-A2F5-67D6957462BF}"/>
    <cellStyle name="40% - Accent5 16 4 2" xfId="16460" xr:uid="{BA976154-3F62-4198-A11E-509EA721311C}"/>
    <cellStyle name="40% - Accent5 16 4 3" xfId="16461" xr:uid="{36945B5B-5794-49E0-8904-314D3BB06A72}"/>
    <cellStyle name="40% - Accent5 16 5" xfId="16462" xr:uid="{D1D5C2F1-4219-4045-A50B-C9FF607D0E92}"/>
    <cellStyle name="40% - Accent5 16 6" xfId="16463" xr:uid="{5717D186-89E9-42D6-8C8A-0C35AEBB03C6}"/>
    <cellStyle name="40% - Accent5 16 7" xfId="16464" xr:uid="{8312E14F-E0A9-41B1-B608-1DB2816079D2}"/>
    <cellStyle name="40% - Accent5 16 8" xfId="21661" xr:uid="{990575E6-71DA-4523-9A0C-6ED2F6E2F46B}"/>
    <cellStyle name="40% - Accent5 16 9" xfId="16444" xr:uid="{7D4143E9-AC70-4880-B9E7-54BE4D45DCAC}"/>
    <cellStyle name="40% - Accent5 17" xfId="5783" xr:uid="{6711CAAD-8662-42F6-8729-DE1D30BC0E81}"/>
    <cellStyle name="40% - Accent5 17 2" xfId="6565" xr:uid="{D4B31F48-53D2-4470-95CF-39F462C6D37C}"/>
    <cellStyle name="40% - Accent5 17 2 2" xfId="16467" xr:uid="{76FFFCA5-1497-4547-90BE-5DEDECB2A408}"/>
    <cellStyle name="40% - Accent5 17 2 3" xfId="16468" xr:uid="{FD04BD09-360F-470B-A897-D2702EBE45B3}"/>
    <cellStyle name="40% - Accent5 17 2 4" xfId="22673" xr:uid="{411CB401-409F-4646-8E50-170FB08D891C}"/>
    <cellStyle name="40% - Accent5 17 2 5" xfId="16466" xr:uid="{39E1DD85-4AEE-4747-9FD0-23307219A66F}"/>
    <cellStyle name="40% - Accent5 17 3" xfId="16469" xr:uid="{2E3CBA69-C85F-4555-946F-10773241B9C0}"/>
    <cellStyle name="40% - Accent5 17 4" xfId="16470" xr:uid="{6656D367-F654-435C-8240-E5ED79A67B27}"/>
    <cellStyle name="40% - Accent5 17 5" xfId="16471" xr:uid="{1C9B2CFB-B56F-4D5B-B150-4280FBA91BD4}"/>
    <cellStyle name="40% - Accent5 17 6" xfId="21684" xr:uid="{1551CC02-13DA-4F6E-8414-BE6865A4D929}"/>
    <cellStyle name="40% - Accent5 17 7" xfId="16465" xr:uid="{5895A832-A920-490F-A33F-6BE1FA8D9D9A}"/>
    <cellStyle name="40% - Accent5 18" xfId="5808" xr:uid="{51691584-CC8A-4EFC-8B1C-FD9FC01D3524}"/>
    <cellStyle name="40% - Accent5 18 2" xfId="16473" xr:uid="{4F63DA00-436C-4B4A-87CA-C00D640BCAB4}"/>
    <cellStyle name="40% - Accent5 18 2 2" xfId="16474" xr:uid="{975D0F71-F6B6-43D3-8D6C-570C47A5FE64}"/>
    <cellStyle name="40% - Accent5 18 2 3" xfId="16475" xr:uid="{661A34D9-105D-48B9-ACCC-B3B06A084AE0}"/>
    <cellStyle name="40% - Accent5 18 3" xfId="16476" xr:uid="{D1F9ABE1-3F3C-4366-B98C-D5EA21B6386E}"/>
    <cellStyle name="40% - Accent5 18 4" xfId="16477" xr:uid="{631BC6DD-5523-4C7A-85FA-9E76BE97BB76}"/>
    <cellStyle name="40% - Accent5 18 5" xfId="16478" xr:uid="{D2DBF82B-1EFF-436B-8CB9-39E4D91903A4}"/>
    <cellStyle name="40% - Accent5 18 6" xfId="21708" xr:uid="{70CF6F8D-763D-4E99-84DC-DD080DBE1351}"/>
    <cellStyle name="40% - Accent5 18 7" xfId="16472" xr:uid="{92E0B936-DD3B-475A-B6B1-608FD98AF404}"/>
    <cellStyle name="40% - Accent5 19" xfId="5832" xr:uid="{FD3E90DE-2A0C-4CA4-830D-773AA44F5552}"/>
    <cellStyle name="40% - Accent5 19 2" xfId="16480" xr:uid="{2284CFB3-E12D-47B7-B312-3B8E2BF364CE}"/>
    <cellStyle name="40% - Accent5 19 3" xfId="16481" xr:uid="{FFA0C579-1F10-43A4-8E3C-FBDCF871A0D4}"/>
    <cellStyle name="40% - Accent5 19 4" xfId="16482" xr:uid="{DFB14415-0232-44FC-B7ED-07A8DBD639CB}"/>
    <cellStyle name="40% - Accent5 19 5" xfId="21731" xr:uid="{A49FF414-3A72-43E6-A579-96095F3137F2}"/>
    <cellStyle name="40% - Accent5 19 6" xfId="16479" xr:uid="{2FA999D6-5B8A-42F4-9E00-F70BCED1EAA1}"/>
    <cellStyle name="40% - Accent5 2" xfId="360" xr:uid="{2F292500-9596-478F-B2B6-E9FF995AA29C}"/>
    <cellStyle name="40% - Accent5 2 10" xfId="16484" xr:uid="{3A49AFF5-285A-4202-917E-0C44359378BF}"/>
    <cellStyle name="40% - Accent5 2 11" xfId="16485" xr:uid="{901C4885-8996-45DF-9E4E-874F3D7CD541}"/>
    <cellStyle name="40% - Accent5 2 12" xfId="16486" xr:uid="{F7E02FC6-A399-492B-B650-F8E884332E04}"/>
    <cellStyle name="40% - Accent5 2 13" xfId="20626" xr:uid="{21B6CE25-34C3-47D6-9977-10593271A4AD}"/>
    <cellStyle name="40% - Accent5 2 14" xfId="16483" xr:uid="{38E7DA65-8175-4805-904C-3607E9B081A7}"/>
    <cellStyle name="40% - Accent5 2 15" xfId="6644" xr:uid="{CFDE246A-BAD0-437C-AF59-396A1D3BAE7E}"/>
    <cellStyle name="40% - Accent5 2 16" xfId="5034" xr:uid="{E9820557-6C05-4423-917D-9EC96EE20FBC}"/>
    <cellStyle name="40% - Accent5 2 17" xfId="22856" xr:uid="{6C4D9759-90F0-412F-BFCD-9812B8C149D7}"/>
    <cellStyle name="40% - Accent5 2 18" xfId="4508" xr:uid="{D392CE7A-AE4D-4B16-95FA-94155FCF67F7}"/>
    <cellStyle name="40% - Accent5 2 2" xfId="860" xr:uid="{4E945AB7-4FCA-411E-B985-BEAE7551B374}"/>
    <cellStyle name="40% - Accent5 2 2 10" xfId="20627" xr:uid="{FACAB603-C5C8-40D6-940D-F7886E404527}"/>
    <cellStyle name="40% - Accent5 2 2 11" xfId="16487" xr:uid="{D23A9136-CBC7-40A1-ABAB-62924D7E6541}"/>
    <cellStyle name="40% - Accent5 2 2 12" xfId="5256" xr:uid="{FBD3349B-C47E-4DF0-BB02-23D63ED10474}"/>
    <cellStyle name="40% - Accent5 2 2 13" xfId="4643" xr:uid="{4BF61DC7-DC12-475B-AE75-C895F7BF5EFC}"/>
    <cellStyle name="40% - Accent5 2 2 2" xfId="114" xr:uid="{141A1E14-2FCB-437E-AE09-A3E56FDF869D}"/>
    <cellStyle name="40% - Accent5 2 2 2 10" xfId="6072" xr:uid="{4D7EBDFF-DCC3-4593-A345-1EE53D7C000A}"/>
    <cellStyle name="40% - Accent5 2 2 2 11" xfId="4741" xr:uid="{AF175B5E-2052-470F-ABF1-C083C2737769}"/>
    <cellStyle name="40% - Accent5 2 2 2 2" xfId="887" xr:uid="{BB1E6558-0336-4AAC-9013-3A79A89E9AF2}"/>
    <cellStyle name="40% - Accent5 2 2 2 2 2" xfId="1367" xr:uid="{7D2D7263-E7B9-4F9E-8779-D2B8D2B6E476}"/>
    <cellStyle name="40% - Accent5 2 2 2 2 2 2" xfId="2029" xr:uid="{2213E18B-D45A-4AB6-9B78-63A8E0990991}"/>
    <cellStyle name="40% - Accent5 2 2 2 2 2 2 2" xfId="3264" xr:uid="{581A235D-C856-41DB-99B4-B177CFD4069A}"/>
    <cellStyle name="40% - Accent5 2 2 2 2 2 2 3" xfId="16491" xr:uid="{3D7FC3D8-5FE0-45C2-9A2D-20DA6098D8A0}"/>
    <cellStyle name="40% - Accent5 2 2 2 2 2 3" xfId="2652" xr:uid="{E2DD38E3-C0D5-4B8A-89A8-9E51E1D34310}"/>
    <cellStyle name="40% - Accent5 2 2 2 2 2 3 2" xfId="16492" xr:uid="{718C1202-6B05-4B57-B6F8-96B2D05AA64B}"/>
    <cellStyle name="40% - Accent5 2 2 2 2 2 4" xfId="16490" xr:uid="{6CA7A429-B8D2-4F2B-81B8-D5A82F1704A5}"/>
    <cellStyle name="40% - Accent5 2 2 2 2 3" xfId="1739" xr:uid="{E774BFCF-19B3-453D-8EE6-FFD57D6C9268}"/>
    <cellStyle name="40% - Accent5 2 2 2 2 3 2" xfId="2960" xr:uid="{99DFCF0C-F57B-433D-AC5F-9EBA71B55BF6}"/>
    <cellStyle name="40% - Accent5 2 2 2 2 3 3" xfId="16493" xr:uid="{1D09096D-296E-4F42-AEA8-8E8B724F8ED3}"/>
    <cellStyle name="40% - Accent5 2 2 2 2 4" xfId="2349" xr:uid="{E3FEEB15-759D-4849-99EA-B4DE2313329D}"/>
    <cellStyle name="40% - Accent5 2 2 2 2 4 2" xfId="16494" xr:uid="{6F4B9C42-054F-4995-8206-92EE70028AA8}"/>
    <cellStyle name="40% - Accent5 2 2 2 2 5" xfId="16495" xr:uid="{819125B2-5CFB-4852-86D5-E992941C9910}"/>
    <cellStyle name="40% - Accent5 2 2 2 2 6" xfId="31431" xr:uid="{650B222A-63D6-497E-843B-6C64295F25FB}"/>
    <cellStyle name="40% - Accent5 2 2 2 2 7" xfId="16489" xr:uid="{49E832DB-AD6E-433D-9D49-73D26E22FB6E}"/>
    <cellStyle name="40% - Accent5 2 2 2 3" xfId="1366" xr:uid="{8558EEB2-AB77-4241-8D80-7F5587272BA4}"/>
    <cellStyle name="40% - Accent5 2 2 2 3 2" xfId="2028" xr:uid="{98268FBF-5699-41B4-BDFE-4248DBC7D8AD}"/>
    <cellStyle name="40% - Accent5 2 2 2 3 2 2" xfId="3263" xr:uid="{A81BC989-17E5-4481-BECE-70958BDC61C6}"/>
    <cellStyle name="40% - Accent5 2 2 2 3 2 2 2" xfId="16498" xr:uid="{B7F19EB4-531D-4D2D-BB2A-482F984B8029}"/>
    <cellStyle name="40% - Accent5 2 2 2 3 2 3" xfId="16499" xr:uid="{AF1C814A-2DB9-4555-A705-32F466AB159D}"/>
    <cellStyle name="40% - Accent5 2 2 2 3 2 4" xfId="16497" xr:uid="{EF5C39CA-5143-443F-AE83-E894BA272BAC}"/>
    <cellStyle name="40% - Accent5 2 2 2 3 3" xfId="2651" xr:uid="{8B88BE07-2497-4C13-A84C-1220635BA6A4}"/>
    <cellStyle name="40% - Accent5 2 2 2 3 3 2" xfId="16500" xr:uid="{CA6F74D0-F3CA-47E3-A645-F51CA426F22F}"/>
    <cellStyle name="40% - Accent5 2 2 2 3 4" xfId="16501" xr:uid="{BB9C1664-C95F-471C-8992-D8AC9BB78F58}"/>
    <cellStyle name="40% - Accent5 2 2 2 3 5" xfId="16502" xr:uid="{7CF1DB82-846F-475F-9739-C312FA4320A4}"/>
    <cellStyle name="40% - Accent5 2 2 2 3 6" xfId="16496" xr:uid="{88F117B7-46A5-40E4-A109-9C6B270DCAE5}"/>
    <cellStyle name="40% - Accent5 2 2 2 4" xfId="1738" xr:uid="{6C704903-4BF1-40BD-911A-FF9B3A9C8B1B}"/>
    <cellStyle name="40% - Accent5 2 2 2 4 2" xfId="2959" xr:uid="{E7315666-98D1-4929-82F8-015737C9B279}"/>
    <cellStyle name="40% - Accent5 2 2 2 4 2 2" xfId="16504" xr:uid="{4D8F7176-4BD7-465C-BEC0-DD492268F2CD}"/>
    <cellStyle name="40% - Accent5 2 2 2 4 3" xfId="16505" xr:uid="{39E709CA-2BF1-4A4F-9490-78F41BA00205}"/>
    <cellStyle name="40% - Accent5 2 2 2 4 4" xfId="16503" xr:uid="{0BC11FC7-ECF3-407F-B69D-AB803B9CC6AE}"/>
    <cellStyle name="40% - Accent5 2 2 2 5" xfId="2232" xr:uid="{AFEE139B-02AE-4970-AE17-EBAB17668C8E}"/>
    <cellStyle name="40% - Accent5 2 2 2 5 2" xfId="16506" xr:uid="{BD716064-C65C-42E3-8CBE-11C430CC0E56}"/>
    <cellStyle name="40% - Accent5 2 2 2 6" xfId="16507" xr:uid="{C89A332C-7505-4982-A660-F33570D173AE}"/>
    <cellStyle name="40% - Accent5 2 2 2 7" xfId="16508" xr:uid="{2F45ACB1-59DB-4D38-B7D5-8ADA1B33518F}"/>
    <cellStyle name="40% - Accent5 2 2 2 8" xfId="20727" xr:uid="{4011B693-C40A-4236-BCFE-B3073E1061A2}"/>
    <cellStyle name="40% - Accent5 2 2 2 9" xfId="16488" xr:uid="{5290C050-DCAF-4E3F-9C61-33A258BDC00F}"/>
    <cellStyle name="40% - Accent5 2 2 3" xfId="117" xr:uid="{FA7CC053-F780-497D-9A9F-5C55915D37AD}"/>
    <cellStyle name="40% - Accent5 2 2 3 2" xfId="1368" xr:uid="{0A7F4825-A6F3-416E-BD9C-64F8C58DFA9D}"/>
    <cellStyle name="40% - Accent5 2 2 3 2 2" xfId="2030" xr:uid="{2AC3E0DB-35AF-4EB2-8247-06CD7D12F833}"/>
    <cellStyle name="40% - Accent5 2 2 3 2 2 2" xfId="3265" xr:uid="{28831C50-408A-42B5-8766-A17EC76429F4}"/>
    <cellStyle name="40% - Accent5 2 2 3 2 2 2 2" xfId="16512" xr:uid="{22E6D22C-FBC6-49A2-BB2B-FB0240520E16}"/>
    <cellStyle name="40% - Accent5 2 2 3 2 2 3" xfId="16513" xr:uid="{24058A63-52C0-4B3E-BD0B-E5C3743C9940}"/>
    <cellStyle name="40% - Accent5 2 2 3 2 2 4" xfId="16511" xr:uid="{3B91CD95-5C7C-46F1-874C-31F750C96B5C}"/>
    <cellStyle name="40% - Accent5 2 2 3 2 3" xfId="2653" xr:uid="{75CBB6F2-8BFF-4ADE-AA1D-9D1FCF399B8F}"/>
    <cellStyle name="40% - Accent5 2 2 3 2 3 2" xfId="16514" xr:uid="{A865B12F-2E72-4200-A2B5-6880D1C33172}"/>
    <cellStyle name="40% - Accent5 2 2 3 2 4" xfId="16515" xr:uid="{433DD0D9-F3C3-4BB4-B209-6EBCC5D0F8E1}"/>
    <cellStyle name="40% - Accent5 2 2 3 2 5" xfId="16516" xr:uid="{E6B36BCF-423E-490F-BFB1-E7EF0711DB55}"/>
    <cellStyle name="40% - Accent5 2 2 3 2 6" xfId="16510" xr:uid="{235D4613-AEFA-411A-BFF5-CE8D946E2397}"/>
    <cellStyle name="40% - Accent5 2 2 3 3" xfId="1740" xr:uid="{9D4F2EF9-1925-4B06-BEB8-1991DFFB529A}"/>
    <cellStyle name="40% - Accent5 2 2 3 3 2" xfId="2961" xr:uid="{B10032B1-68A5-433D-BCC8-78A178D7B73D}"/>
    <cellStyle name="40% - Accent5 2 2 3 3 2 2" xfId="16519" xr:uid="{CF8B3D3E-5FEC-4ABD-8A81-7B8A26CC3A96}"/>
    <cellStyle name="40% - Accent5 2 2 3 3 2 3" xfId="16520" xr:uid="{C5C798FC-EF0B-4F9B-A7CA-62FAAF838272}"/>
    <cellStyle name="40% - Accent5 2 2 3 3 2 4" xfId="16518" xr:uid="{8895515B-EF50-4557-B6E2-43BD30FFA883}"/>
    <cellStyle name="40% - Accent5 2 2 3 3 3" xfId="16521" xr:uid="{41890A69-48E6-486E-8119-64DBBE71FAAB}"/>
    <cellStyle name="40% - Accent5 2 2 3 3 4" xfId="16522" xr:uid="{634CDFFE-C05B-491B-9609-897FA62214BB}"/>
    <cellStyle name="40% - Accent5 2 2 3 3 5" xfId="16523" xr:uid="{8F86AE46-A4E8-4269-BCB1-79BB37685D0B}"/>
    <cellStyle name="40% - Accent5 2 2 3 3 6" xfId="16517" xr:uid="{C6066EF2-5EBA-43BF-804D-0E3DE33A5B58}"/>
    <cellStyle name="40% - Accent5 2 2 3 4" xfId="2303" xr:uid="{47BC9E29-561B-4C0A-A0E4-39820FCD6AD6}"/>
    <cellStyle name="40% - Accent5 2 2 3 4 2" xfId="16525" xr:uid="{7EB17C39-4D92-4DB7-A69B-F9920243A141}"/>
    <cellStyle name="40% - Accent5 2 2 3 4 3" xfId="16526" xr:uid="{FDC786F4-A494-4D5D-B7DE-A9E9A949F462}"/>
    <cellStyle name="40% - Accent5 2 2 3 4 4" xfId="16524" xr:uid="{3D493E25-7B60-42FE-A810-A7C471D50386}"/>
    <cellStyle name="40% - Accent5 2 2 3 5" xfId="16527" xr:uid="{6AD2D623-A410-44BE-9C71-232A384AE071}"/>
    <cellStyle name="40% - Accent5 2 2 3 6" xfId="16528" xr:uid="{44D7B65F-8BDA-4334-9381-3FAED1CDE3A5}"/>
    <cellStyle name="40% - Accent5 2 2 3 7" xfId="16529" xr:uid="{8B89A798-0134-4631-B3C9-75CD4AF819DF}"/>
    <cellStyle name="40% - Accent5 2 2 3 8" xfId="23438" xr:uid="{4EEE8082-F4BD-4DAE-B488-3E8D6100EFAC}"/>
    <cellStyle name="40% - Accent5 2 2 3 9" xfId="16509" xr:uid="{CD2BE346-E80D-43B3-B3B5-338872422170}"/>
    <cellStyle name="40% - Accent5 2 2 4" xfId="888" xr:uid="{3E790724-363C-43A8-9DFB-85243A0C57BF}"/>
    <cellStyle name="40% - Accent5 2 2 4 2" xfId="1365" xr:uid="{50D4DAD2-0DD9-49BD-858B-B95FE38B6E11}"/>
    <cellStyle name="40% - Accent5 2 2 4 2 2" xfId="2027" xr:uid="{433BEC71-53B9-48A5-A823-C04DFD589B4B}"/>
    <cellStyle name="40% - Accent5 2 2 4 2 2 2" xfId="3262" xr:uid="{CEFCB7D0-CEC4-491E-BF8A-65378FBC09E8}"/>
    <cellStyle name="40% - Accent5 2 2 4 2 2 3" xfId="16532" xr:uid="{7A8E1059-2865-4F77-A15D-7BCCC38235AE}"/>
    <cellStyle name="40% - Accent5 2 2 4 2 3" xfId="2654" xr:uid="{7821F04C-EA76-4A9E-AE98-B4C2FB60B9CE}"/>
    <cellStyle name="40% - Accent5 2 2 4 2 3 2" xfId="16533" xr:uid="{3373FB2B-2F5E-49AF-89BB-5AE129391C3D}"/>
    <cellStyle name="40% - Accent5 2 2 4 2 4" xfId="16531" xr:uid="{AC84C14A-C555-441B-9646-BB6D2A194FFB}"/>
    <cellStyle name="40% - Accent5 2 2 4 3" xfId="1737" xr:uid="{E4FF10A6-3FDE-4797-9896-FCA9ADAA0DD6}"/>
    <cellStyle name="40% - Accent5 2 2 4 3 2" xfId="2958" xr:uid="{3C8885B4-694F-4C6C-BF0E-88F6673A29A9}"/>
    <cellStyle name="40% - Accent5 2 2 4 3 3" xfId="16534" xr:uid="{5B2FCE64-B46A-456F-BA47-DD5EE4C4C904}"/>
    <cellStyle name="40% - Accent5 2 2 4 4" xfId="2133" xr:uid="{648A021C-9F82-40F4-AD3A-C6BC99CB2176}"/>
    <cellStyle name="40% - Accent5 2 2 4 4 2" xfId="16535" xr:uid="{143C811B-286D-4999-814B-49843539CBA7}"/>
    <cellStyle name="40% - Accent5 2 2 4 5" xfId="16536" xr:uid="{080A772A-6A3A-4898-862C-10373ED773B3}"/>
    <cellStyle name="40% - Accent5 2 2 4 6" xfId="16530" xr:uid="{1894C20A-1086-469D-8F58-84DED16F81A9}"/>
    <cellStyle name="40% - Accent5 2 2 5" xfId="1191" xr:uid="{E84B3FE8-A548-48D0-A907-4CC82951B473}"/>
    <cellStyle name="40% - Accent5 2 2 5 2" xfId="1853" xr:uid="{3C276FF6-FE98-452C-8225-1859BA8C05B0}"/>
    <cellStyle name="40% - Accent5 2 2 5 2 2" xfId="3088" xr:uid="{98286DCF-9217-4CDA-8C47-6C3D91E8EB94}"/>
    <cellStyle name="40% - Accent5 2 2 5 2 2 2" xfId="16539" xr:uid="{41D54BA0-D821-4A65-8664-D44B97B71B7F}"/>
    <cellStyle name="40% - Accent5 2 2 5 2 3" xfId="16540" xr:uid="{89A8C3B8-72BF-42DC-8C12-801D8B14AE06}"/>
    <cellStyle name="40% - Accent5 2 2 5 2 4" xfId="16538" xr:uid="{F6D8B363-96A9-4DA4-B0AE-119CEDD34B66}"/>
    <cellStyle name="40% - Accent5 2 2 5 3" xfId="2650" xr:uid="{2F7FE1ED-0360-4BEA-93B0-FB7463AF2D22}"/>
    <cellStyle name="40% - Accent5 2 2 5 3 2" xfId="16541" xr:uid="{18F81665-1F97-4719-9B3C-545CEF16AAD7}"/>
    <cellStyle name="40% - Accent5 2 2 5 4" xfId="16542" xr:uid="{8F827C60-3AE3-4641-B5CE-E5B472B09053}"/>
    <cellStyle name="40% - Accent5 2 2 5 5" xfId="16543" xr:uid="{8027DAC0-22BE-41F8-B6EF-24E036C21E72}"/>
    <cellStyle name="40% - Accent5 2 2 5 6" xfId="16537" xr:uid="{FEC9CAED-698F-471A-A79E-BB5E120DD400}"/>
    <cellStyle name="40% - Accent5 2 2 6" xfId="1563" xr:uid="{49B6E658-AC99-4664-85D5-AB0A204120CA}"/>
    <cellStyle name="40% - Accent5 2 2 6 2" xfId="2784" xr:uid="{8BF4C664-D7EA-4320-924A-A6003315F3BA}"/>
    <cellStyle name="40% - Accent5 2 2 6 2 2" xfId="16545" xr:uid="{3C6C80BA-3D3A-446A-BE15-76728F1F5D9F}"/>
    <cellStyle name="40% - Accent5 2 2 6 3" xfId="16546" xr:uid="{33827A35-92F6-481B-948B-CCDE7B51535B}"/>
    <cellStyle name="40% - Accent5 2 2 6 4" xfId="16544" xr:uid="{94CC1969-F189-4B50-A7B5-2201572C4A5C}"/>
    <cellStyle name="40% - Accent5 2 2 7" xfId="2184" xr:uid="{9938A8A8-D587-403A-9239-89AE252EFAAE}"/>
    <cellStyle name="40% - Accent5 2 2 7 2" xfId="16547" xr:uid="{38F19CA5-E2E3-49C9-90BF-9F18E2F337F8}"/>
    <cellStyle name="40% - Accent5 2 2 8" xfId="3462" xr:uid="{AEDED918-E8C4-425F-A336-355C73099066}"/>
    <cellStyle name="40% - Accent5 2 2 8 2" xfId="16548" xr:uid="{94D983A7-BC58-4B44-BB82-024943A251B2}"/>
    <cellStyle name="40% - Accent5 2 2 9" xfId="912" xr:uid="{0ECF0D37-072C-47E0-B895-0D49A4B57730}"/>
    <cellStyle name="40% - Accent5 2 2 9 2" xfId="16549" xr:uid="{9C22408A-BD19-4F66-BCBD-05DDDF7A0AB6}"/>
    <cellStyle name="40% - Accent5 2 3" xfId="644" xr:uid="{F34C9114-DAA0-4024-AFD9-2093F8816367}"/>
    <cellStyle name="40% - Accent5 2 3 10" xfId="5490" xr:uid="{C13F3B01-C0E8-4843-A039-8E0508F48973}"/>
    <cellStyle name="40% - Accent5 2 3 11" xfId="23052" xr:uid="{EF9C55C2-70E2-48DE-A549-0F3905743114}"/>
    <cellStyle name="40% - Accent5 2 3 12" xfId="4696" xr:uid="{9FA8CD89-4D1B-4797-9FC3-9B4A3421BFB4}"/>
    <cellStyle name="40% - Accent5 2 3 2" xfId="834" xr:uid="{21D56550-C4F2-4E4A-8547-B3DD77964C2E}"/>
    <cellStyle name="40% - Accent5 2 3 2 2" xfId="1370" xr:uid="{3C3E93F8-7B23-4EF4-94D3-B4F9367D6A7E}"/>
    <cellStyle name="40% - Accent5 2 3 2 2 2" xfId="2032" xr:uid="{AE4A163F-6053-4EB8-B273-A06999DCAC78}"/>
    <cellStyle name="40% - Accent5 2 3 2 2 2 2" xfId="3267" xr:uid="{8100ECA1-8573-418B-A14D-A21957D2D0CB}"/>
    <cellStyle name="40% - Accent5 2 3 2 2 2 3" xfId="16553" xr:uid="{AF9769D4-AE01-46B4-97C0-31853F6039A9}"/>
    <cellStyle name="40% - Accent5 2 3 2 2 3" xfId="2656" xr:uid="{6FFAF8CD-15EA-470F-8002-32945176EE9B}"/>
    <cellStyle name="40% - Accent5 2 3 2 2 3 2" xfId="16554" xr:uid="{6FA45AF1-6E82-48AD-BE4C-00655484DF68}"/>
    <cellStyle name="40% - Accent5 2 3 2 2 4" xfId="16552" xr:uid="{424CCD3C-99C9-4C07-B26F-D1E0DA417185}"/>
    <cellStyle name="40% - Accent5 2 3 2 3" xfId="1742" xr:uid="{4BC28886-0C10-4190-8E6E-218B14DAA835}"/>
    <cellStyle name="40% - Accent5 2 3 2 3 2" xfId="2963" xr:uid="{72F7BFF6-12CB-44F1-AFB2-7F76AC57080D}"/>
    <cellStyle name="40% - Accent5 2 3 2 3 3" xfId="16555" xr:uid="{613770DF-79D4-49F0-BD8C-6EFAB1496D16}"/>
    <cellStyle name="40% - Accent5 2 3 2 4" xfId="2348" xr:uid="{B521081A-F0DA-450A-B6DE-2A70C6B079BE}"/>
    <cellStyle name="40% - Accent5 2 3 2 4 2" xfId="16556" xr:uid="{EAE8217D-4997-4E96-951E-AF6B3137E2EC}"/>
    <cellStyle name="40% - Accent5 2 3 2 5" xfId="16557" xr:uid="{FF990451-033D-43D1-B34B-A7AC736E1A05}"/>
    <cellStyle name="40% - Accent5 2 3 2 6" xfId="22320" xr:uid="{CF64B19A-5B78-4AE1-BB64-C49AD6C4FD65}"/>
    <cellStyle name="40% - Accent5 2 3 2 7" xfId="16551" xr:uid="{17A5322C-1D36-45B1-9E67-94054E2F232A}"/>
    <cellStyle name="40% - Accent5 2 3 2 8" xfId="31430" xr:uid="{6E4DEAB9-EF62-4360-8EAA-609C7223815E}"/>
    <cellStyle name="40% - Accent5 2 3 3" xfId="1369" xr:uid="{6DD0967E-0104-4DE1-9494-0415D0ABF207}"/>
    <cellStyle name="40% - Accent5 2 3 3 2" xfId="2031" xr:uid="{2AA9FD0F-E492-4FAB-87C4-C43F91A119D4}"/>
    <cellStyle name="40% - Accent5 2 3 3 2 2" xfId="3266" xr:uid="{B3FFBBFA-8D65-41A0-848F-1B311B134F60}"/>
    <cellStyle name="40% - Accent5 2 3 3 2 2 2" xfId="16560" xr:uid="{260553C2-5D90-4060-8C7F-DA214599DC36}"/>
    <cellStyle name="40% - Accent5 2 3 3 2 3" xfId="16561" xr:uid="{29C3052B-2146-4620-9BAE-4BC2D35ED4CD}"/>
    <cellStyle name="40% - Accent5 2 3 3 2 4" xfId="16559" xr:uid="{03576F14-721C-473E-AA7A-0A608C184F7E}"/>
    <cellStyle name="40% - Accent5 2 3 3 3" xfId="2655" xr:uid="{EA01A904-900F-41A6-A846-8DEFE50546BD}"/>
    <cellStyle name="40% - Accent5 2 3 3 3 2" xfId="16562" xr:uid="{C00FFAD4-385E-4E73-9E55-5C5B3348295A}"/>
    <cellStyle name="40% - Accent5 2 3 3 4" xfId="16563" xr:uid="{D1EE1B43-80B4-4592-9F30-682ED4BA07AF}"/>
    <cellStyle name="40% - Accent5 2 3 3 5" xfId="16564" xr:uid="{DCE63D26-A7CB-464B-B336-55C1A63FEFE2}"/>
    <cellStyle name="40% - Accent5 2 3 3 6" xfId="23880" xr:uid="{E7EB7917-BB84-4283-ABE1-CBB65348C5B7}"/>
    <cellStyle name="40% - Accent5 2 3 3 7" xfId="16558" xr:uid="{83522A89-EF0F-41B3-9CC7-28EC61D57432}"/>
    <cellStyle name="40% - Accent5 2 3 4" xfId="1741" xr:uid="{43C7AA7D-2263-4EC4-AAA9-233EC7D290A8}"/>
    <cellStyle name="40% - Accent5 2 3 4 2" xfId="2962" xr:uid="{8BA241D4-1E8D-4B27-9E5D-00866FCB12F6}"/>
    <cellStyle name="40% - Accent5 2 3 4 2 2" xfId="16566" xr:uid="{DBDC4EEC-DCFF-45FD-A7CB-491D8B8CD936}"/>
    <cellStyle name="40% - Accent5 2 3 4 3" xfId="16567" xr:uid="{22D6B853-4D9A-4549-A9B4-3C480E0D459E}"/>
    <cellStyle name="40% - Accent5 2 3 4 4" xfId="16565" xr:uid="{3BB1EF0A-7548-40F7-A406-C200719B588B}"/>
    <cellStyle name="40% - Accent5 2 3 5" xfId="2231" xr:uid="{5D1B9307-9354-43C2-A651-685E1F0FF04A}"/>
    <cellStyle name="40% - Accent5 2 3 5 2" xfId="16568" xr:uid="{9A3954E4-7746-4619-A0BE-9495FEC50C2F}"/>
    <cellStyle name="40% - Accent5 2 3 6" xfId="16569" xr:uid="{9EE54B27-8F1D-4FCA-974E-BD0BC764DF45}"/>
    <cellStyle name="40% - Accent5 2 3 7" xfId="16570" xr:uid="{ECFAA6CE-1C61-4311-A51C-77F7AB8583DB}"/>
    <cellStyle name="40% - Accent5 2 3 8" xfId="20726" xr:uid="{DB041B2A-B7A3-4F0C-8434-F02497D6A165}"/>
    <cellStyle name="40% - Accent5 2 3 9" xfId="16550" xr:uid="{AC49C29E-CFC7-4723-A3C6-154B43C3FEA9}"/>
    <cellStyle name="40% - Accent5 2 4" xfId="696" xr:uid="{16E5A8C2-DC15-4DCB-A61B-104E6BC9AE46}"/>
    <cellStyle name="40% - Accent5 2 4 2" xfId="1371" xr:uid="{A1E04F96-237C-4B66-82D6-9ED6B3F9764F}"/>
    <cellStyle name="40% - Accent5 2 4 2 2" xfId="2033" xr:uid="{9A9EA46B-43BE-4032-9C5E-FAC6530312F5}"/>
    <cellStyle name="40% - Accent5 2 4 2 2 2" xfId="3268" xr:uid="{7F1786C3-4214-46B3-B15C-2FE23E242940}"/>
    <cellStyle name="40% - Accent5 2 4 2 2 2 2" xfId="16574" xr:uid="{A0C49CD7-4A7C-4989-B53D-70F9FEBD8553}"/>
    <cellStyle name="40% - Accent5 2 4 2 2 3" xfId="16575" xr:uid="{D8E6936B-E26C-4474-991E-101B683739BF}"/>
    <cellStyle name="40% - Accent5 2 4 2 2 4" xfId="16573" xr:uid="{3506A837-4988-474A-858C-AD038EEA576A}"/>
    <cellStyle name="40% - Accent5 2 4 2 3" xfId="2657" xr:uid="{9CCA6934-A5EF-4015-BBEE-FAB6E01E8EB9}"/>
    <cellStyle name="40% - Accent5 2 4 2 3 2" xfId="16576" xr:uid="{CDAB3C52-7E3C-414D-BB13-2BA6DC6A059F}"/>
    <cellStyle name="40% - Accent5 2 4 2 4" xfId="16577" xr:uid="{55C3A343-7FCA-4FE5-95AF-F48C9BE782C9}"/>
    <cellStyle name="40% - Accent5 2 4 2 5" xfId="16578" xr:uid="{AA9C1065-3A0F-4727-8DB1-EBCF873994B3}"/>
    <cellStyle name="40% - Accent5 2 4 2 6" xfId="16572" xr:uid="{4AE348AB-7C97-460F-9515-C4846E6ABC6A}"/>
    <cellStyle name="40% - Accent5 2 4 3" xfId="1743" xr:uid="{6AD627DA-3916-4585-B190-E483A62FFEDD}"/>
    <cellStyle name="40% - Accent5 2 4 3 2" xfId="2964" xr:uid="{1BA411D4-DC63-4D1A-81CE-D8C2278B7FBA}"/>
    <cellStyle name="40% - Accent5 2 4 3 2 2" xfId="16581" xr:uid="{F89785B5-43A6-403A-B2DD-F3B4DF5E5027}"/>
    <cellStyle name="40% - Accent5 2 4 3 2 3" xfId="16582" xr:uid="{B82FF627-F25A-4B4A-9A33-6B66EDA3A439}"/>
    <cellStyle name="40% - Accent5 2 4 3 2 4" xfId="16580" xr:uid="{799D7C4C-59F4-4926-8D87-CE380919BB9A}"/>
    <cellStyle name="40% - Accent5 2 4 3 3" xfId="16583" xr:uid="{BECF5396-38C2-420F-AE80-4130501D7795}"/>
    <cellStyle name="40% - Accent5 2 4 3 4" xfId="16584" xr:uid="{FA1782B0-4471-4B2D-ACB5-436F3F8EEB01}"/>
    <cellStyle name="40% - Accent5 2 4 3 5" xfId="16585" xr:uid="{DFEF976C-4F88-4008-A831-A23C6D614762}"/>
    <cellStyle name="40% - Accent5 2 4 3 6" xfId="16579" xr:uid="{46B553C9-6B26-4468-8913-E8C122E59FC4}"/>
    <cellStyle name="40% - Accent5 2 4 4" xfId="2273" xr:uid="{BE09D184-CF73-43EB-B1BA-643A85911875}"/>
    <cellStyle name="40% - Accent5 2 4 4 2" xfId="16587" xr:uid="{4EA1216F-5C1A-46F6-B0E0-1C2DAED8EFF0}"/>
    <cellStyle name="40% - Accent5 2 4 4 3" xfId="16588" xr:uid="{0EBF2366-FE20-4F2B-933B-1606A067ECE4}"/>
    <cellStyle name="40% - Accent5 2 4 4 4" xfId="16586" xr:uid="{FE296B05-253D-402D-A22B-EC97DD82B8DB}"/>
    <cellStyle name="40% - Accent5 2 4 5" xfId="16589" xr:uid="{11327D93-ADB5-404C-B572-AE6C6D4EF06E}"/>
    <cellStyle name="40% - Accent5 2 4 6" xfId="16590" xr:uid="{9429D73E-6F24-46AE-A9BF-99605C407F6F}"/>
    <cellStyle name="40% - Accent5 2 4 7" xfId="16591" xr:uid="{C8F3FDA7-AE73-4C50-9982-FC50F737CA63}"/>
    <cellStyle name="40% - Accent5 2 4 8" xfId="21820" xr:uid="{520D5F44-21C7-4399-9419-A1289F60405E}"/>
    <cellStyle name="40% - Accent5 2 4 9" xfId="16571" xr:uid="{1A4CCED9-5B58-40CC-A241-4F1ECAC63F72}"/>
    <cellStyle name="40% - Accent5 2 5" xfId="771" xr:uid="{F47A453A-4A52-4F11-8854-369E32178C70}"/>
    <cellStyle name="40% - Accent5 2 5 2" xfId="1364" xr:uid="{F4BC33C0-ECE4-4706-A055-46125F15FCC6}"/>
    <cellStyle name="40% - Accent5 2 5 2 2" xfId="2026" xr:uid="{6ABB6AC0-9ECF-4634-BAAF-53C965338D8B}"/>
    <cellStyle name="40% - Accent5 2 5 2 2 2" xfId="3261" xr:uid="{49D8F3B2-A45D-44D8-B093-053AFC0B20E5}"/>
    <cellStyle name="40% - Accent5 2 5 2 2 2 2" xfId="16595" xr:uid="{D5B7698C-3576-468C-8062-42A1CF75B8F7}"/>
    <cellStyle name="40% - Accent5 2 5 2 2 3" xfId="16596" xr:uid="{2455C1F0-6A66-48B4-9BD3-F322850A8325}"/>
    <cellStyle name="40% - Accent5 2 5 2 2 4" xfId="16594" xr:uid="{DAA5A5F1-7176-4F9D-997F-81299E70CE3B}"/>
    <cellStyle name="40% - Accent5 2 5 2 3" xfId="2658" xr:uid="{2FBD51CE-9083-4AB6-8CB5-4EB6AE323871}"/>
    <cellStyle name="40% - Accent5 2 5 2 3 2" xfId="16597" xr:uid="{FD0150A2-4DF2-4205-A96B-9B5C63E6F302}"/>
    <cellStyle name="40% - Accent5 2 5 2 4" xfId="16598" xr:uid="{D3C510A4-5FB2-4723-86BC-66098CD802C0}"/>
    <cellStyle name="40% - Accent5 2 5 2 5" xfId="16599" xr:uid="{F3B9B376-85B9-456C-BE4B-4ED4BE4CFF6B}"/>
    <cellStyle name="40% - Accent5 2 5 2 6" xfId="16593" xr:uid="{F58A342F-16D0-461E-83CA-ED6D28033DAF}"/>
    <cellStyle name="40% - Accent5 2 5 3" xfId="1736" xr:uid="{C6AB18A6-1AEB-4487-9A8C-BFE4A0D2CC26}"/>
    <cellStyle name="40% - Accent5 2 5 3 2" xfId="2957" xr:uid="{6FC11E77-71E5-4036-BC77-18F6DEF4D147}"/>
    <cellStyle name="40% - Accent5 2 5 3 2 2" xfId="16602" xr:uid="{1BF5AB44-6D8B-4EEA-9FD3-D7F0AD6E7EB5}"/>
    <cellStyle name="40% - Accent5 2 5 3 2 3" xfId="16603" xr:uid="{3556B450-0A72-42D4-907E-B3DE0B69EC43}"/>
    <cellStyle name="40% - Accent5 2 5 3 2 4" xfId="16601" xr:uid="{19A211E4-6165-452E-802F-8DA76F23235C}"/>
    <cellStyle name="40% - Accent5 2 5 3 3" xfId="16604" xr:uid="{0C507182-9507-4741-B886-D3EA10DAA45B}"/>
    <cellStyle name="40% - Accent5 2 5 3 4" xfId="16605" xr:uid="{2458F52F-C242-4F8C-A1F8-C7C74E8E66CF}"/>
    <cellStyle name="40% - Accent5 2 5 3 5" xfId="16606" xr:uid="{271F70CB-8E66-4A86-BA7D-5D27BB0DDC2D}"/>
    <cellStyle name="40% - Accent5 2 5 3 6" xfId="16600" xr:uid="{44CCA33A-CA33-41B2-940C-19A427006E23}"/>
    <cellStyle name="40% - Accent5 2 5 4" xfId="2408" xr:uid="{3CFCF0B2-99B5-43A5-A26A-DFA17123AC19}"/>
    <cellStyle name="40% - Accent5 2 5 4 2" xfId="16608" xr:uid="{B2D2510E-189C-475B-BC23-90E69A9F23B6}"/>
    <cellStyle name="40% - Accent5 2 5 4 3" xfId="16609" xr:uid="{582FCD5C-A17C-4A90-AA87-7F50D2B9F90A}"/>
    <cellStyle name="40% - Accent5 2 5 4 4" xfId="16607" xr:uid="{F44E34F8-3781-4EF4-90BB-25BCC077942F}"/>
    <cellStyle name="40% - Accent5 2 5 5" xfId="16610" xr:uid="{2296316E-2191-45E8-AD07-331702C72967}"/>
    <cellStyle name="40% - Accent5 2 5 6" xfId="16611" xr:uid="{4B0CB37D-33CD-4310-A9CA-CB98F88C0B50}"/>
    <cellStyle name="40% - Accent5 2 5 7" xfId="16612" xr:uid="{D42BD3B7-6DEF-42E4-867F-297BECA08763}"/>
    <cellStyle name="40% - Accent5 2 5 8" xfId="16592" xr:uid="{9F3EAEDA-A896-436C-BBAC-B17C93E44F33}"/>
    <cellStyle name="40% - Accent5 2 6" xfId="137" xr:uid="{AAC00D82-F9CF-4594-A797-1E93015463A3}"/>
    <cellStyle name="40% - Accent5 2 6 2" xfId="1824" xr:uid="{26AA8EF1-F554-4599-91DC-63DC94BCAF9D}"/>
    <cellStyle name="40% - Accent5 2 6 2 2" xfId="3058" xr:uid="{75F47AF2-57D7-41B5-9572-088870E81666}"/>
    <cellStyle name="40% - Accent5 2 6 2 2 2" xfId="16615" xr:uid="{1556DF57-139F-4533-A453-9EEF3690A05D}"/>
    <cellStyle name="40% - Accent5 2 6 2 3" xfId="16616" xr:uid="{ACA39100-9990-4F6E-B570-AFDF25D9CF5A}"/>
    <cellStyle name="40% - Accent5 2 6 2 4" xfId="16614" xr:uid="{921F6828-CEF6-42D5-86BE-2319AD404BF5}"/>
    <cellStyle name="40% - Accent5 2 6 3" xfId="2649" xr:uid="{CA3642E1-6C98-4553-8563-3AF85E886859}"/>
    <cellStyle name="40% - Accent5 2 6 3 2" xfId="16617" xr:uid="{8B0AD21B-24BF-4CF2-BF7A-A394AC518CCD}"/>
    <cellStyle name="40% - Accent5 2 6 4" xfId="16618" xr:uid="{7E4C478A-7891-432D-A903-895C9F9C1932}"/>
    <cellStyle name="40% - Accent5 2 6 5" xfId="16619" xr:uid="{1F4CF953-731A-4278-8C5F-A5C26EF7BB02}"/>
    <cellStyle name="40% - Accent5 2 6 6" xfId="16613" xr:uid="{8CB1AA2C-35F1-45C3-87C1-00628043B8A5}"/>
    <cellStyle name="40% - Accent5 2 7" xfId="1533" xr:uid="{A6E30C81-6795-4A62-9DE1-BDFA3A8D2876}"/>
    <cellStyle name="40% - Accent5 2 7 2" xfId="2753" xr:uid="{4E3BF07A-739E-4EC2-812C-63E5747A6E0F}"/>
    <cellStyle name="40% - Accent5 2 7 2 2" xfId="16622" xr:uid="{791A54F9-462F-40C7-85B6-9D2FC6AE854E}"/>
    <cellStyle name="40% - Accent5 2 7 2 3" xfId="16623" xr:uid="{00D17B43-54CD-470F-940E-2E3BB08569C0}"/>
    <cellStyle name="40% - Accent5 2 7 2 4" xfId="16621" xr:uid="{EA531FDD-CBE7-4A30-8D1C-633AA57A3DCD}"/>
    <cellStyle name="40% - Accent5 2 7 3" xfId="16624" xr:uid="{A5CB22B5-B180-4A17-B705-E0E71F4E068D}"/>
    <cellStyle name="40% - Accent5 2 7 4" xfId="16625" xr:uid="{A58DB471-B430-4734-96B2-31A2AC894FC7}"/>
    <cellStyle name="40% - Accent5 2 7 5" xfId="16626" xr:uid="{1D4A7401-1D2B-42D0-B58E-E7117438C1ED}"/>
    <cellStyle name="40% - Accent5 2 7 6" xfId="16620" xr:uid="{81F54B23-364B-4A4F-A219-BB4F17AB0503}"/>
    <cellStyle name="40% - Accent5 2 8" xfId="2153" xr:uid="{12887092-3975-4D2C-B57C-ECE0077F1E30}"/>
    <cellStyle name="40% - Accent5 2 8 2" xfId="16628" xr:uid="{7A0F67C7-6B4F-423E-AE55-BAF8578AA622}"/>
    <cellStyle name="40% - Accent5 2 8 3" xfId="16629" xr:uid="{4455AFB4-2C38-4A30-883E-05CB0C67167B}"/>
    <cellStyle name="40% - Accent5 2 8 4" xfId="16627" xr:uid="{D844F14B-85E7-4019-A6F6-7474783E35EE}"/>
    <cellStyle name="40% - Accent5 2 9" xfId="16630" xr:uid="{F5C5B20E-D4ED-44A4-A004-EC869D6D5291}"/>
    <cellStyle name="40% - Accent5 20" xfId="5855" xr:uid="{BEC719A9-1689-4AAE-B955-A82DDE94381A}"/>
    <cellStyle name="40% - Accent5 20 2" xfId="21754" xr:uid="{3328FEF1-04FB-4C71-A633-2A06DCC7E7F8}"/>
    <cellStyle name="40% - Accent5 20 3" xfId="16631" xr:uid="{D5E889D2-4C6C-4F03-BF20-B76526FE91B4}"/>
    <cellStyle name="40% - Accent5 21" xfId="5878" xr:uid="{3B1BE509-A00C-4D28-8E8E-B33450B0DBD5}"/>
    <cellStyle name="40% - Accent5 21 2" xfId="21777" xr:uid="{52B21F96-62A8-4CC6-AA36-3EED79C5A421}"/>
    <cellStyle name="40% - Accent5 21 3" xfId="16632" xr:uid="{9CDC875F-59F4-4C4A-84BE-BCC3A6FA26F3}"/>
    <cellStyle name="40% - Accent5 22" xfId="5904" xr:uid="{09846E45-E8D6-4EDB-A500-F4E31A73B983}"/>
    <cellStyle name="40% - Accent5 22 2" xfId="21802" xr:uid="{C8FAE0BD-DF76-4037-A4FF-F28193CB4767}"/>
    <cellStyle name="40% - Accent5 22 3" xfId="16633" xr:uid="{F146D99D-697C-4C7A-8F0F-E6C1EDFADBD0}"/>
    <cellStyle name="40% - Accent5 23" xfId="4906" xr:uid="{6FEB5A4C-48CA-4A4A-A913-E9CE77791375}"/>
    <cellStyle name="40% - Accent5 23 2" xfId="16634" xr:uid="{DEE5BD27-DAD3-42AB-8A74-8A8E9E1D3BEF}"/>
    <cellStyle name="40% - Accent5 24" xfId="16635" xr:uid="{514B5EB2-3D26-4ACF-86ED-219DF1004428}"/>
    <cellStyle name="40% - Accent5 25" xfId="16636" xr:uid="{05D3BB76-D0B0-4EE1-A4A1-B81C3BEA85CB}"/>
    <cellStyle name="40% - Accent5 26" xfId="16637" xr:uid="{41CF57AB-65CB-44D3-8118-DDE599489044}"/>
    <cellStyle name="40% - Accent5 27" xfId="16638" xr:uid="{8B41195A-8C76-4432-8042-008A9F9961C1}"/>
    <cellStyle name="40% - Accent5 28" xfId="16639" xr:uid="{3D677112-D219-4E43-82E7-6EFCBC1B1F7E}"/>
    <cellStyle name="40% - Accent5 29" xfId="16640" xr:uid="{28582E5C-FEF7-4B2E-A0D6-09E1D8896A06}"/>
    <cellStyle name="40% - Accent5 3" xfId="661" xr:uid="{9463C46F-D2A7-4E21-8461-D4E2FCF44564}"/>
    <cellStyle name="40% - Accent5 3 10" xfId="16642" xr:uid="{8FC1915F-164D-456B-91EF-16B029A99258}"/>
    <cellStyle name="40% - Accent5 3 10 2" xfId="29925" xr:uid="{F46E6390-6A55-4981-87AA-DA24A2E90D68}"/>
    <cellStyle name="40% - Accent5 3 11" xfId="16643" xr:uid="{D69659C5-9239-4326-B25A-30A4F3042159}"/>
    <cellStyle name="40% - Accent5 3 12" xfId="16644" xr:uid="{F61EC77C-6742-4F8E-85AA-51D47BDFDC9B}"/>
    <cellStyle name="40% - Accent5 3 13" xfId="16641" xr:uid="{93A1829C-79E7-45B3-AE48-C664EA9AA521}"/>
    <cellStyle name="40% - Accent5 3 14" xfId="20955" xr:uid="{651212EC-D9CC-42C0-B332-67B4A21A45CF}"/>
    <cellStyle name="40% - Accent5 3 15" xfId="6645" xr:uid="{2037E9D6-E0C1-4FAB-9639-843FB92695C2}"/>
    <cellStyle name="40% - Accent5 3 16" xfId="5076" xr:uid="{B6D5844E-6D52-418F-A1C3-FC9D5A441862}"/>
    <cellStyle name="40% - Accent5 3 17" xfId="22962" xr:uid="{AC133262-E671-4D18-8CB6-80175980AB0E}"/>
    <cellStyle name="40% - Accent5 3 2" xfId="808" xr:uid="{28FDF7CD-C02A-4C83-B6C4-C4D046DDA51D}"/>
    <cellStyle name="40% - Accent5 3 2 10" xfId="21181" xr:uid="{CB2C3C9A-5E87-49CD-B253-1E82AED54864}"/>
    <cellStyle name="40% - Accent5 3 2 11" xfId="16645" xr:uid="{2D489770-00D4-434A-AC31-8FD5A64B5A89}"/>
    <cellStyle name="40% - Accent5 3 2 12" xfId="5344" xr:uid="{A36F3823-BB88-4BF9-AA05-EBC0C2D1CB16}"/>
    <cellStyle name="40% - Accent5 3 2 13" xfId="23007" xr:uid="{9737E9BA-1691-4EF1-86A3-929AE52E14E1}"/>
    <cellStyle name="40% - Accent5 3 2 2" xfId="710" xr:uid="{F5D78A63-A49F-404F-8680-9562C38D2E54}"/>
    <cellStyle name="40% - Accent5 3 2 2 10" xfId="24362" xr:uid="{889BCC9C-C564-4904-B278-9284490C209A}"/>
    <cellStyle name="40% - Accent5 3 2 2 2" xfId="1374" xr:uid="{F168E131-16FF-44F0-801F-67C8918B2ED0}"/>
    <cellStyle name="40% - Accent5 3 2 2 2 2" xfId="2036" xr:uid="{9D459509-5A1C-4DA1-858C-3801D47B3929}"/>
    <cellStyle name="40% - Accent5 3 2 2 2 2 2" xfId="3271" xr:uid="{F0619DA3-1A87-4B3C-A163-3D2E7667EED1}"/>
    <cellStyle name="40% - Accent5 3 2 2 2 2 2 2" xfId="16649" xr:uid="{332F356D-DFAC-4E7F-8BF1-741510A8C710}"/>
    <cellStyle name="40% - Accent5 3 2 2 2 2 3" xfId="16650" xr:uid="{89DD695B-B7FD-4C0E-935D-7E5520472247}"/>
    <cellStyle name="40% - Accent5 3 2 2 2 2 4" xfId="28805" xr:uid="{AC272250-7D0D-483C-AB7B-AB74E6E8FAE3}"/>
    <cellStyle name="40% - Accent5 3 2 2 2 2 5" xfId="16648" xr:uid="{B31ADB4A-6E04-44EE-B8A0-4A8C7CDDC1AD}"/>
    <cellStyle name="40% - Accent5 3 2 2 2 3" xfId="2661" xr:uid="{F2BCA4CD-0E5E-4BF5-8AB7-9A6C15E7EE13}"/>
    <cellStyle name="40% - Accent5 3 2 2 2 3 2" xfId="16651" xr:uid="{19D5E800-051F-49D7-8492-48E2736936BC}"/>
    <cellStyle name="40% - Accent5 3 2 2 2 4" xfId="16652" xr:uid="{74ED5E06-D565-490A-B813-897EBD53F2C6}"/>
    <cellStyle name="40% - Accent5 3 2 2 2 5" xfId="16653" xr:uid="{CD78EA2F-41C4-4536-AF1D-AEFF0FD3C6EB}"/>
    <cellStyle name="40% - Accent5 3 2 2 2 6" xfId="25830" xr:uid="{61D8515A-1910-4F5A-8401-4599052AC7B8}"/>
    <cellStyle name="40% - Accent5 3 2 2 2 7" xfId="16647" xr:uid="{EFDA5DD1-76A4-4834-AD3F-8CA55E2C59A2}"/>
    <cellStyle name="40% - Accent5 3 2 2 3" xfId="1746" xr:uid="{AF932BD8-04B4-4611-8608-52FE211F8298}"/>
    <cellStyle name="40% - Accent5 3 2 2 3 2" xfId="2967" xr:uid="{7B9605E0-C7BC-4306-901A-AAFD1F116B95}"/>
    <cellStyle name="40% - Accent5 3 2 2 3 2 2" xfId="16656" xr:uid="{41006DFD-72EC-4A9B-B8FD-F3C497B3675B}"/>
    <cellStyle name="40% - Accent5 3 2 2 3 2 3" xfId="16657" xr:uid="{80AB47B8-110D-4B17-BB74-8FFE968903BF}"/>
    <cellStyle name="40% - Accent5 3 2 2 3 2 4" xfId="16655" xr:uid="{F0643E7F-59CD-452A-A0C5-772453E295C7}"/>
    <cellStyle name="40% - Accent5 3 2 2 3 3" xfId="16658" xr:uid="{8CA71EF4-BC27-4059-B667-A3198FB57A19}"/>
    <cellStyle name="40% - Accent5 3 2 2 3 4" xfId="16659" xr:uid="{E907309E-A3C3-47CA-A886-7B50EB0B786E}"/>
    <cellStyle name="40% - Accent5 3 2 2 3 5" xfId="16660" xr:uid="{83E8AE73-3DA9-41E2-8792-28DF72BAB158}"/>
    <cellStyle name="40% - Accent5 3 2 2 3 6" xfId="27291" xr:uid="{106BB72A-C9F6-40A4-B40C-88EBE2270857}"/>
    <cellStyle name="40% - Accent5 3 2 2 3 7" xfId="16654" xr:uid="{D94B1876-3CC7-4EC8-AF0F-31F357A46B35}"/>
    <cellStyle name="40% - Accent5 3 2 2 4" xfId="2350" xr:uid="{2CD3DE71-8FBA-48B5-B174-221DEE9CB7B0}"/>
    <cellStyle name="40% - Accent5 3 2 2 4 2" xfId="16662" xr:uid="{5626FDCC-328C-4A53-AD20-E98D26DBBE3D}"/>
    <cellStyle name="40% - Accent5 3 2 2 4 3" xfId="16663" xr:uid="{8E06119F-5173-412B-B4D7-4185CBED6F8D}"/>
    <cellStyle name="40% - Accent5 3 2 2 4 4" xfId="30286" xr:uid="{1E643A1B-A273-40DF-AB79-F2887773281F}"/>
    <cellStyle name="40% - Accent5 3 2 2 4 5" xfId="16661" xr:uid="{4D48D2E5-E940-4B95-8A0C-1B85B91B6503}"/>
    <cellStyle name="40% - Accent5 3 2 2 5" xfId="16664" xr:uid="{200947F4-0294-4A0A-A5E8-B8C9624B8977}"/>
    <cellStyle name="40% - Accent5 3 2 2 6" xfId="16665" xr:uid="{4B04107F-6723-4AEE-97AB-871AFBCEB387}"/>
    <cellStyle name="40% - Accent5 3 2 2 7" xfId="16666" xr:uid="{E5C48C1D-B9ED-498E-884D-A8DABFE73BEB}"/>
    <cellStyle name="40% - Accent5 3 2 2 8" xfId="22154" xr:uid="{43673762-17E1-4798-8873-DD85AF205A3A}"/>
    <cellStyle name="40% - Accent5 3 2 2 9" xfId="16646" xr:uid="{31558671-5986-4D81-9C18-3D3134AC48BC}"/>
    <cellStyle name="40% - Accent5 3 2 3" xfId="1373" xr:uid="{462442F0-786B-4952-BB0B-FF255922A6AD}"/>
    <cellStyle name="40% - Accent5 3 2 3 2" xfId="2035" xr:uid="{768FDCD5-8B32-4655-A9B6-DC13D27E684C}"/>
    <cellStyle name="40% - Accent5 3 2 3 2 2" xfId="3270" xr:uid="{2F9FC0A2-DE14-40FA-AE45-08BE0B0B0810}"/>
    <cellStyle name="40% - Accent5 3 2 3 2 2 2" xfId="16670" xr:uid="{8ED6D28B-DAF6-410E-9BF9-BBD683F4DB2A}"/>
    <cellStyle name="40% - Accent5 3 2 3 2 2 3" xfId="16671" xr:uid="{D83C7054-2163-4B6A-909D-BFAE89DDFE42}"/>
    <cellStyle name="40% - Accent5 3 2 3 2 2 4" xfId="29095" xr:uid="{FE46B88C-1DC5-4C71-AC2A-FF07E3287FB0}"/>
    <cellStyle name="40% - Accent5 3 2 3 2 2 5" xfId="16669" xr:uid="{2CA9503A-CCD9-413A-A13E-061ABADAC004}"/>
    <cellStyle name="40% - Accent5 3 2 3 2 3" xfId="16672" xr:uid="{41756783-179A-4299-90A1-239AAABF9516}"/>
    <cellStyle name="40% - Accent5 3 2 3 2 4" xfId="16673" xr:uid="{7E5E5F73-9CD1-4DAF-8DF4-0B97BE51C9D9}"/>
    <cellStyle name="40% - Accent5 3 2 3 2 5" xfId="16674" xr:uid="{E9143E49-FEC8-4EE6-8DD0-2E042FC1AF41}"/>
    <cellStyle name="40% - Accent5 3 2 3 2 6" xfId="26117" xr:uid="{8474E7BC-4526-40A0-9D66-AA0AA770E510}"/>
    <cellStyle name="40% - Accent5 3 2 3 2 7" xfId="16668" xr:uid="{A745C91A-B7F7-418F-A9CE-D4B0CD178FAA}"/>
    <cellStyle name="40% - Accent5 3 2 3 3" xfId="2660" xr:uid="{2C50DF37-40D8-4053-9644-12F06E7CF118}"/>
    <cellStyle name="40% - Accent5 3 2 3 3 2" xfId="16676" xr:uid="{D74BBC64-EAA7-49DA-B8C9-01A35D12A427}"/>
    <cellStyle name="40% - Accent5 3 2 3 3 2 2" xfId="16677" xr:uid="{813DCBC7-206A-4262-9BA1-8CFE9C28655E}"/>
    <cellStyle name="40% - Accent5 3 2 3 3 2 3" xfId="16678" xr:uid="{FACD49CB-CC7F-49A9-A208-B1F69632AF3C}"/>
    <cellStyle name="40% - Accent5 3 2 3 3 3" xfId="16679" xr:uid="{2A0CDC86-FF59-4EDA-BD2D-E824D7413428}"/>
    <cellStyle name="40% - Accent5 3 2 3 3 4" xfId="16680" xr:uid="{E703255A-C8F4-45E3-B470-2B441A534105}"/>
    <cellStyle name="40% - Accent5 3 2 3 3 5" xfId="16681" xr:uid="{C5BE6B8A-081A-46E2-89B4-3E2A7BD6F681}"/>
    <cellStyle name="40% - Accent5 3 2 3 3 6" xfId="27584" xr:uid="{6A3C0628-D3C5-4231-B9F7-33491CC67FDE}"/>
    <cellStyle name="40% - Accent5 3 2 3 3 7" xfId="16675" xr:uid="{CA2ECE6C-C77C-4591-84F3-852855323AB7}"/>
    <cellStyle name="40% - Accent5 3 2 3 4" xfId="16682" xr:uid="{F71C96AF-E464-4D71-B973-02088F4CB4BA}"/>
    <cellStyle name="40% - Accent5 3 2 3 4 2" xfId="16683" xr:uid="{7D7D10DF-0CE0-408C-A209-2C85334ADBEA}"/>
    <cellStyle name="40% - Accent5 3 2 3 4 3" xfId="16684" xr:uid="{D3DE54E6-3FE5-46FB-B9FE-61A87B2B6BB9}"/>
    <cellStyle name="40% - Accent5 3 2 3 4 4" xfId="30582" xr:uid="{B49A0A30-1BFF-4FFF-BA3C-0E0C1473FA60}"/>
    <cellStyle name="40% - Accent5 3 2 3 5" xfId="16685" xr:uid="{9A0BB084-120B-4D9B-91DC-20421874DB79}"/>
    <cellStyle name="40% - Accent5 3 2 3 6" xfId="16686" xr:uid="{82CE80A3-0514-4947-BD67-0F5CAFF64DFB}"/>
    <cellStyle name="40% - Accent5 3 2 3 7" xfId="16687" xr:uid="{122FC851-86F7-499B-A92F-1E42204CCD9C}"/>
    <cellStyle name="40% - Accent5 3 2 3 8" xfId="24673" xr:uid="{91AEBF7A-71D3-4C76-B7E5-DD9AEFA23A24}"/>
    <cellStyle name="40% - Accent5 3 2 3 9" xfId="16667" xr:uid="{0ECA8B55-CA40-4A17-B41C-CAC71B687AA3}"/>
    <cellStyle name="40% - Accent5 3 2 4" xfId="1745" xr:uid="{D6110E04-501A-4228-81F1-F3C8684FC25A}"/>
    <cellStyle name="40% - Accent5 3 2 4 2" xfId="2966" xr:uid="{B662A71C-C544-4FCF-8930-7CA161C5234C}"/>
    <cellStyle name="40% - Accent5 3 2 4 2 2" xfId="16690" xr:uid="{CF0F6F56-B9FC-4B6A-8D0C-82D62FC8562C}"/>
    <cellStyle name="40% - Accent5 3 2 4 2 2 2" xfId="29392" xr:uid="{BFFFC9D1-2317-48CC-82E6-FFCF3932D1C6}"/>
    <cellStyle name="40% - Accent5 3 2 4 2 3" xfId="16691" xr:uid="{F386622C-6FEF-4C59-BEF4-CA97F8E71BBD}"/>
    <cellStyle name="40% - Accent5 3 2 4 2 4" xfId="26408" xr:uid="{C448056A-C334-408D-968E-ADA807F9A1CB}"/>
    <cellStyle name="40% - Accent5 3 2 4 2 5" xfId="16689" xr:uid="{179C6DE0-C39A-4AB9-A5F3-786F76F2E786}"/>
    <cellStyle name="40% - Accent5 3 2 4 3" xfId="16692" xr:uid="{531D8959-D113-438A-BC2E-81337C7302AC}"/>
    <cellStyle name="40% - Accent5 3 2 4 3 2" xfId="27881" xr:uid="{0C219C45-00C6-4F89-9CE7-FBC11BDC95CA}"/>
    <cellStyle name="40% - Accent5 3 2 4 4" xfId="16693" xr:uid="{DCD060A0-0A48-43A7-A5B9-D6FF8B1BA9DB}"/>
    <cellStyle name="40% - Accent5 3 2 4 4 2" xfId="30880" xr:uid="{DFD9171E-FA27-4DDD-8480-E6BB5F3DA7BA}"/>
    <cellStyle name="40% - Accent5 3 2 4 5" xfId="16694" xr:uid="{E65A5216-AF6B-4F30-AA39-31D2E625DF62}"/>
    <cellStyle name="40% - Accent5 3 2 4 6" xfId="24952" xr:uid="{BDFCAB60-1E80-4F18-AB10-F9DF9669E018}"/>
    <cellStyle name="40% - Accent5 3 2 4 7" xfId="16688" xr:uid="{CF74B546-3291-4777-A178-8C7BFDC35BB0}"/>
    <cellStyle name="40% - Accent5 3 2 5" xfId="2233" xr:uid="{C2119C2A-E6DA-40A7-A307-560204051005}"/>
    <cellStyle name="40% - Accent5 3 2 5 2" xfId="16696" xr:uid="{87F7A669-D393-4C6A-8DF6-A68FCA17DF00}"/>
    <cellStyle name="40% - Accent5 3 2 5 2 2" xfId="16697" xr:uid="{03A5D0C5-29AA-4C1B-A280-76AB475499E7}"/>
    <cellStyle name="40% - Accent5 3 2 5 2 2 2" xfId="29701" xr:uid="{E7CF4CEA-7F0D-4E0B-A52D-1F3DE512C77B}"/>
    <cellStyle name="40% - Accent5 3 2 5 2 3" xfId="16698" xr:uid="{F6CFFE83-9C91-4CA8-B06D-50203D7B266F}"/>
    <cellStyle name="40% - Accent5 3 2 5 2 4" xfId="26717" xr:uid="{9A81AECE-1E68-4BBD-B114-44142A80D450}"/>
    <cellStyle name="40% - Accent5 3 2 5 3" xfId="16699" xr:uid="{8C254D61-A739-4075-B7F1-4139F00B1451}"/>
    <cellStyle name="40% - Accent5 3 2 5 3 2" xfId="28190" xr:uid="{48C556DC-4B15-4D5B-ADB4-3082869B3966}"/>
    <cellStyle name="40% - Accent5 3 2 5 4" xfId="16700" xr:uid="{638BEB44-3A47-450F-A936-B06E7D3DBF83}"/>
    <cellStyle name="40% - Accent5 3 2 5 4 2" xfId="31190" xr:uid="{3A0C5ABE-68C8-4C70-98B8-D446AFD65B11}"/>
    <cellStyle name="40% - Accent5 3 2 5 5" xfId="16701" xr:uid="{023D2784-B4B3-4AB9-B2CD-D2C81941F882}"/>
    <cellStyle name="40% - Accent5 3 2 5 6" xfId="25249" xr:uid="{4E847C1C-EF04-4928-95A3-591BABD733D4}"/>
    <cellStyle name="40% - Accent5 3 2 5 7" xfId="16695" xr:uid="{67C53D66-A488-4F87-9608-52FBF794A889}"/>
    <cellStyle name="40% - Accent5 3 2 6" xfId="16702" xr:uid="{4D6B8EA4-EF2B-440C-8E4B-0E85782FFC2F}"/>
    <cellStyle name="40% - Accent5 3 2 6 2" xfId="16703" xr:uid="{8F177448-0EEB-49A3-95FD-FCBD9E8EA786}"/>
    <cellStyle name="40% - Accent5 3 2 6 2 2" xfId="28515" xr:uid="{B3D6EE69-732A-4DFB-892F-BE13D862CF9E}"/>
    <cellStyle name="40% - Accent5 3 2 6 3" xfId="16704" xr:uid="{B9F834A2-4087-4A95-A7C2-7829AB98044F}"/>
    <cellStyle name="40% - Accent5 3 2 6 4" xfId="25549" xr:uid="{9266F011-9757-4835-AC1D-D0070056274D}"/>
    <cellStyle name="40% - Accent5 3 2 7" xfId="16705" xr:uid="{76F23BDD-67B7-45D2-B72B-55356306A629}"/>
    <cellStyle name="40% - Accent5 3 2 7 2" xfId="27000" xr:uid="{F369AEBF-2888-4442-8A10-1FC69AA64DBC}"/>
    <cellStyle name="40% - Accent5 3 2 8" xfId="16706" xr:uid="{7A7A2111-5DB1-481E-B928-B8A852A05DA5}"/>
    <cellStyle name="40% - Accent5 3 2 8 2" xfId="29994" xr:uid="{01C66255-0654-4747-8CFA-34D28CDC29C0}"/>
    <cellStyle name="40% - Accent5 3 2 9" xfId="16707" xr:uid="{1948419C-605B-49D6-AB31-9134ACA362DD}"/>
    <cellStyle name="40% - Accent5 3 3" xfId="120" xr:uid="{9E8E6B2B-53AA-4236-9365-4ADDDBDBF138}"/>
    <cellStyle name="40% - Accent5 3 3 10" xfId="24046" xr:uid="{0319F52D-9C10-42DE-AFA6-16B674A7BEC8}"/>
    <cellStyle name="40% - Accent5 3 3 2" xfId="1375" xr:uid="{2FD3B36F-BF84-49AC-A8A6-BC5F4ABA00C0}"/>
    <cellStyle name="40% - Accent5 3 3 2 2" xfId="2037" xr:uid="{C2A5D04E-96E8-46D0-9C19-638A7EAC8CA9}"/>
    <cellStyle name="40% - Accent5 3 3 2 2 2" xfId="3272" xr:uid="{A82C3900-FDE2-4E2E-9752-E224608F6D43}"/>
    <cellStyle name="40% - Accent5 3 3 2 2 2 2" xfId="16711" xr:uid="{957FB579-E9D5-4BAD-99AE-799924A0BA1F}"/>
    <cellStyle name="40% - Accent5 3 3 2 2 3" xfId="16712" xr:uid="{6A9CA10F-9860-4CBB-950E-2795FCDE271A}"/>
    <cellStyle name="40% - Accent5 3 3 2 2 4" xfId="16710" xr:uid="{75DAF458-1240-48B3-9E60-6888484BA24C}"/>
    <cellStyle name="40% - Accent5 3 3 2 3" xfId="2662" xr:uid="{54E1CD30-E10A-45FF-9546-1C511AB6DC67}"/>
    <cellStyle name="40% - Accent5 3 3 2 3 2" xfId="16713" xr:uid="{EF08CCA8-2323-4E7C-8B22-8C64E4882BC0}"/>
    <cellStyle name="40% - Accent5 3 3 2 4" xfId="16714" xr:uid="{4D4A8949-6FFF-4C54-A77D-15C4F613C89D}"/>
    <cellStyle name="40% - Accent5 3 3 2 5" xfId="16715" xr:uid="{49DD4877-A954-4A45-A615-CBCA372722D6}"/>
    <cellStyle name="40% - Accent5 3 3 2 6" xfId="22410" xr:uid="{CEBB060D-C7C0-441E-8C2C-A465F042170F}"/>
    <cellStyle name="40% - Accent5 3 3 2 7" xfId="16709" xr:uid="{5C3EB108-27A4-4AA2-BC65-AC293DA16273}"/>
    <cellStyle name="40% - Accent5 3 3 2 8" xfId="31382" xr:uid="{6934E6C3-4993-4A9B-B0A1-774CDD31EF13}"/>
    <cellStyle name="40% - Accent5 3 3 3" xfId="1747" xr:uid="{2AF45C5C-9700-4C4E-ACA6-AA38E2F2DEE8}"/>
    <cellStyle name="40% - Accent5 3 3 3 2" xfId="2968" xr:uid="{204B5F47-7915-4829-93F7-55660E84880E}"/>
    <cellStyle name="40% - Accent5 3 3 3 2 2" xfId="16718" xr:uid="{0F12F949-B7B1-4289-A678-48627881E99F}"/>
    <cellStyle name="40% - Accent5 3 3 3 2 3" xfId="16719" xr:uid="{93269F59-2DE8-48EA-BC34-F8E102C249BB}"/>
    <cellStyle name="40% - Accent5 3 3 3 2 4" xfId="16717" xr:uid="{B496D622-986E-42D2-8789-94B881C82AAA}"/>
    <cellStyle name="40% - Accent5 3 3 3 3" xfId="16720" xr:uid="{37B43806-77C4-4856-9F3B-B0747CC59931}"/>
    <cellStyle name="40% - Accent5 3 3 3 4" xfId="16721" xr:uid="{06EBC8A1-8990-4512-A564-6D706209C9CC}"/>
    <cellStyle name="40% - Accent5 3 3 3 5" xfId="16722" xr:uid="{93EDD067-1BA4-47DD-B320-D0404D98A698}"/>
    <cellStyle name="40% - Accent5 3 3 3 6" xfId="31420" xr:uid="{07AC3DC1-2DD3-4842-B31E-1C2A678EA815}"/>
    <cellStyle name="40% - Accent5 3 3 3 7" xfId="16716" xr:uid="{9A8B984D-E2AE-4BDE-B557-369AA3BABD42}"/>
    <cellStyle name="40% - Accent5 3 3 4" xfId="2288" xr:uid="{AF236D97-CCD1-4757-A38A-58C946EE5D2A}"/>
    <cellStyle name="40% - Accent5 3 3 4 2" xfId="16724" xr:uid="{65D937F6-D9ED-4366-A89A-DCC9CF975B69}"/>
    <cellStyle name="40% - Accent5 3 3 4 3" xfId="16725" xr:uid="{E15975B3-593F-4A13-8808-05483CEB50A8}"/>
    <cellStyle name="40% - Accent5 3 3 4 4" xfId="16723" xr:uid="{EC1ADD85-13A4-4959-9A4E-9A29AA14962D}"/>
    <cellStyle name="40% - Accent5 3 3 5" xfId="16726" xr:uid="{E8D99B96-77EA-4F8C-BC5E-649DF8C21C7B}"/>
    <cellStyle name="40% - Accent5 3 3 6" xfId="16727" xr:uid="{0FC2B4CF-4DF8-4E6D-BAE8-8947F4951F26}"/>
    <cellStyle name="40% - Accent5 3 3 7" xfId="16728" xr:uid="{29666AAD-A326-4817-8644-E8214823E4E2}"/>
    <cellStyle name="40% - Accent5 3 3 8" xfId="21426" xr:uid="{78F84934-F15A-4A95-B784-509A337593F6}"/>
    <cellStyle name="40% - Accent5 3 3 9" xfId="16708" xr:uid="{7BCB35ED-DCB7-495A-B7CF-296CB22BA57B}"/>
    <cellStyle name="40% - Accent5 3 4" xfId="886" xr:uid="{5F0647D7-E3E5-452C-9DC0-C87E5B954CDD}"/>
    <cellStyle name="40% - Accent5 3 4 10" xfId="24283" xr:uid="{84022DD8-7210-45F8-A2DC-FA2D258618BA}"/>
    <cellStyle name="40% - Accent5 3 4 2" xfId="1372" xr:uid="{12ADFFE6-5A35-4D5D-B03B-770794EB166C}"/>
    <cellStyle name="40% - Accent5 3 4 2 2" xfId="2034" xr:uid="{B2940BE7-26E7-44D3-B56E-6E4074E951FE}"/>
    <cellStyle name="40% - Accent5 3 4 2 2 2" xfId="3269" xr:uid="{8522B809-E758-4E4D-9C00-BFB657247546}"/>
    <cellStyle name="40% - Accent5 3 4 2 2 2 2" xfId="16732" xr:uid="{97A2149F-B576-493D-AF2E-7C843F7FCCC1}"/>
    <cellStyle name="40% - Accent5 3 4 2 2 3" xfId="16733" xr:uid="{9D6E3E69-FD62-46BB-A84D-21FF0B301422}"/>
    <cellStyle name="40% - Accent5 3 4 2 2 4" xfId="28738" xr:uid="{76026AE6-A6E6-4AEC-8E91-B099DEC5895A}"/>
    <cellStyle name="40% - Accent5 3 4 2 2 5" xfId="16731" xr:uid="{CAF3E61E-3368-4086-85D2-6BC837CD223C}"/>
    <cellStyle name="40% - Accent5 3 4 2 3" xfId="2663" xr:uid="{C226FA41-641D-43F3-B2F0-D49E92D7E0D4}"/>
    <cellStyle name="40% - Accent5 3 4 2 3 2" xfId="16734" xr:uid="{E0C95701-3E4F-4418-A8FF-1BEE8B41A33C}"/>
    <cellStyle name="40% - Accent5 3 4 2 4" xfId="16735" xr:uid="{9C1F2EC8-A735-4ED8-9F52-BE39A24F1E64}"/>
    <cellStyle name="40% - Accent5 3 4 2 5" xfId="16736" xr:uid="{D3AA55FF-E903-48EB-ABE3-9B540B7B3017}"/>
    <cellStyle name="40% - Accent5 3 4 2 6" xfId="25761" xr:uid="{6CB89992-F81E-4061-87A5-273786F4831A}"/>
    <cellStyle name="40% - Accent5 3 4 2 7" xfId="16730" xr:uid="{67A24CC6-68F9-456D-BE4A-155A21704B79}"/>
    <cellStyle name="40% - Accent5 3 4 3" xfId="1744" xr:uid="{89236F95-A521-45E1-9ED3-5622111BB23F}"/>
    <cellStyle name="40% - Accent5 3 4 3 2" xfId="2965" xr:uid="{D5B0E7E3-BFA5-4882-B565-339DA60D8E58}"/>
    <cellStyle name="40% - Accent5 3 4 3 2 2" xfId="16739" xr:uid="{62EC99B7-4DA6-4223-947C-0DBDB59A74C2}"/>
    <cellStyle name="40% - Accent5 3 4 3 2 3" xfId="16740" xr:uid="{344FBEED-4D27-4685-89DC-7372CDC1371D}"/>
    <cellStyle name="40% - Accent5 3 4 3 2 4" xfId="16738" xr:uid="{BCEB1FA6-2D6B-4AF3-B300-FC5DB1809E51}"/>
    <cellStyle name="40% - Accent5 3 4 3 3" xfId="16741" xr:uid="{68FFDFF1-C80B-48F7-BE44-ED8AC444B33B}"/>
    <cellStyle name="40% - Accent5 3 4 3 4" xfId="16742" xr:uid="{7E84078A-319D-4CF6-835D-0EED196F7C1F}"/>
    <cellStyle name="40% - Accent5 3 4 3 5" xfId="16743" xr:uid="{BAA06812-EB0E-436E-B4EA-4C3D8D261FF8}"/>
    <cellStyle name="40% - Accent5 3 4 3 6" xfId="27224" xr:uid="{26DE4102-4025-4032-862B-31A9E8247A29}"/>
    <cellStyle name="40% - Accent5 3 4 3 7" xfId="16737" xr:uid="{BD7B07B2-F581-4430-B895-2DBBF99B9524}"/>
    <cellStyle name="40% - Accent5 3 4 4" xfId="2402" xr:uid="{DAD9DC2F-21B3-40C3-931B-6F867F989FAC}"/>
    <cellStyle name="40% - Accent5 3 4 4 2" xfId="16745" xr:uid="{62D5EE4B-BCB1-41E6-A7E0-DC90883B928B}"/>
    <cellStyle name="40% - Accent5 3 4 4 3" xfId="16746" xr:uid="{BB08C046-1205-48E7-B8BE-4A1ECC3BF1EF}"/>
    <cellStyle name="40% - Accent5 3 4 4 4" xfId="30218" xr:uid="{2501FBCC-2D42-4151-A15B-BF0BA1404F24}"/>
    <cellStyle name="40% - Accent5 3 4 4 5" xfId="16744" xr:uid="{6FB60C06-5505-4E4F-B645-ED2487CCA6AB}"/>
    <cellStyle name="40% - Accent5 3 4 5" xfId="16747" xr:uid="{1A959DCD-61CF-42EC-8928-850583F0D5B6}"/>
    <cellStyle name="40% - Accent5 3 4 6" xfId="16748" xr:uid="{CD1311D0-488C-4929-B107-93A7C23A30AE}"/>
    <cellStyle name="40% - Accent5 3 4 7" xfId="16749" xr:uid="{DB892A0C-E372-4452-AE99-ED826E5C511A}"/>
    <cellStyle name="40% - Accent5 3 4 8" xfId="21911" xr:uid="{CD8E1954-1602-4311-9381-1D8C951872E1}"/>
    <cellStyle name="40% - Accent5 3 4 9" xfId="16729" xr:uid="{34F9DFAE-B30F-4156-A59A-F55CA98840FF}"/>
    <cellStyle name="40% - Accent5 3 5" xfId="1176" xr:uid="{FDDFC57C-3910-4FE3-AE2A-157EAB1EB2D6}"/>
    <cellStyle name="40% - Accent5 3 5 2" xfId="1838" xr:uid="{EC348821-7CFF-4090-8F2E-64011421445E}"/>
    <cellStyle name="40% - Accent5 3 5 2 2" xfId="3073" xr:uid="{D2674FD3-5621-4F5F-AFAD-A5EF8A63B991}"/>
    <cellStyle name="40% - Accent5 3 5 2 2 2" xfId="16753" xr:uid="{273F24EA-CF20-4B77-BB81-54B16C52260A}"/>
    <cellStyle name="40% - Accent5 3 5 2 2 3" xfId="16754" xr:uid="{1049AE5E-C48E-4179-A637-B856F5C527B5}"/>
    <cellStyle name="40% - Accent5 3 5 2 2 4" xfId="29027" xr:uid="{7E7BAE5C-D23F-45BE-BCC4-47210B033F21}"/>
    <cellStyle name="40% - Accent5 3 5 2 2 5" xfId="16752" xr:uid="{DB968D85-FAA0-4041-A292-FFD71C4478AA}"/>
    <cellStyle name="40% - Accent5 3 5 2 3" xfId="16755" xr:uid="{C5102877-088B-4BEF-96AE-D2C88422ED63}"/>
    <cellStyle name="40% - Accent5 3 5 2 4" xfId="16756" xr:uid="{4DC8D955-1E5B-4002-912C-4DFF84EEBF80}"/>
    <cellStyle name="40% - Accent5 3 5 2 5" xfId="16757" xr:uid="{0C6F2B7F-3C2B-49A4-97B6-19818EBEE98D}"/>
    <cellStyle name="40% - Accent5 3 5 2 6" xfId="26048" xr:uid="{22551DF7-9FF4-4B9E-A7FF-D7A5CF59584A}"/>
    <cellStyle name="40% - Accent5 3 5 2 7" xfId="16751" xr:uid="{78AFDCDC-4FDB-4F0E-B2F2-E9F00FBD5EC2}"/>
    <cellStyle name="40% - Accent5 3 5 3" xfId="2659" xr:uid="{7EE9092C-8BD4-41C8-B988-615B3D66C47D}"/>
    <cellStyle name="40% - Accent5 3 5 3 2" xfId="16759" xr:uid="{3EFC1413-7ED7-434B-BBBB-912E0CCA444E}"/>
    <cellStyle name="40% - Accent5 3 5 3 2 2" xfId="16760" xr:uid="{C7A87909-00E3-4A15-AC92-0049F6C43C28}"/>
    <cellStyle name="40% - Accent5 3 5 3 2 3" xfId="16761" xr:uid="{0DA70BAA-5980-46DE-9D8B-8FB73C18E505}"/>
    <cellStyle name="40% - Accent5 3 5 3 3" xfId="16762" xr:uid="{72E18E9B-0420-4053-BDC2-E1B28F992D76}"/>
    <cellStyle name="40% - Accent5 3 5 3 4" xfId="16763" xr:uid="{C879B6EA-3468-4E0B-B068-650C7866FE2E}"/>
    <cellStyle name="40% - Accent5 3 5 3 5" xfId="16764" xr:uid="{67B9A6CC-243D-4997-B7EF-1C2809E0933A}"/>
    <cellStyle name="40% - Accent5 3 5 3 6" xfId="27516" xr:uid="{E613CC9F-F82A-4A27-835F-DDCCB1DE3EAB}"/>
    <cellStyle name="40% - Accent5 3 5 3 7" xfId="16758" xr:uid="{9ED4E1AE-1AD9-4B79-B4EC-BE86657495DB}"/>
    <cellStyle name="40% - Accent5 3 5 4" xfId="16765" xr:uid="{907AA742-EC5D-487C-A66A-203A5C943FA0}"/>
    <cellStyle name="40% - Accent5 3 5 4 2" xfId="16766" xr:uid="{D7F1E336-6539-43E9-A73A-061AD780C110}"/>
    <cellStyle name="40% - Accent5 3 5 4 3" xfId="16767" xr:uid="{027A10E4-2514-418B-9F94-1DB619FE3BD2}"/>
    <cellStyle name="40% - Accent5 3 5 4 4" xfId="30513" xr:uid="{3101CCCB-423F-4C3D-B022-60B7B65CB084}"/>
    <cellStyle name="40% - Accent5 3 5 5" xfId="16768" xr:uid="{28A2469A-3DCA-4A13-8D42-96E1CA41AEE7}"/>
    <cellStyle name="40% - Accent5 3 5 6" xfId="16769" xr:uid="{1F6323D9-7212-4250-8792-BB090ABC2B00}"/>
    <cellStyle name="40% - Accent5 3 5 7" xfId="16770" xr:uid="{CB31A22C-F5AF-4903-A415-443C0856691B}"/>
    <cellStyle name="40% - Accent5 3 5 8" xfId="24604" xr:uid="{AB3964D1-F413-4BEC-8936-B70EAFD29789}"/>
    <cellStyle name="40% - Accent5 3 5 9" xfId="16750" xr:uid="{EC829ED9-65F6-4788-8EEE-7E0F2E74CF24}"/>
    <cellStyle name="40% - Accent5 3 6" xfId="1548" xr:uid="{B38C8C41-E186-497F-95EB-13F71828C576}"/>
    <cellStyle name="40% - Accent5 3 6 2" xfId="2769" xr:uid="{E7F42947-5F62-402D-AF77-02C87D8A7097}"/>
    <cellStyle name="40% - Accent5 3 6 2 2" xfId="16773" xr:uid="{262C6E61-2B75-42CC-B575-0139C7C57E47}"/>
    <cellStyle name="40% - Accent5 3 6 2 2 2" xfId="29323" xr:uid="{7FEBD360-0F61-40D5-8713-B2B2C8AE1E6C}"/>
    <cellStyle name="40% - Accent5 3 6 2 3" xfId="16774" xr:uid="{AD8E5BB0-5BA4-4035-B415-09A9E2578673}"/>
    <cellStyle name="40% - Accent5 3 6 2 4" xfId="26339" xr:uid="{34182364-44FD-4E1B-8345-6F3C9C6FDBB5}"/>
    <cellStyle name="40% - Accent5 3 6 2 5" xfId="16772" xr:uid="{AF27242E-E31A-438B-A756-A569B1C262D9}"/>
    <cellStyle name="40% - Accent5 3 6 3" xfId="16775" xr:uid="{B3F61898-6D4F-4E79-823B-779C294A058D}"/>
    <cellStyle name="40% - Accent5 3 6 3 2" xfId="27812" xr:uid="{8087436D-7C95-42D8-98BD-67CBE16E0B95}"/>
    <cellStyle name="40% - Accent5 3 6 4" xfId="16776" xr:uid="{318F4E28-E445-4160-A624-263F98066FE8}"/>
    <cellStyle name="40% - Accent5 3 6 4 2" xfId="30810" xr:uid="{DFED1F03-7067-492A-BD5B-E54BA3EF8E13}"/>
    <cellStyle name="40% - Accent5 3 6 5" xfId="16777" xr:uid="{A62094F5-779F-40F7-87B7-C2BD37006E78}"/>
    <cellStyle name="40% - Accent5 3 6 6" xfId="16778" xr:uid="{EAB948C9-CEEE-426F-81AC-5B2A635242CC}"/>
    <cellStyle name="40% - Accent5 3 6 7" xfId="24883" xr:uid="{A8687BA1-6260-4286-84D7-D35258BC0E5A}"/>
    <cellStyle name="40% - Accent5 3 6 8" xfId="16771" xr:uid="{B7E010DF-9F10-403D-A1F3-96DC60D0B4B2}"/>
    <cellStyle name="40% - Accent5 3 7" xfId="2168" xr:uid="{5F7D4C04-46F6-47AF-B062-344FDCD441B1}"/>
    <cellStyle name="40% - Accent5 3 7 2" xfId="16780" xr:uid="{7F095F56-862C-49FD-8BDA-8C303237D617}"/>
    <cellStyle name="40% - Accent5 3 7 2 2" xfId="16781" xr:uid="{10F2B72A-EDE1-4B37-A091-1471B6C3AC86}"/>
    <cellStyle name="40% - Accent5 3 7 2 2 2" xfId="29633" xr:uid="{F75E59A7-1C78-4D11-A755-BB053A88E62D}"/>
    <cellStyle name="40% - Accent5 3 7 2 3" xfId="16782" xr:uid="{11D1B5DB-18D0-4890-B96A-378095F71435}"/>
    <cellStyle name="40% - Accent5 3 7 2 4" xfId="26649" xr:uid="{CDD88E69-EAD8-4851-9C1B-B0E0E4EA14B1}"/>
    <cellStyle name="40% - Accent5 3 7 3" xfId="16783" xr:uid="{3B954DA3-D291-4042-A49C-CDF5903D304C}"/>
    <cellStyle name="40% - Accent5 3 7 3 2" xfId="28122" xr:uid="{DD3584C1-8D35-4840-97A1-983C158748F8}"/>
    <cellStyle name="40% - Accent5 3 7 4" xfId="16784" xr:uid="{AD9B5989-EA76-4E0D-968C-83A3EC6792E2}"/>
    <cellStyle name="40% - Accent5 3 7 4 2" xfId="31121" xr:uid="{3B471731-1A3A-4C04-88A4-5CA37BA6553F}"/>
    <cellStyle name="40% - Accent5 3 7 5" xfId="16785" xr:uid="{ABB08849-947C-43C5-BE2C-C3C658D9D975}"/>
    <cellStyle name="40% - Accent5 3 7 6" xfId="25180" xr:uid="{39F0DC38-A1FA-4682-9092-FA2E9375DB55}"/>
    <cellStyle name="40% - Accent5 3 7 7" xfId="16779" xr:uid="{AF189AA6-4307-4271-9A87-D77E14244A97}"/>
    <cellStyle name="40% - Accent5 3 8" xfId="16786" xr:uid="{F0D0630D-3A5A-4155-8346-3A0B04F2E465}"/>
    <cellStyle name="40% - Accent5 3 8 2" xfId="16787" xr:uid="{9B5642F3-4AD1-41C5-8579-AA57A5C957AF}"/>
    <cellStyle name="40% - Accent5 3 8 2 2" xfId="28447" xr:uid="{1EBEB516-E93C-481C-9B00-115663D7D501}"/>
    <cellStyle name="40% - Accent5 3 8 3" xfId="16788" xr:uid="{F37A4CF0-53AE-48DA-8396-A78760A4F907}"/>
    <cellStyle name="40% - Accent5 3 8 4" xfId="25480" xr:uid="{98E5B29B-B02B-4D2D-BD04-B5E809B2C40C}"/>
    <cellStyle name="40% - Accent5 3 9" xfId="16789" xr:uid="{22CA9079-1F33-4CCB-A856-FFDF2C0B268D}"/>
    <cellStyle name="40% - Accent5 3 9 2" xfId="26931" xr:uid="{CF3776F3-3E6B-4253-A3AF-514390100B40}"/>
    <cellStyle name="40% - Accent5 30" xfId="16790" xr:uid="{E494D2A9-C7C8-4861-BE8A-6C2472B68F5C}"/>
    <cellStyle name="40% - Accent5 31" xfId="16791" xr:uid="{31B0C201-D573-4714-8F69-F49849221452}"/>
    <cellStyle name="40% - Accent5 32" xfId="16792" xr:uid="{4C441283-6F14-41A5-9803-667B8E92B482}"/>
    <cellStyle name="40% - Accent5 33" xfId="16793" xr:uid="{ADB08B0D-2B4D-4534-B17E-AABD60DDEA10}"/>
    <cellStyle name="40% - Accent5 34" xfId="16794" xr:uid="{A269EB0D-EEFE-466D-954D-7494FC216614}"/>
    <cellStyle name="40% - Accent5 35" xfId="16795" xr:uid="{AD16ABB6-A3CA-47D0-9AF8-9A7106CC6592}"/>
    <cellStyle name="40% - Accent5 36" xfId="16317" xr:uid="{4A5AB7FD-4804-4895-8D38-4A14329D5CE5}"/>
    <cellStyle name="40% - Accent5 37" xfId="6615" xr:uid="{63B1DF88-618A-4813-B013-7DCF14D1660A}"/>
    <cellStyle name="40% - Accent5 38" xfId="4869" xr:uid="{6FFE0942-2031-4276-9C2F-CF3F0C913F45}"/>
    <cellStyle name="40% - Accent5 39" xfId="22836" xr:uid="{D21BB4AD-E479-491E-A2A3-F131428F10A3}"/>
    <cellStyle name="40% - Accent5 4" xfId="782" xr:uid="{E45AB38A-0D96-4813-9159-917DD1F926EA}"/>
    <cellStyle name="40% - Accent5 4 10" xfId="16797" xr:uid="{809F85E5-00C0-4E45-BBC7-D6628786DBF7}"/>
    <cellStyle name="40% - Accent5 4 11" xfId="16798" xr:uid="{0E68C78E-F1E4-4277-BA96-E601DDC422E4}"/>
    <cellStyle name="40% - Accent5 4 12" xfId="16796" xr:uid="{CD177EBD-003D-4C60-BEC9-63EF90186C76}"/>
    <cellStyle name="40% - Accent5 4 13" xfId="6704" xr:uid="{19994A45-9276-402C-B41B-A7762F45AB9E}"/>
    <cellStyle name="40% - Accent5 4 14" xfId="5094" xr:uid="{0792EFF5-4603-4EAB-A95F-5775937C0918}"/>
    <cellStyle name="40% - Accent5 4 15" xfId="22977" xr:uid="{9F8C8804-4263-40BF-98FD-7A0885D1AB96}"/>
    <cellStyle name="40% - Accent5 4 2" xfId="788" xr:uid="{F34840D0-5DB1-42DD-A9B7-BFD83248FB5C}"/>
    <cellStyle name="40% - Accent5 4 2 10" xfId="21197" xr:uid="{2785A587-508B-4FD1-80A8-AF273C32BD26}"/>
    <cellStyle name="40% - Accent5 4 2 11" xfId="16799" xr:uid="{74713E39-3750-4C04-9570-2D0AF9D5AA2D}"/>
    <cellStyle name="40% - Accent5 4 2 12" xfId="5359" xr:uid="{6D98AACF-2F5C-44CC-912F-36DC92831725}"/>
    <cellStyle name="40% - Accent5 4 2 13" xfId="23023" xr:uid="{C1892314-3A1B-4FF5-900D-8E85F8985959}"/>
    <cellStyle name="40% - Accent5 4 2 2" xfId="1377" xr:uid="{82AD3D45-9EA3-48F9-AE3B-9371821A2E21}"/>
    <cellStyle name="40% - Accent5 4 2 2 10" xfId="25811" xr:uid="{F0C9681B-622C-43D3-BDD2-8EF39A97CEAC}"/>
    <cellStyle name="40% - Accent5 4 2 2 2" xfId="2039" xr:uid="{F7FCAF81-5AC1-4BDD-A523-685048FAFF1F}"/>
    <cellStyle name="40% - Accent5 4 2 2 2 2" xfId="3274" xr:uid="{4C7F7B00-DF84-4597-A6EA-6349E060D4BD}"/>
    <cellStyle name="40% - Accent5 4 2 2 2 2 2" xfId="16803" xr:uid="{9D1F413C-EA06-4C94-AD05-A5EBF95ECC0A}"/>
    <cellStyle name="40% - Accent5 4 2 2 2 2 3" xfId="16804" xr:uid="{9710F53A-05ED-4ADE-B9CF-966C0425987D}"/>
    <cellStyle name="40% - Accent5 4 2 2 2 2 4" xfId="16802" xr:uid="{87D819F1-B570-476F-9967-86EE131F7BE9}"/>
    <cellStyle name="40% - Accent5 4 2 2 2 3" xfId="16805" xr:uid="{D762E3AE-7CE3-4B22-8383-FD3A840BC443}"/>
    <cellStyle name="40% - Accent5 4 2 2 2 4" xfId="16806" xr:uid="{CE336CAC-6E78-40EA-A636-95008B9672C2}"/>
    <cellStyle name="40% - Accent5 4 2 2 2 5" xfId="16807" xr:uid="{1CF07D37-C891-40FB-B2F6-A0D09E0158EF}"/>
    <cellStyle name="40% - Accent5 4 2 2 2 6" xfId="28788" xr:uid="{F54C4B29-5ACB-4B18-A1BB-97968F629E6B}"/>
    <cellStyle name="40% - Accent5 4 2 2 2 7" xfId="16801" xr:uid="{6D1CDE9D-046A-4E43-AE15-44F6A7739020}"/>
    <cellStyle name="40% - Accent5 4 2 2 3" xfId="2665" xr:uid="{9937AD64-5BEA-4CA5-8332-1183E51B85D5}"/>
    <cellStyle name="40% - Accent5 4 2 2 3 2" xfId="16809" xr:uid="{092C1301-77E8-4211-96CD-503D5B0FF35E}"/>
    <cellStyle name="40% - Accent5 4 2 2 3 2 2" xfId="16810" xr:uid="{A87A8F6B-A7D4-4239-AC1E-B587633D81AC}"/>
    <cellStyle name="40% - Accent5 4 2 2 3 2 3" xfId="16811" xr:uid="{1F2D1BBC-0EB0-48CB-A3F2-F5C2FEF12E52}"/>
    <cellStyle name="40% - Accent5 4 2 2 3 3" xfId="16812" xr:uid="{023A5F9E-E903-469B-BCBB-F77D2CE7C154}"/>
    <cellStyle name="40% - Accent5 4 2 2 3 4" xfId="16813" xr:uid="{FF55992A-A44C-4470-BF39-1257BD6299D0}"/>
    <cellStyle name="40% - Accent5 4 2 2 3 5" xfId="16814" xr:uid="{D90D768F-CE17-4653-8E8E-88C83A8AB020}"/>
    <cellStyle name="40% - Accent5 4 2 2 3 6" xfId="16808" xr:uid="{CC01DF6B-0372-44AE-925B-97CE75150D70}"/>
    <cellStyle name="40% - Accent5 4 2 2 4" xfId="16815" xr:uid="{2C84B129-7105-4A17-8F3A-1FA45CA7156D}"/>
    <cellStyle name="40% - Accent5 4 2 2 4 2" xfId="16816" xr:uid="{BCBFE2D3-93E5-4ACD-AEC7-5EC06E47147D}"/>
    <cellStyle name="40% - Accent5 4 2 2 4 3" xfId="16817" xr:uid="{C880FDF6-C319-4B2E-866A-83BE4834C78D}"/>
    <cellStyle name="40% - Accent5 4 2 2 5" xfId="16818" xr:uid="{38DBCB47-9E41-482D-A7B2-3280BF4AE813}"/>
    <cellStyle name="40% - Accent5 4 2 2 6" xfId="16819" xr:uid="{5484C5AD-AC29-4F26-8214-F6DCCC57E3AC}"/>
    <cellStyle name="40% - Accent5 4 2 2 7" xfId="16820" xr:uid="{AAEF5EAF-C4F1-469D-A140-63F27715001C}"/>
    <cellStyle name="40% - Accent5 4 2 2 8" xfId="22169" xr:uid="{82CFD9A0-3C62-4EEB-9839-55CA06DA1EAE}"/>
    <cellStyle name="40% - Accent5 4 2 2 9" xfId="16800" xr:uid="{A1363AD1-EA13-4EAA-AC5C-EC36D576739D}"/>
    <cellStyle name="40% - Accent5 4 2 3" xfId="1749" xr:uid="{E28C8544-F327-464A-9B69-D8C387BE3767}"/>
    <cellStyle name="40% - Accent5 4 2 3 2" xfId="2970" xr:uid="{B24AA50E-14FF-4F49-98F3-6D0C5C04EB53}"/>
    <cellStyle name="40% - Accent5 4 2 3 2 2" xfId="16823" xr:uid="{BCF3BA13-4124-4CED-B097-CB31747E7CC8}"/>
    <cellStyle name="40% - Accent5 4 2 3 2 2 2" xfId="16824" xr:uid="{AAEF68C7-C828-42B9-9597-723CCD5C457F}"/>
    <cellStyle name="40% - Accent5 4 2 3 2 2 3" xfId="16825" xr:uid="{AB03607C-FC29-4DB9-9C16-A24F86785223}"/>
    <cellStyle name="40% - Accent5 4 2 3 2 3" xfId="16826" xr:uid="{AC2438AE-E581-48BA-AF67-F6286B8B5F44}"/>
    <cellStyle name="40% - Accent5 4 2 3 2 4" xfId="16827" xr:uid="{87FB6326-C4D4-406A-8964-0CE58FD3AD04}"/>
    <cellStyle name="40% - Accent5 4 2 3 2 5" xfId="16828" xr:uid="{02257B55-353C-4548-A714-C72884446CAC}"/>
    <cellStyle name="40% - Accent5 4 2 3 2 6" xfId="16822" xr:uid="{E1933DFC-B450-4C6C-AC00-1D6A207C2A3F}"/>
    <cellStyle name="40% - Accent5 4 2 3 3" xfId="16829" xr:uid="{2E3CA7A7-83A3-4784-AF73-BB3519561C9F}"/>
    <cellStyle name="40% - Accent5 4 2 3 3 2" xfId="16830" xr:uid="{DBD052C5-48D7-4A09-9E3C-39BD98DAF428}"/>
    <cellStyle name="40% - Accent5 4 2 3 3 2 2" xfId="16831" xr:uid="{5DF3B7F3-4FD9-42F9-9493-5FB514F2DF62}"/>
    <cellStyle name="40% - Accent5 4 2 3 3 2 3" xfId="16832" xr:uid="{5F7DDE21-EB04-4844-8BAF-8E9E9FF6AAF9}"/>
    <cellStyle name="40% - Accent5 4 2 3 3 3" xfId="16833" xr:uid="{BCD21F26-1CAE-47E0-8FA1-A5CCBEABB7CF}"/>
    <cellStyle name="40% - Accent5 4 2 3 3 4" xfId="16834" xr:uid="{CAB56AC0-274D-4BDC-9F4D-9310E209FDAA}"/>
    <cellStyle name="40% - Accent5 4 2 3 3 5" xfId="16835" xr:uid="{04BA7138-B58F-4F4D-9AB3-075BC3C975E2}"/>
    <cellStyle name="40% - Accent5 4 2 3 4" xfId="16836" xr:uid="{D9E49D3F-3549-4AEB-9760-8DEEB5D0D124}"/>
    <cellStyle name="40% - Accent5 4 2 3 4 2" xfId="16837" xr:uid="{E8919E42-EB30-4D14-AB5D-1E3976174BCB}"/>
    <cellStyle name="40% - Accent5 4 2 3 4 3" xfId="16838" xr:uid="{19B0C1C5-4755-49CF-AE0D-647A1D81F33C}"/>
    <cellStyle name="40% - Accent5 4 2 3 5" xfId="16839" xr:uid="{0CC4FB5A-E828-401F-A181-DBE51FE26FD0}"/>
    <cellStyle name="40% - Accent5 4 2 3 6" xfId="16840" xr:uid="{D8A84BC0-0DF7-4E3C-8402-35AA5A62E2C2}"/>
    <cellStyle name="40% - Accent5 4 2 3 7" xfId="16841" xr:uid="{35FBD136-43A8-492D-8ED4-0ED1D38F22FA}"/>
    <cellStyle name="40% - Accent5 4 2 3 8" xfId="27274" xr:uid="{A5FEF7DA-68B3-4C38-84CF-78E65DF5ECD2}"/>
    <cellStyle name="40% - Accent5 4 2 3 9" xfId="16821" xr:uid="{23A1DB5A-2768-4BC0-8F63-5EE5C0931405}"/>
    <cellStyle name="40% - Accent5 4 2 4" xfId="2315" xr:uid="{B0DCC39D-B6DC-4DBE-9EA6-DFFEEBF9E668}"/>
    <cellStyle name="40% - Accent5 4 2 4 2" xfId="16843" xr:uid="{96D23B44-9C69-4DD2-843B-2720DC059D08}"/>
    <cellStyle name="40% - Accent5 4 2 4 2 2" xfId="16844" xr:uid="{7C3001F1-1E25-41DD-BBB7-D59B2121F026}"/>
    <cellStyle name="40% - Accent5 4 2 4 2 3" xfId="16845" xr:uid="{46DFBCE4-3DA7-4F9F-85CA-B7802304414A}"/>
    <cellStyle name="40% - Accent5 4 2 4 3" xfId="16846" xr:uid="{00A55632-DD0C-4652-A9A0-E2C8938390E5}"/>
    <cellStyle name="40% - Accent5 4 2 4 4" xfId="16847" xr:uid="{B0CD28FF-6241-49F5-BA22-50FDAC86FDBD}"/>
    <cellStyle name="40% - Accent5 4 2 4 5" xfId="16848" xr:uid="{8F21D387-8AC5-483B-97A1-3F9B4F23A6AD}"/>
    <cellStyle name="40% - Accent5 4 2 4 6" xfId="30268" xr:uid="{8EF47694-0061-4C88-A6C7-586643D294D3}"/>
    <cellStyle name="40% - Accent5 4 2 4 7" xfId="16842" xr:uid="{E543C38F-7758-4425-86FE-DC4CE8169007}"/>
    <cellStyle name="40% - Accent5 4 2 5" xfId="16849" xr:uid="{2921E05F-B2AD-4AEF-AE24-182D7906C84B}"/>
    <cellStyle name="40% - Accent5 4 2 5 2" xfId="16850" xr:uid="{62287FE3-06C1-495D-99D3-F3CE9DB8041E}"/>
    <cellStyle name="40% - Accent5 4 2 5 2 2" xfId="16851" xr:uid="{8BFF7424-5AAE-41E8-A646-EF2B0EFAB583}"/>
    <cellStyle name="40% - Accent5 4 2 5 2 3" xfId="16852" xr:uid="{5500ECA7-B642-425A-952B-EF0E9DBDA4D6}"/>
    <cellStyle name="40% - Accent5 4 2 5 3" xfId="16853" xr:uid="{6E8DC722-9B01-4646-A6D9-6B44BDA0B32E}"/>
    <cellStyle name="40% - Accent5 4 2 5 4" xfId="16854" xr:uid="{8E2E3CF3-3977-4427-AA39-E7996176AFBD}"/>
    <cellStyle name="40% - Accent5 4 2 5 5" xfId="16855" xr:uid="{D1EB8B21-5FFF-4B38-9B9D-29916D0D54D5}"/>
    <cellStyle name="40% - Accent5 4 2 6" xfId="16856" xr:uid="{3B348E44-C35A-4D0A-BF21-0EEA2ED1F0A1}"/>
    <cellStyle name="40% - Accent5 4 2 6 2" xfId="16857" xr:uid="{2494C2FF-543D-47B5-A3A5-34CBF08CB2F4}"/>
    <cellStyle name="40% - Accent5 4 2 6 3" xfId="16858" xr:uid="{C5DA3549-3A83-4D45-9E99-ECB087EF1BF0}"/>
    <cellStyle name="40% - Accent5 4 2 7" xfId="16859" xr:uid="{E7A01C20-30F4-4202-90BD-B775CC6C59CD}"/>
    <cellStyle name="40% - Accent5 4 2 8" xfId="16860" xr:uid="{EC6B70ED-F999-4570-8A91-B9336F04FA89}"/>
    <cellStyle name="40% - Accent5 4 2 9" xfId="16861" xr:uid="{E75E3CCD-0BF8-405D-B9F8-F13518138FE5}"/>
    <cellStyle name="40% - Accent5 4 3" xfId="1376" xr:uid="{269FE97D-FD03-478A-A2C5-413D5116EB78}"/>
    <cellStyle name="40% - Accent5 4 3 10" xfId="24654" xr:uid="{0DF8AD02-BA9B-46C5-BCC8-5173F4B380BA}"/>
    <cellStyle name="40% - Accent5 4 3 2" xfId="2038" xr:uid="{6C2EDD8D-DC73-4E6B-81F1-36419DA6CC26}"/>
    <cellStyle name="40% - Accent5 4 3 2 2" xfId="3273" xr:uid="{F13947D8-5789-480F-A000-0DE5017F420E}"/>
    <cellStyle name="40% - Accent5 4 3 2 2 2" xfId="16865" xr:uid="{CD166138-FA67-403D-9980-884535F17B5F}"/>
    <cellStyle name="40% - Accent5 4 3 2 2 3" xfId="16866" xr:uid="{DD29068B-7A5B-401C-BEFF-99D2A354A2A5}"/>
    <cellStyle name="40% - Accent5 4 3 2 2 4" xfId="29077" xr:uid="{0869FE8B-BA01-4350-BEF1-D4551D954875}"/>
    <cellStyle name="40% - Accent5 4 3 2 2 5" xfId="16864" xr:uid="{D542025B-5110-4FFD-98EA-8A01D55B448A}"/>
    <cellStyle name="40% - Accent5 4 3 2 3" xfId="16867" xr:uid="{9C0815AB-498B-48F1-91AB-0006E91175BE}"/>
    <cellStyle name="40% - Accent5 4 3 2 4" xfId="16868" xr:uid="{A53E9492-01CE-4BB1-B3D9-BE4E63ED75F6}"/>
    <cellStyle name="40% - Accent5 4 3 2 5" xfId="16869" xr:uid="{F54E683C-B20D-4769-BA19-665B543316BE}"/>
    <cellStyle name="40% - Accent5 4 3 2 6" xfId="22427" xr:uid="{CD2610EC-E12B-4F13-A530-52F4B4D7DE05}"/>
    <cellStyle name="40% - Accent5 4 3 2 7" xfId="16863" xr:uid="{01DEF7CF-0B91-49B1-B171-44CB50500C9F}"/>
    <cellStyle name="40% - Accent5 4 3 2 8" xfId="26098" xr:uid="{969FDFE3-EA9D-43DC-A8EC-2F488216ECDF}"/>
    <cellStyle name="40% - Accent5 4 3 3" xfId="2664" xr:uid="{DD26DE4D-7ECF-455C-8991-48E2E42F8D83}"/>
    <cellStyle name="40% - Accent5 4 3 3 2" xfId="16871" xr:uid="{16A169F5-9AC5-4F2D-BEB5-AFDB361C5A29}"/>
    <cellStyle name="40% - Accent5 4 3 3 2 2" xfId="16872" xr:uid="{1280C0C6-D400-44E1-AD6E-D66E1921A867}"/>
    <cellStyle name="40% - Accent5 4 3 3 2 3" xfId="16873" xr:uid="{F4B7410B-AA09-4440-A5C2-A0BA2B81E15A}"/>
    <cellStyle name="40% - Accent5 4 3 3 3" xfId="16874" xr:uid="{5EFD666E-1C50-4EAD-91B2-3A0CEC3E7FE1}"/>
    <cellStyle name="40% - Accent5 4 3 3 4" xfId="16875" xr:uid="{8C15A9B8-F727-41C5-ACBE-580424050385}"/>
    <cellStyle name="40% - Accent5 4 3 3 5" xfId="16876" xr:uid="{56C3137D-86C4-4A47-BDB1-9FB0A4EEEF12}"/>
    <cellStyle name="40% - Accent5 4 3 3 6" xfId="27566" xr:uid="{69D6E3B1-87AA-4A15-8B83-DD9C3C00C9E6}"/>
    <cellStyle name="40% - Accent5 4 3 3 7" xfId="16870" xr:uid="{2BBAD4F0-3B7E-45E4-BAA6-83413C87EDF3}"/>
    <cellStyle name="40% - Accent5 4 3 4" xfId="16877" xr:uid="{413225D8-CA4B-4FC2-873E-B26848044FDA}"/>
    <cellStyle name="40% - Accent5 4 3 4 2" xfId="16878" xr:uid="{B94EAB7A-801B-4093-AA37-D26A224D3EAE}"/>
    <cellStyle name="40% - Accent5 4 3 4 3" xfId="16879" xr:uid="{FF7C6454-32D3-47DA-B39B-830754768C6B}"/>
    <cellStyle name="40% - Accent5 4 3 4 4" xfId="30563" xr:uid="{E5AE796A-32A1-4F1D-82D2-06F6BF1EB4CD}"/>
    <cellStyle name="40% - Accent5 4 3 5" xfId="16880" xr:uid="{FCE1B98D-6167-41A3-9053-D54423CCCED3}"/>
    <cellStyle name="40% - Accent5 4 3 6" xfId="16881" xr:uid="{2106EEAD-7B54-4C0B-BCA1-B854D942E16F}"/>
    <cellStyle name="40% - Accent5 4 3 7" xfId="16882" xr:uid="{163BB39D-21D3-4AF0-8775-F4ADB8442B9E}"/>
    <cellStyle name="40% - Accent5 4 3 8" xfId="21443" xr:uid="{DB4DDB70-D1D5-4EAC-B7A4-FF37213B5C00}"/>
    <cellStyle name="40% - Accent5 4 3 9" xfId="16862" xr:uid="{705E3C4E-C570-4E54-A1BD-77329F8560F0}"/>
    <cellStyle name="40% - Accent5 4 4" xfId="1748" xr:uid="{FEBCE90A-7862-4C79-9504-78AD33D5A4E5}"/>
    <cellStyle name="40% - Accent5 4 4 10" xfId="24933" xr:uid="{D6DE0C41-E2DE-4926-9080-042A56E9E9CB}"/>
    <cellStyle name="40% - Accent5 4 4 2" xfId="2969" xr:uid="{49C3E7B1-9170-4A06-A37C-3C84C2A56F80}"/>
    <cellStyle name="40% - Accent5 4 4 2 2" xfId="16885" xr:uid="{5407CC2D-2F2C-41C6-AF2C-064F10948DFE}"/>
    <cellStyle name="40% - Accent5 4 4 2 2 2" xfId="16886" xr:uid="{609A1BEE-54C2-4382-92E7-FB282B00A5B5}"/>
    <cellStyle name="40% - Accent5 4 4 2 2 3" xfId="16887" xr:uid="{A2C5231B-4B52-4F5E-A8BA-C3B8A411E74B}"/>
    <cellStyle name="40% - Accent5 4 4 2 2 4" xfId="29374" xr:uid="{25BDCD41-FECB-4C0D-A513-2A549C2A181A}"/>
    <cellStyle name="40% - Accent5 4 4 2 3" xfId="16888" xr:uid="{BFF7552B-04EB-4C01-BEB4-197D5EB7ADA0}"/>
    <cellStyle name="40% - Accent5 4 4 2 4" xfId="16889" xr:uid="{6922ADDA-0BC4-4DE0-B4F9-B8DB925877F9}"/>
    <cellStyle name="40% - Accent5 4 4 2 5" xfId="16890" xr:uid="{05AA709C-CA1A-4336-81F1-F23F9CA23900}"/>
    <cellStyle name="40% - Accent5 4 4 2 6" xfId="26390" xr:uid="{B7B60DEC-FE07-42A7-9345-513B73BF8C69}"/>
    <cellStyle name="40% - Accent5 4 4 2 7" xfId="16884" xr:uid="{25302DE6-3E39-48B7-846C-D6BB28656A95}"/>
    <cellStyle name="40% - Accent5 4 4 3" xfId="16891" xr:uid="{DEF99BA3-77CD-415B-9EC1-29CFCAA7FA7D}"/>
    <cellStyle name="40% - Accent5 4 4 3 2" xfId="16892" xr:uid="{7139D646-09C5-4972-92B2-3DD6A3ED7CD6}"/>
    <cellStyle name="40% - Accent5 4 4 3 2 2" xfId="16893" xr:uid="{C32A24A9-E861-451D-A51F-EB041927CC82}"/>
    <cellStyle name="40% - Accent5 4 4 3 2 3" xfId="16894" xr:uid="{E87DFCC1-1253-48DA-ABC7-3B4B7C45AE49}"/>
    <cellStyle name="40% - Accent5 4 4 3 3" xfId="16895" xr:uid="{44AB3777-A5F7-4C11-B8C0-BDD8E377C80D}"/>
    <cellStyle name="40% - Accent5 4 4 3 4" xfId="16896" xr:uid="{DDA01559-BE6E-42F9-85F8-8ECC234EE954}"/>
    <cellStyle name="40% - Accent5 4 4 3 5" xfId="16897" xr:uid="{E74524C3-FC82-4AF8-8D39-69F53E0DAB70}"/>
    <cellStyle name="40% - Accent5 4 4 3 6" xfId="27863" xr:uid="{19F5848A-6515-4205-AB58-A5D40823A0E9}"/>
    <cellStyle name="40% - Accent5 4 4 4" xfId="16898" xr:uid="{96F13434-D0ED-4D22-8F29-9392FDEF77AD}"/>
    <cellStyle name="40% - Accent5 4 4 4 2" xfId="16899" xr:uid="{A275C309-2A68-4170-8D08-5F281D2C3C79}"/>
    <cellStyle name="40% - Accent5 4 4 4 3" xfId="16900" xr:uid="{CE85093A-B88E-482F-8F2D-5C498A3203F2}"/>
    <cellStyle name="40% - Accent5 4 4 4 4" xfId="30861" xr:uid="{D294374A-0FB1-4EA7-A673-8628DACB53C8}"/>
    <cellStyle name="40% - Accent5 4 4 5" xfId="16901" xr:uid="{BDEDF213-76DF-4C85-9DE9-3FAABEBE0371}"/>
    <cellStyle name="40% - Accent5 4 4 6" xfId="16902" xr:uid="{FBCFEF4F-7805-4BDD-AE81-F1EA2BF2870F}"/>
    <cellStyle name="40% - Accent5 4 4 7" xfId="16903" xr:uid="{9421F8FF-9AA0-42B5-863C-FC9B7400E874}"/>
    <cellStyle name="40% - Accent5 4 4 8" xfId="21927" xr:uid="{097E9ADA-DFB9-4B16-AB23-102EDF8EF457}"/>
    <cellStyle name="40% - Accent5 4 4 9" xfId="16883" xr:uid="{42BDEC12-AABD-424E-841E-9741F3F9B22F}"/>
    <cellStyle name="40% - Accent5 4 5" xfId="2197" xr:uid="{A074869E-1DC1-4BBA-8C24-A84349EF5E01}"/>
    <cellStyle name="40% - Accent5 4 5 2" xfId="16905" xr:uid="{195BE326-5E10-4A61-A964-A60C563A018D}"/>
    <cellStyle name="40% - Accent5 4 5 2 2" xfId="16906" xr:uid="{A7FEC1A9-EBAB-421E-AF21-8AE17B9D29CC}"/>
    <cellStyle name="40% - Accent5 4 5 2 2 2" xfId="16907" xr:uid="{3A799EAC-F6C3-495B-9247-7C3415B5C604}"/>
    <cellStyle name="40% - Accent5 4 5 2 2 3" xfId="16908" xr:uid="{DD735B36-A905-45AB-A601-D755341D1980}"/>
    <cellStyle name="40% - Accent5 4 5 2 2 4" xfId="29683" xr:uid="{E689238F-58F8-4D87-A04F-6AEEAC2BDA2E}"/>
    <cellStyle name="40% - Accent5 4 5 2 3" xfId="16909" xr:uid="{5ABC57C0-A2DF-4B0D-B30F-C8C4C3DEF481}"/>
    <cellStyle name="40% - Accent5 4 5 2 4" xfId="16910" xr:uid="{43FEEF5E-C082-4D91-9EFC-B4BCCB990FAF}"/>
    <cellStyle name="40% - Accent5 4 5 2 5" xfId="16911" xr:uid="{78FE015B-170A-4DE6-AFED-AC5880348D98}"/>
    <cellStyle name="40% - Accent5 4 5 2 6" xfId="26699" xr:uid="{A333599A-7D56-4E8B-A3AD-C2E8B0AD430D}"/>
    <cellStyle name="40% - Accent5 4 5 3" xfId="16912" xr:uid="{604E5502-A9E4-4F8F-BD92-BB4F96D7D15E}"/>
    <cellStyle name="40% - Accent5 4 5 3 2" xfId="16913" xr:uid="{7354EA8A-D6BE-4A9E-BC6B-1FA384B19474}"/>
    <cellStyle name="40% - Accent5 4 5 3 2 2" xfId="16914" xr:uid="{F5F73AE3-1FBA-4862-BA79-660BDD4DDF7D}"/>
    <cellStyle name="40% - Accent5 4 5 3 2 3" xfId="16915" xr:uid="{3CF86769-78F8-4DFD-B067-79F7FDA6D5C3}"/>
    <cellStyle name="40% - Accent5 4 5 3 3" xfId="16916" xr:uid="{10E42DF2-760C-40DE-8C4D-909E1D7C1992}"/>
    <cellStyle name="40% - Accent5 4 5 3 4" xfId="16917" xr:uid="{B92E5E66-8F8E-4C9E-8F4B-92007A690A41}"/>
    <cellStyle name="40% - Accent5 4 5 3 5" xfId="16918" xr:uid="{B60B7E52-6E2B-41B0-9D4E-7657D8E764E7}"/>
    <cellStyle name="40% - Accent5 4 5 3 6" xfId="28172" xr:uid="{2D0C9D8C-6824-4CA3-BADA-41B5BFFAC3BF}"/>
    <cellStyle name="40% - Accent5 4 5 4" xfId="16919" xr:uid="{B9A88376-56E4-49C3-915C-D85BF5F975F0}"/>
    <cellStyle name="40% - Accent5 4 5 4 2" xfId="16920" xr:uid="{C082AB87-EA46-4336-A22D-1D423C07DA1A}"/>
    <cellStyle name="40% - Accent5 4 5 4 3" xfId="16921" xr:uid="{DDD63DC1-059C-480D-AB07-75AB05581923}"/>
    <cellStyle name="40% - Accent5 4 5 4 4" xfId="31171" xr:uid="{4CE21FE8-840E-44DB-A4CD-F91CB787039C}"/>
    <cellStyle name="40% - Accent5 4 5 5" xfId="16922" xr:uid="{A11E130E-7D8B-436D-A4D4-08449864CE10}"/>
    <cellStyle name="40% - Accent5 4 5 6" xfId="16923" xr:uid="{AA38BD78-E1DB-4F59-8243-6C7D1A253D4B}"/>
    <cellStyle name="40% - Accent5 4 5 7" xfId="16924" xr:uid="{4B5D685E-E8B1-450D-A332-209308EBB3E3}"/>
    <cellStyle name="40% - Accent5 4 5 8" xfId="25230" xr:uid="{F01DEDC1-7B95-43D1-8AF3-ECC90A6BBBAC}"/>
    <cellStyle name="40% - Accent5 4 5 9" xfId="16904" xr:uid="{9E92931C-17E1-41F8-846C-8BB7C9B4E676}"/>
    <cellStyle name="40% - Accent5 4 6" xfId="16925" xr:uid="{B1BD0B88-1FEF-45C9-8EE8-A19F937153DB}"/>
    <cellStyle name="40% - Accent5 4 6 2" xfId="16926" xr:uid="{10B2CDED-B837-4A19-960A-BACC84EE1B46}"/>
    <cellStyle name="40% - Accent5 4 6 2 2" xfId="16927" xr:uid="{C847E151-626A-49BF-81B9-13FDA31EE92F}"/>
    <cellStyle name="40% - Accent5 4 6 2 3" xfId="16928" xr:uid="{B07CDA54-4EEE-42E3-BB97-F3BD9651E1AD}"/>
    <cellStyle name="40% - Accent5 4 6 2 4" xfId="28497" xr:uid="{C6C99BED-7F32-4284-955E-576345A88745}"/>
    <cellStyle name="40% - Accent5 4 6 3" xfId="16929" xr:uid="{F5A539DA-BA1C-498B-9A05-876FED0E7808}"/>
    <cellStyle name="40% - Accent5 4 6 4" xfId="16930" xr:uid="{E6A800FA-89D5-4DC6-9439-A19173C3FB3D}"/>
    <cellStyle name="40% - Accent5 4 6 5" xfId="16931" xr:uid="{D7C0ED2E-9409-45B1-91AD-27F467BF9671}"/>
    <cellStyle name="40% - Accent5 4 6 6" xfId="25530" xr:uid="{D40528EF-F7D0-4E4B-8001-BC76D5A7267F}"/>
    <cellStyle name="40% - Accent5 4 7" xfId="16932" xr:uid="{8365F7FD-8E46-427B-9133-E35D116337E2}"/>
    <cellStyle name="40% - Accent5 4 7 2" xfId="16933" xr:uid="{6273A212-0181-4688-B118-B87F24519138}"/>
    <cellStyle name="40% - Accent5 4 7 2 2" xfId="16934" xr:uid="{A7A2830A-32B4-4B3F-9F64-D2E7B4C2FC5E}"/>
    <cellStyle name="40% - Accent5 4 7 2 3" xfId="16935" xr:uid="{E0769D02-1045-4125-A02E-86100941FADA}"/>
    <cellStyle name="40% - Accent5 4 7 3" xfId="16936" xr:uid="{6AA7DE4C-7635-42A2-9113-78ADAB58EF9D}"/>
    <cellStyle name="40% - Accent5 4 7 4" xfId="16937" xr:uid="{3128E4C7-5BC2-42C3-8D2F-DC7643EB535B}"/>
    <cellStyle name="40% - Accent5 4 7 5" xfId="16938" xr:uid="{A8A6DFC0-E260-4766-AA32-476501F32DEC}"/>
    <cellStyle name="40% - Accent5 4 7 6" xfId="26981" xr:uid="{0D9FD1A0-612A-45F5-B31B-72471D95116E}"/>
    <cellStyle name="40% - Accent5 4 8" xfId="16939" xr:uid="{AACA3504-EB9C-4B38-97B3-DAFB68AE7CBB}"/>
    <cellStyle name="40% - Accent5 4 8 2" xfId="16940" xr:uid="{21C7FC38-B8B4-4C9F-96B6-AD296B44B265}"/>
    <cellStyle name="40% - Accent5 4 8 3" xfId="16941" xr:uid="{54C84781-7F22-4F28-916B-642CA74FEDA5}"/>
    <cellStyle name="40% - Accent5 4 8 4" xfId="29975" xr:uid="{EF07510D-EBC1-4DC6-B982-CE05C231BF6E}"/>
    <cellStyle name="40% - Accent5 4 9" xfId="16942" xr:uid="{2F07B75A-E490-4663-9349-A9530D62CF97}"/>
    <cellStyle name="40% - Accent5 40" xfId="22876" xr:uid="{76E2E365-77F1-4BEF-895B-69A867BAF3FC}"/>
    <cellStyle name="40% - Accent5 41" xfId="4417" xr:uid="{18B39DAF-C326-45A7-BEF0-8BD7658CCA82}"/>
    <cellStyle name="40% - Accent5 5" xfId="701" xr:uid="{F0C5F1A4-EC0A-40F9-89A1-C5E5BA3212EB}"/>
    <cellStyle name="40% - Accent5 5 10" xfId="16944" xr:uid="{FB7CF670-C0A6-4FA2-BCFB-849EAB1D37B5}"/>
    <cellStyle name="40% - Accent5 5 11" xfId="16945" xr:uid="{BC4D4127-6C7A-499A-93FE-ACCF63AE1552}"/>
    <cellStyle name="40% - Accent5 5 12" xfId="20975" xr:uid="{CC369E5D-04F4-4FC8-9CC7-5ADA53F71102}"/>
    <cellStyle name="40% - Accent5 5 13" xfId="16943" xr:uid="{6FC57D70-AF08-4533-AEAC-182FFF1FE904}"/>
    <cellStyle name="40% - Accent5 5 14" xfId="5111" xr:uid="{1C36FA70-D309-43FE-8163-35E8266A9467}"/>
    <cellStyle name="40% - Accent5 5 15" xfId="22991" xr:uid="{02C745A8-345C-412F-A6A1-32E56195AC67}"/>
    <cellStyle name="40% - Accent5 5 2" xfId="885" xr:uid="{274A046F-5588-40BB-A93E-E28DDBEE25CF}"/>
    <cellStyle name="40% - Accent5 5 2 10" xfId="21215" xr:uid="{FFF2FE59-056C-49D3-A9ED-2157C83E977F}"/>
    <cellStyle name="40% - Accent5 5 2 11" xfId="16946" xr:uid="{B8D8B095-27A6-45FB-A24A-009FB3256300}"/>
    <cellStyle name="40% - Accent5 5 2 12" xfId="5376" xr:uid="{B2DEFC68-55BD-4056-967C-61275FD9CBEB}"/>
    <cellStyle name="40% - Accent5 5 2 13" xfId="23039" xr:uid="{152B2635-21BA-434F-A639-9B34036DDD78}"/>
    <cellStyle name="40% - Accent5 5 2 2" xfId="1379" xr:uid="{03B6FB13-9739-433C-B1DE-E842BAE39F4C}"/>
    <cellStyle name="40% - Accent5 5 2 2 10" xfId="25944" xr:uid="{A387E0F7-1046-452E-B509-DBA710388C1A}"/>
    <cellStyle name="40% - Accent5 5 2 2 2" xfId="2041" xr:uid="{1B5CEA3B-3085-4244-8DB8-37D40ECE90BF}"/>
    <cellStyle name="40% - Accent5 5 2 2 2 2" xfId="3276" xr:uid="{0DE71152-42BB-497C-9FD1-ADD52B568BE8}"/>
    <cellStyle name="40% - Accent5 5 2 2 2 2 2" xfId="16950" xr:uid="{1F0A8E87-337E-4DAA-9AA6-DA6A87B22DE7}"/>
    <cellStyle name="40% - Accent5 5 2 2 2 2 3" xfId="16951" xr:uid="{0890F753-2DBA-4F6D-855B-F53ABDB0178D}"/>
    <cellStyle name="40% - Accent5 5 2 2 2 2 4" xfId="16949" xr:uid="{05CD80ED-5910-482E-B3B1-C8FB0136AC76}"/>
    <cellStyle name="40% - Accent5 5 2 2 2 3" xfId="16952" xr:uid="{5FA93FD0-D8AF-419E-AADE-30BF9CB2A66E}"/>
    <cellStyle name="40% - Accent5 5 2 2 2 4" xfId="16953" xr:uid="{DBE68753-0C43-4FAA-8F3A-55C9DAC1880A}"/>
    <cellStyle name="40% - Accent5 5 2 2 2 5" xfId="16954" xr:uid="{65F2DCDD-EFF7-4297-9BD8-B1945BFA040D}"/>
    <cellStyle name="40% - Accent5 5 2 2 2 6" xfId="28921" xr:uid="{5CA94A84-F976-4B9F-A549-F79F22FC0501}"/>
    <cellStyle name="40% - Accent5 5 2 2 2 7" xfId="16948" xr:uid="{FD14FAA9-33F4-47A7-9969-96A3C839C24B}"/>
    <cellStyle name="40% - Accent5 5 2 2 3" xfId="2667" xr:uid="{8D485BC4-B208-417D-837A-A3C1591D3B68}"/>
    <cellStyle name="40% - Accent5 5 2 2 3 2" xfId="16956" xr:uid="{15F400A3-1D54-4597-AD81-411411E89345}"/>
    <cellStyle name="40% - Accent5 5 2 2 3 2 2" xfId="16957" xr:uid="{14BD3B9C-FF4F-41C6-9D37-087B789B1AFA}"/>
    <cellStyle name="40% - Accent5 5 2 2 3 2 3" xfId="16958" xr:uid="{584AED4F-2913-4C19-8770-F5557BD5607F}"/>
    <cellStyle name="40% - Accent5 5 2 2 3 3" xfId="16959" xr:uid="{819DF2DF-283A-48FA-85AB-7CEFD2135E6D}"/>
    <cellStyle name="40% - Accent5 5 2 2 3 4" xfId="16960" xr:uid="{F2A2C4D4-4DC4-4C45-81DA-60CF3554EC4D}"/>
    <cellStyle name="40% - Accent5 5 2 2 3 5" xfId="16961" xr:uid="{220FBCAF-B3B8-46BC-80A7-1AF522E78561}"/>
    <cellStyle name="40% - Accent5 5 2 2 3 6" xfId="16955" xr:uid="{4C0328C8-C041-48D4-8A2D-E681DB760920}"/>
    <cellStyle name="40% - Accent5 5 2 2 4" xfId="16962" xr:uid="{B2E9EF4B-10CC-4A15-B1AD-A71DEA5FC88E}"/>
    <cellStyle name="40% - Accent5 5 2 2 4 2" xfId="16963" xr:uid="{377B1918-4EAF-4602-B3DA-F2EADDF8DC13}"/>
    <cellStyle name="40% - Accent5 5 2 2 4 3" xfId="16964" xr:uid="{972A27DD-E6E0-4BDF-9A56-E549BA366F2D}"/>
    <cellStyle name="40% - Accent5 5 2 2 5" xfId="16965" xr:uid="{B8F9128A-DD9F-411E-8911-3999590F643A}"/>
    <cellStyle name="40% - Accent5 5 2 2 6" xfId="16966" xr:uid="{CA707D69-9AD9-4338-89D5-21D6156BD4F0}"/>
    <cellStyle name="40% - Accent5 5 2 2 7" xfId="16967" xr:uid="{239494FD-20E9-4EA6-B505-94EE87622611}"/>
    <cellStyle name="40% - Accent5 5 2 2 8" xfId="22187" xr:uid="{ADFE0A1F-C800-46BD-BD0B-B0337487FCF4}"/>
    <cellStyle name="40% - Accent5 5 2 2 9" xfId="16947" xr:uid="{1F4CD745-9A38-47F9-9806-C75D98FEE4D4}"/>
    <cellStyle name="40% - Accent5 5 2 3" xfId="1751" xr:uid="{FD72ADC8-0B6F-4E11-9B8A-630C39B489F7}"/>
    <cellStyle name="40% - Accent5 5 2 3 2" xfId="2972" xr:uid="{6CF6F6A9-4AD5-4385-B501-52858A398A02}"/>
    <cellStyle name="40% - Accent5 5 2 3 2 2" xfId="16970" xr:uid="{89B5561F-E09C-40EF-8488-38A5C4B27038}"/>
    <cellStyle name="40% - Accent5 5 2 3 2 2 2" xfId="16971" xr:uid="{6E5FFF3A-F34D-4BB9-800D-8516BE75BB91}"/>
    <cellStyle name="40% - Accent5 5 2 3 2 2 3" xfId="16972" xr:uid="{5E0EE381-CF6B-4080-B77D-C59E80832F49}"/>
    <cellStyle name="40% - Accent5 5 2 3 2 3" xfId="16973" xr:uid="{8823CF15-A111-4D9F-9271-84340D2428FB}"/>
    <cellStyle name="40% - Accent5 5 2 3 2 4" xfId="16974" xr:uid="{08893FC5-471B-47D5-9C4D-3588BA75AA9B}"/>
    <cellStyle name="40% - Accent5 5 2 3 2 5" xfId="16975" xr:uid="{20F368B6-4A79-47F7-931F-8C3F79451FCA}"/>
    <cellStyle name="40% - Accent5 5 2 3 2 6" xfId="16969" xr:uid="{A2ACD876-2A92-4FCD-8729-1BFB2BEC0EF7}"/>
    <cellStyle name="40% - Accent5 5 2 3 3" xfId="16976" xr:uid="{C714903A-42CD-48D9-BF89-DB137917BB31}"/>
    <cellStyle name="40% - Accent5 5 2 3 3 2" xfId="16977" xr:uid="{BA3B3E95-0574-4574-B535-53F9CE79DBDC}"/>
    <cellStyle name="40% - Accent5 5 2 3 3 2 2" xfId="16978" xr:uid="{4A43E208-BE9A-4EB8-A129-4C4CFA79BF34}"/>
    <cellStyle name="40% - Accent5 5 2 3 3 2 3" xfId="16979" xr:uid="{4146EBB9-03BB-4C99-9451-ACDFD320B6E9}"/>
    <cellStyle name="40% - Accent5 5 2 3 3 3" xfId="16980" xr:uid="{A7CCE1ED-B5A2-4D1F-90A6-6BD9217535C6}"/>
    <cellStyle name="40% - Accent5 5 2 3 3 4" xfId="16981" xr:uid="{803D8048-07AC-4B1B-AAFC-87329D52B173}"/>
    <cellStyle name="40% - Accent5 5 2 3 3 5" xfId="16982" xr:uid="{5E3F2E9E-D070-48F5-BB45-54BB30759D93}"/>
    <cellStyle name="40% - Accent5 5 2 3 4" xfId="16983" xr:uid="{850472E8-0DDE-4CBE-ABF9-501CD3F4758D}"/>
    <cellStyle name="40% - Accent5 5 2 3 4 2" xfId="16984" xr:uid="{6986127D-C082-40DB-BA40-8C19863E62FB}"/>
    <cellStyle name="40% - Accent5 5 2 3 4 3" xfId="16985" xr:uid="{5A4CBA6A-ABFF-462A-914A-F0596F153E50}"/>
    <cellStyle name="40% - Accent5 5 2 3 5" xfId="16986" xr:uid="{F229DBE7-DF38-4E61-B884-4481071A0141}"/>
    <cellStyle name="40% - Accent5 5 2 3 6" xfId="16987" xr:uid="{A7C413C2-CE62-4B7A-9082-34D49601D4E8}"/>
    <cellStyle name="40% - Accent5 5 2 3 7" xfId="16988" xr:uid="{C64DB383-8E8B-4A00-88E3-9EDB03B5D642}"/>
    <cellStyle name="40% - Accent5 5 2 3 8" xfId="27410" xr:uid="{671D69F8-501A-40C0-A8B2-8202EA0FEB44}"/>
    <cellStyle name="40% - Accent5 5 2 3 9" xfId="16968" xr:uid="{C37ECE3F-4D04-4570-B987-02F4BD57932E}"/>
    <cellStyle name="40% - Accent5 5 2 4" xfId="2406" xr:uid="{1057DE1D-677B-4570-B1F6-BDEBA92E989F}"/>
    <cellStyle name="40% - Accent5 5 2 4 2" xfId="16990" xr:uid="{2643DB92-15D4-45E5-ACDB-A8B11DC196E6}"/>
    <cellStyle name="40% - Accent5 5 2 4 2 2" xfId="16991" xr:uid="{CAC8F47B-80D5-469A-9952-03C7118B87B3}"/>
    <cellStyle name="40% - Accent5 5 2 4 2 3" xfId="16992" xr:uid="{EA6962E8-E5FC-4DE8-8B91-3253A59D15E0}"/>
    <cellStyle name="40% - Accent5 5 2 4 3" xfId="16993" xr:uid="{1C96576F-0291-4BA4-8FBE-45891FE7CD83}"/>
    <cellStyle name="40% - Accent5 5 2 4 4" xfId="16994" xr:uid="{CF761B6F-402D-4237-ACB0-2407188F28AC}"/>
    <cellStyle name="40% - Accent5 5 2 4 5" xfId="16995" xr:uid="{32762FC0-3454-4A89-9EDF-778EBDB0F64D}"/>
    <cellStyle name="40% - Accent5 5 2 4 6" xfId="30405" xr:uid="{B8517B65-0C0F-47E8-AF3F-5870687FA0B0}"/>
    <cellStyle name="40% - Accent5 5 2 4 7" xfId="16989" xr:uid="{5DCD9A44-E7E2-4DC6-A940-384BAD41839E}"/>
    <cellStyle name="40% - Accent5 5 2 5" xfId="16996" xr:uid="{13DF952D-88A9-4A1B-B204-8125C6579EC6}"/>
    <cellStyle name="40% - Accent5 5 2 5 2" xfId="16997" xr:uid="{F7153B42-2D6B-4C5A-B01D-EA82B4BA8FEA}"/>
    <cellStyle name="40% - Accent5 5 2 5 2 2" xfId="16998" xr:uid="{827F6357-1D50-46A6-A91B-13B0FBDBAC8F}"/>
    <cellStyle name="40% - Accent5 5 2 5 2 3" xfId="16999" xr:uid="{8838494B-BEF5-4BAB-9D85-C0E1945C176B}"/>
    <cellStyle name="40% - Accent5 5 2 5 3" xfId="17000" xr:uid="{007D12EE-3E75-4BA2-AD43-DEA2FA0A14A5}"/>
    <cellStyle name="40% - Accent5 5 2 5 4" xfId="17001" xr:uid="{ED392F0A-CFCD-4815-9BF7-1E5848984852}"/>
    <cellStyle name="40% - Accent5 5 2 5 5" xfId="17002" xr:uid="{1BD19D27-F63B-4369-99CE-1079D26774B0}"/>
    <cellStyle name="40% - Accent5 5 2 6" xfId="17003" xr:uid="{405823C4-D82D-465C-8393-5F303DF993F1}"/>
    <cellStyle name="40% - Accent5 5 2 6 2" xfId="17004" xr:uid="{6E5120F6-92D0-493C-9D38-9F1BBA99074F}"/>
    <cellStyle name="40% - Accent5 5 2 6 3" xfId="17005" xr:uid="{9E9064AA-63B4-485A-A035-7C552F48F7F9}"/>
    <cellStyle name="40% - Accent5 5 2 7" xfId="17006" xr:uid="{92F64754-DB40-450F-918D-F98FCD23FECC}"/>
    <cellStyle name="40% - Accent5 5 2 8" xfId="17007" xr:uid="{0FE57451-5190-48D8-8E3A-C663C878494E}"/>
    <cellStyle name="40% - Accent5 5 2 9" xfId="17008" xr:uid="{E0CEBAC9-616B-4156-907E-A13714CD2599}"/>
    <cellStyle name="40% - Accent5 5 3" xfId="1378" xr:uid="{BEF35F50-23D6-4513-8ADF-0824F0DC7EAB}"/>
    <cellStyle name="40% - Accent5 5 3 10" xfId="24789" xr:uid="{DE31915A-2DC7-4A12-A6F3-9456ED42713C}"/>
    <cellStyle name="40% - Accent5 5 3 2" xfId="2040" xr:uid="{FBD842F4-325B-409F-B182-EB05B54C0CA4}"/>
    <cellStyle name="40% - Accent5 5 3 2 2" xfId="3275" xr:uid="{A23E0E97-EA29-4480-BEE4-C7CDF27FBC5B}"/>
    <cellStyle name="40% - Accent5 5 3 2 2 2" xfId="17012" xr:uid="{097BC0F0-C8F7-489C-807C-C27615F59166}"/>
    <cellStyle name="40% - Accent5 5 3 2 2 3" xfId="17013" xr:uid="{1655BF81-D167-49BA-B3CA-67132A84EC14}"/>
    <cellStyle name="40% - Accent5 5 3 2 2 4" xfId="29214" xr:uid="{23137325-30AF-485E-A580-4F57E551D29F}"/>
    <cellStyle name="40% - Accent5 5 3 2 2 5" xfId="17011" xr:uid="{9A99BF38-CEE6-419F-BDB8-AE7275C462A8}"/>
    <cellStyle name="40% - Accent5 5 3 2 3" xfId="17014" xr:uid="{47BF1DB8-A77D-49BF-978D-73B0D55BB7E6}"/>
    <cellStyle name="40% - Accent5 5 3 2 4" xfId="17015" xr:uid="{EAC2BBCF-CDF9-4B22-B26C-E6B8FC4BD9FE}"/>
    <cellStyle name="40% - Accent5 5 3 2 5" xfId="17016" xr:uid="{A066F2B1-57A4-46AA-BA78-5E39E93F03E9}"/>
    <cellStyle name="40% - Accent5 5 3 2 6" xfId="22446" xr:uid="{84291F2A-C62A-4E2E-BC6B-77705CDFE1F2}"/>
    <cellStyle name="40% - Accent5 5 3 2 7" xfId="17010" xr:uid="{49E26273-B901-4366-B974-6D452F5C7B63}"/>
    <cellStyle name="40% - Accent5 5 3 2 8" xfId="26232" xr:uid="{7085F19B-3A1C-4BA2-AD30-A902FB746CE5}"/>
    <cellStyle name="40% - Accent5 5 3 3" xfId="2666" xr:uid="{0BF48BAD-5C27-4A34-B10E-A6C20196B0C6}"/>
    <cellStyle name="40% - Accent5 5 3 3 2" xfId="17018" xr:uid="{36271D64-6658-44AC-9159-C1EAC41017BC}"/>
    <cellStyle name="40% - Accent5 5 3 3 2 2" xfId="17019" xr:uid="{0DF2B232-A5F2-47C8-92F1-8C8CEDAB1FED}"/>
    <cellStyle name="40% - Accent5 5 3 3 2 3" xfId="17020" xr:uid="{065C4615-9E94-443F-8C79-900A8513D042}"/>
    <cellStyle name="40% - Accent5 5 3 3 3" xfId="17021" xr:uid="{B635ADB0-F135-4E96-BD37-8B7FDDF2DD78}"/>
    <cellStyle name="40% - Accent5 5 3 3 4" xfId="17022" xr:uid="{E758FC57-5A8E-433E-A023-0F90C91F17F3}"/>
    <cellStyle name="40% - Accent5 5 3 3 5" xfId="17023" xr:uid="{AA8DF72E-C7A7-4E7E-B0ED-ADCCBC981CEB}"/>
    <cellStyle name="40% - Accent5 5 3 3 6" xfId="27703" xr:uid="{AEAC4CEA-A628-4447-A16D-596F14E7AD13}"/>
    <cellStyle name="40% - Accent5 5 3 3 7" xfId="17017" xr:uid="{86137469-F26A-4C31-B625-0A879312F29A}"/>
    <cellStyle name="40% - Accent5 5 3 4" xfId="17024" xr:uid="{9A9DECA9-CE62-4A46-B1E9-811A6B3DC1F5}"/>
    <cellStyle name="40% - Accent5 5 3 4 2" xfId="17025" xr:uid="{D44421AC-9FEB-4AF5-8A9E-7E05E5A40603}"/>
    <cellStyle name="40% - Accent5 5 3 4 3" xfId="17026" xr:uid="{A8448A52-0ED2-4AE5-895D-69E59321AD92}"/>
    <cellStyle name="40% - Accent5 5 3 4 4" xfId="30701" xr:uid="{4CF6E0E2-D35A-443C-B67C-3BD4D7C0F147}"/>
    <cellStyle name="40% - Accent5 5 3 5" xfId="17027" xr:uid="{D70DC020-49C8-44BF-B4F7-61DEC849E505}"/>
    <cellStyle name="40% - Accent5 5 3 6" xfId="17028" xr:uid="{6BC23FB3-FC44-46B5-8EC8-4CEC6A05C90D}"/>
    <cellStyle name="40% - Accent5 5 3 7" xfId="17029" xr:uid="{C122FCAA-4ADE-46AC-A2D9-E7FCD59D2636}"/>
    <cellStyle name="40% - Accent5 5 3 8" xfId="21461" xr:uid="{1A9CE598-1433-46F1-B4C4-C90B49206886}"/>
    <cellStyle name="40% - Accent5 5 3 9" xfId="17009" xr:uid="{6ED171C6-AC76-41B4-A4D5-671CE0122E3D}"/>
    <cellStyle name="40% - Accent5 5 4" xfId="1750" xr:uid="{6955CBDE-5A77-47B0-970D-5F884474EE3C}"/>
    <cellStyle name="40% - Accent5 5 4 10" xfId="25075" xr:uid="{CF39AACD-DD12-43D3-86EE-1237AE34890E}"/>
    <cellStyle name="40% - Accent5 5 4 2" xfId="2971" xr:uid="{53381448-9A1A-4DFC-9EEA-B78C43D94E10}"/>
    <cellStyle name="40% - Accent5 5 4 2 2" xfId="17032" xr:uid="{E0DED1F8-602B-4CDD-ACE3-1754EBD61852}"/>
    <cellStyle name="40% - Accent5 5 4 2 2 2" xfId="17033" xr:uid="{BC772CFC-A6CF-4C62-A4BE-1F8ADCD5E9DD}"/>
    <cellStyle name="40% - Accent5 5 4 2 2 3" xfId="17034" xr:uid="{E109B2A7-C1AE-4F04-9C48-04DDBE9AABAC}"/>
    <cellStyle name="40% - Accent5 5 4 2 2 4" xfId="29516" xr:uid="{3A93AE4F-3BF2-41F0-8F2F-03F143035DB6}"/>
    <cellStyle name="40% - Accent5 5 4 2 3" xfId="17035" xr:uid="{17A5A920-3039-4F32-8B61-ADA26E5C9DC3}"/>
    <cellStyle name="40% - Accent5 5 4 2 4" xfId="17036" xr:uid="{7448C7A9-6EAC-40F3-8F76-CB2E596C9E71}"/>
    <cellStyle name="40% - Accent5 5 4 2 5" xfId="17037" xr:uid="{DAFC0375-3860-4611-9C08-0AD6604DBC9F}"/>
    <cellStyle name="40% - Accent5 5 4 2 6" xfId="26532" xr:uid="{35A6A6F1-1FFF-4FE2-ADBF-1FCB9408F1DA}"/>
    <cellStyle name="40% - Accent5 5 4 2 7" xfId="17031" xr:uid="{AE0A653C-1D65-4BD0-96F9-556950208264}"/>
    <cellStyle name="40% - Accent5 5 4 3" xfId="17038" xr:uid="{181D5E8B-1429-4A59-B83F-BE35B97BAD56}"/>
    <cellStyle name="40% - Accent5 5 4 3 2" xfId="17039" xr:uid="{E8D35D2D-B720-47AF-A6B5-886DBF352E38}"/>
    <cellStyle name="40% - Accent5 5 4 3 2 2" xfId="17040" xr:uid="{17EB6AA8-7D2A-4E7A-94B2-6AE7700D94CA}"/>
    <cellStyle name="40% - Accent5 5 4 3 2 3" xfId="17041" xr:uid="{D40E9672-217D-456F-BE15-7906F6D44E7E}"/>
    <cellStyle name="40% - Accent5 5 4 3 3" xfId="17042" xr:uid="{6C1132C3-89B2-4651-B348-68BCE9C6B452}"/>
    <cellStyle name="40% - Accent5 5 4 3 4" xfId="17043" xr:uid="{7ED7B696-A49E-4CF5-B0C6-76008A68F41F}"/>
    <cellStyle name="40% - Accent5 5 4 3 5" xfId="17044" xr:uid="{1BD3B0FA-7321-4E13-BCF3-EAECA860ECF8}"/>
    <cellStyle name="40% - Accent5 5 4 3 6" xfId="28005" xr:uid="{4A2851FA-8107-4985-9BAD-676588DBAF46}"/>
    <cellStyle name="40% - Accent5 5 4 4" xfId="17045" xr:uid="{65458AAE-1C64-4839-9D36-E852F2F6B0CE}"/>
    <cellStyle name="40% - Accent5 5 4 4 2" xfId="17046" xr:uid="{622F2BBF-350D-44A5-B78F-B00C4F91B97F}"/>
    <cellStyle name="40% - Accent5 5 4 4 3" xfId="17047" xr:uid="{B1B29E21-3D81-48A7-B633-2ABA8FF7E5AD}"/>
    <cellStyle name="40% - Accent5 5 4 4 4" xfId="31004" xr:uid="{4B5BF759-3A73-4897-825D-55D3D968516E}"/>
    <cellStyle name="40% - Accent5 5 4 5" xfId="17048" xr:uid="{61A99A92-082D-4EA5-ABB0-2504318F4274}"/>
    <cellStyle name="40% - Accent5 5 4 6" xfId="17049" xr:uid="{DBE27B98-0DA7-4E84-8786-E75BDF253D4C}"/>
    <cellStyle name="40% - Accent5 5 4 7" xfId="17050" xr:uid="{F32C7491-B2D1-4787-86E9-D1F7D8D9959F}"/>
    <cellStyle name="40% - Accent5 5 4 8" xfId="21945" xr:uid="{B1506ED2-0042-470B-8D15-AC251A48C374}"/>
    <cellStyle name="40% - Accent5 5 4 9" xfId="17030" xr:uid="{5A2CB0B1-73AC-4494-92E9-BC1082CADA29}"/>
    <cellStyle name="40% - Accent5 5 5" xfId="2258" xr:uid="{2C2B22BC-9BF3-43BB-95BA-36E956230C49}"/>
    <cellStyle name="40% - Accent5 5 5 2" xfId="17052" xr:uid="{061CCD76-AA50-43D6-8CBF-93996AC3CC33}"/>
    <cellStyle name="40% - Accent5 5 5 2 2" xfId="17053" xr:uid="{371E2DAB-732F-45BA-A779-3746C84053D3}"/>
    <cellStyle name="40% - Accent5 5 5 2 2 2" xfId="17054" xr:uid="{9F19BEDD-E681-47AA-84B7-CDA26529F162}"/>
    <cellStyle name="40% - Accent5 5 5 2 2 3" xfId="17055" xr:uid="{0A914F50-7019-43AC-9925-E5F609B16034}"/>
    <cellStyle name="40% - Accent5 5 5 2 2 4" xfId="29820" xr:uid="{376DAA30-B224-4197-8273-F2921489712B}"/>
    <cellStyle name="40% - Accent5 5 5 2 3" xfId="17056" xr:uid="{7D90CE15-3495-4AA2-A1DC-019D193D14F3}"/>
    <cellStyle name="40% - Accent5 5 5 2 4" xfId="17057" xr:uid="{30BC6090-3B16-4A21-82E5-1A681C6CE82E}"/>
    <cellStyle name="40% - Accent5 5 5 2 5" xfId="17058" xr:uid="{7859B3FD-A3B4-46D2-9204-88A993728248}"/>
    <cellStyle name="40% - Accent5 5 5 2 6" xfId="26836" xr:uid="{8DFB5C4F-9166-444F-8DF0-F03EBCE326DD}"/>
    <cellStyle name="40% - Accent5 5 5 3" xfId="17059" xr:uid="{29940345-5414-433F-94FB-80EA27F3D873}"/>
    <cellStyle name="40% - Accent5 5 5 3 2" xfId="17060" xr:uid="{1D550ED4-9D11-46FF-9CE6-CFC0D93388DB}"/>
    <cellStyle name="40% - Accent5 5 5 3 2 2" xfId="17061" xr:uid="{661471A5-36F1-4888-A968-07532BE93DA5}"/>
    <cellStyle name="40% - Accent5 5 5 3 2 3" xfId="17062" xr:uid="{4F683059-71A9-44E5-A457-7BD9544951A8}"/>
    <cellStyle name="40% - Accent5 5 5 3 3" xfId="17063" xr:uid="{585DFF49-7CE6-4D41-8E31-7829400B287E}"/>
    <cellStyle name="40% - Accent5 5 5 3 4" xfId="17064" xr:uid="{BEFDD9F7-F7AF-4B57-9DE5-72F62314F17B}"/>
    <cellStyle name="40% - Accent5 5 5 3 5" xfId="17065" xr:uid="{5547ADA7-D3B2-4A3F-BA39-189A823235F6}"/>
    <cellStyle name="40% - Accent5 5 5 3 6" xfId="28309" xr:uid="{41F82108-D463-49DF-A6D7-7CA378838521}"/>
    <cellStyle name="40% - Accent5 5 5 4" xfId="17066" xr:uid="{F41EEC73-D330-4FB7-AAD2-43449FD50F2C}"/>
    <cellStyle name="40% - Accent5 5 5 4 2" xfId="17067" xr:uid="{D102F03F-6895-478F-8F1B-A38D8E56A7E0}"/>
    <cellStyle name="40% - Accent5 5 5 4 3" xfId="17068" xr:uid="{3A0D00B1-8E20-4C5B-9480-D421EDEF54B6}"/>
    <cellStyle name="40% - Accent5 5 5 4 4" xfId="31309" xr:uid="{3CE2ADBF-4AB7-455F-BF07-56CCE7CF2F03}"/>
    <cellStyle name="40% - Accent5 5 5 5" xfId="17069" xr:uid="{8A944B1A-B217-4C33-9F4D-557035B0C923}"/>
    <cellStyle name="40% - Accent5 5 5 6" xfId="17070" xr:uid="{6A4221B8-D4F2-401E-B3CB-A33A7711FB9F}"/>
    <cellStyle name="40% - Accent5 5 5 7" xfId="17071" xr:uid="{798CF436-BF5B-4D6F-B571-A52C58E1DBB6}"/>
    <cellStyle name="40% - Accent5 5 5 8" xfId="25368" xr:uid="{469A6890-4206-4948-9AAB-2BF85B82D421}"/>
    <cellStyle name="40% - Accent5 5 5 9" xfId="17051" xr:uid="{DD12880C-1809-4D27-82A0-4EE756DB94BC}"/>
    <cellStyle name="40% - Accent5 5 6" xfId="17072" xr:uid="{11E0176C-BA9A-4A4F-B9DE-670E791C8FA6}"/>
    <cellStyle name="40% - Accent5 5 6 2" xfId="17073" xr:uid="{8A30C701-CA94-4882-A385-D9232763DECF}"/>
    <cellStyle name="40% - Accent5 5 6 2 2" xfId="17074" xr:uid="{D05B0FCC-AF71-43C6-AFAE-E69BD763FF16}"/>
    <cellStyle name="40% - Accent5 5 6 2 3" xfId="17075" xr:uid="{9CECE3B1-DB02-4E23-84AB-C458FDEA369A}"/>
    <cellStyle name="40% - Accent5 5 6 2 4" xfId="28634" xr:uid="{91DBFCA5-58FE-42AD-B3A3-1A1C8F805644}"/>
    <cellStyle name="40% - Accent5 5 6 3" xfId="17076" xr:uid="{CB730BA4-9917-4A0D-B97C-94DF47C5672E}"/>
    <cellStyle name="40% - Accent5 5 6 4" xfId="17077" xr:uid="{5EEF2054-2932-4EC5-898B-969D4A403496}"/>
    <cellStyle name="40% - Accent5 5 6 5" xfId="17078" xr:uid="{7BFB95AA-0023-4025-B698-8959B08D070D}"/>
    <cellStyle name="40% - Accent5 5 6 6" xfId="25668" xr:uid="{9937F0A8-A01D-4250-9C38-86B525428623}"/>
    <cellStyle name="40% - Accent5 5 7" xfId="17079" xr:uid="{24950FD3-9594-4C3E-9843-233F6D96683D}"/>
    <cellStyle name="40% - Accent5 5 7 2" xfId="17080" xr:uid="{838E83F0-E22E-4A54-B10F-79E185CFFAE0}"/>
    <cellStyle name="40% - Accent5 5 7 2 2" xfId="17081" xr:uid="{6C17B2B7-6FFB-42EA-949E-D91C425CAD5E}"/>
    <cellStyle name="40% - Accent5 5 7 2 3" xfId="17082" xr:uid="{77FDB03D-5D79-44CD-A617-00F51ED3A3D0}"/>
    <cellStyle name="40% - Accent5 5 7 3" xfId="17083" xr:uid="{C05E544D-8C1C-46EF-B547-8523AF7A2AA0}"/>
    <cellStyle name="40% - Accent5 5 7 4" xfId="17084" xr:uid="{6618AE11-16A5-43D0-9759-B3B7BC67771E}"/>
    <cellStyle name="40% - Accent5 5 7 5" xfId="17085" xr:uid="{64430AE1-6D02-4C1B-BE1F-322FD30C45AB}"/>
    <cellStyle name="40% - Accent5 5 7 6" xfId="27119" xr:uid="{B9757508-8551-4DBA-A928-9880F0A46E7D}"/>
    <cellStyle name="40% - Accent5 5 8" xfId="17086" xr:uid="{9A0A2110-BE1A-449C-883A-5D1D73B4439E}"/>
    <cellStyle name="40% - Accent5 5 8 2" xfId="17087" xr:uid="{BB91E38B-6D39-4F05-9291-7E6E7EDCD479}"/>
    <cellStyle name="40% - Accent5 5 8 3" xfId="17088" xr:uid="{2B5E3221-6293-438A-9D51-81B0338CF978}"/>
    <cellStyle name="40% - Accent5 5 8 4" xfId="30113" xr:uid="{03C1ADC0-7860-4EDA-BE9E-041984FE78EB}"/>
    <cellStyle name="40% - Accent5 5 9" xfId="17089" xr:uid="{F1791B08-D9DE-4A6F-AE72-F522C52F7074}"/>
    <cellStyle name="40% - Accent5 6" xfId="807" xr:uid="{7F674C8C-283E-4301-AB0C-890FBE8C9930}"/>
    <cellStyle name="40% - Accent5 6 10" xfId="17091" xr:uid="{BC113836-6D94-4BAA-A9DE-8A8C30520A88}"/>
    <cellStyle name="40% - Accent5 6 11" xfId="20992" xr:uid="{C1F32071-80AE-4607-BD57-C3B6A01BC1A6}"/>
    <cellStyle name="40% - Accent5 6 12" xfId="17090" xr:uid="{0172820F-A219-414D-80EA-FCE49C6BAAC0}"/>
    <cellStyle name="40% - Accent5 6 13" xfId="5128" xr:uid="{0E7B796D-9B58-4714-A55C-5E6E3F30FEB2}"/>
    <cellStyle name="40% - Accent5 6 14" xfId="4580" xr:uid="{3B7ED88C-7C34-4922-8F00-17669ACD54E9}"/>
    <cellStyle name="40% - Accent5 6 2" xfId="1380" xr:uid="{AEF4B9CD-1445-4E45-87AD-1163040C3A93}"/>
    <cellStyle name="40% - Accent5 6 2 10" xfId="5395" xr:uid="{D22B8645-84E6-4666-94AA-3CE0307F7430}"/>
    <cellStyle name="40% - Accent5 6 2 11" xfId="23066" xr:uid="{6ADD0425-1C2D-4AE8-81A3-9BD74BA8D132}"/>
    <cellStyle name="40% - Accent5 6 2 2" xfId="2042" xr:uid="{4B165178-4ECC-48E1-95EB-03B0FAACA5E6}"/>
    <cellStyle name="40% - Accent5 6 2 2 2" xfId="3277" xr:uid="{E0B048EB-B2C6-4AEA-824F-3437E77A3EA9}"/>
    <cellStyle name="40% - Accent5 6 2 2 2 2" xfId="17095" xr:uid="{4693C6A6-530F-45B4-A40F-3E776F216759}"/>
    <cellStyle name="40% - Accent5 6 2 2 2 3" xfId="17096" xr:uid="{E5D9B6F0-2FDA-4691-BFAD-95D82C9D2A14}"/>
    <cellStyle name="40% - Accent5 6 2 2 2 4" xfId="17094" xr:uid="{AB6BFB9C-9C11-412E-867A-42AB293B2D44}"/>
    <cellStyle name="40% - Accent5 6 2 2 3" xfId="17097" xr:uid="{DCFE2AA4-E67F-41C2-90D1-C62CB3B72351}"/>
    <cellStyle name="40% - Accent5 6 2 2 4" xfId="17098" xr:uid="{6E95BFFA-3D95-4061-8545-C3305757F150}"/>
    <cellStyle name="40% - Accent5 6 2 2 5" xfId="17099" xr:uid="{78E0E688-83B6-4200-B85F-1FCC71D30672}"/>
    <cellStyle name="40% - Accent5 6 2 2 6" xfId="22207" xr:uid="{A565E2AB-1509-4622-8CFC-C49E0919194E}"/>
    <cellStyle name="40% - Accent5 6 2 2 7" xfId="17093" xr:uid="{672DAA1F-9598-4BC2-8637-A60F6815B02E}"/>
    <cellStyle name="40% - Accent5 6 2 2 8" xfId="28712" xr:uid="{40609DEB-B10B-4A12-BFD5-B2B4287E014E}"/>
    <cellStyle name="40% - Accent5 6 2 3" xfId="2668" xr:uid="{16A1AF07-A69D-4B6C-A827-20AA80FCE8F8}"/>
    <cellStyle name="40% - Accent5 6 2 3 2" xfId="17101" xr:uid="{BEEEF20A-DE1F-4D32-8EBA-4C8DFC8CBA94}"/>
    <cellStyle name="40% - Accent5 6 2 3 2 2" xfId="17102" xr:uid="{B3E0C5E0-5404-4BDD-A6BC-B689B8E5DCD1}"/>
    <cellStyle name="40% - Accent5 6 2 3 2 3" xfId="17103" xr:uid="{2BE9E728-1E88-4EDA-8E13-E58B2CB306F2}"/>
    <cellStyle name="40% - Accent5 6 2 3 3" xfId="17104" xr:uid="{2EACA7B7-C39A-4F05-B9EB-93DE325A4236}"/>
    <cellStyle name="40% - Accent5 6 2 3 4" xfId="17105" xr:uid="{1C5117E2-1E77-4E96-AF15-091A0C40783D}"/>
    <cellStyle name="40% - Accent5 6 2 3 5" xfId="17106" xr:uid="{9F755858-F755-4878-91B3-38A758F4B4AE}"/>
    <cellStyle name="40% - Accent5 6 2 3 6" xfId="17100" xr:uid="{E0EDC841-F795-4044-80EC-F34011F39868}"/>
    <cellStyle name="40% - Accent5 6 2 4" xfId="17107" xr:uid="{2DA2EFA0-5EC6-47B0-9925-3535F02A640B}"/>
    <cellStyle name="40% - Accent5 6 2 4 2" xfId="17108" xr:uid="{7271FC48-3936-4307-8551-5DF999D4EDFB}"/>
    <cellStyle name="40% - Accent5 6 2 4 3" xfId="17109" xr:uid="{8C960B28-21EB-4B12-88FB-5D1B3900BB00}"/>
    <cellStyle name="40% - Accent5 6 2 5" xfId="17110" xr:uid="{0405729E-EC6A-4B62-9E01-64BCF1E8544F}"/>
    <cellStyle name="40% - Accent5 6 2 6" xfId="17111" xr:uid="{42B57410-91FB-4F82-8EF1-9147386F8CC1}"/>
    <cellStyle name="40% - Accent5 6 2 7" xfId="17112" xr:uid="{D213B6E7-66FD-473D-A39C-37AC01904120}"/>
    <cellStyle name="40% - Accent5 6 2 8" xfId="21234" xr:uid="{A94A651B-2CB4-4E83-896F-8AA873B7E1BE}"/>
    <cellStyle name="40% - Accent5 6 2 9" xfId="17092" xr:uid="{50BEB29D-EB67-4513-8513-42331ECC56F6}"/>
    <cellStyle name="40% - Accent5 6 3" xfId="1752" xr:uid="{72435C22-332F-483D-BE55-9857CD8E38D3}"/>
    <cellStyle name="40% - Accent5 6 3 10" xfId="27198" xr:uid="{D574B877-8BF6-4B67-A6C4-99F8C9AF9486}"/>
    <cellStyle name="40% - Accent5 6 3 2" xfId="2973" xr:uid="{93401B43-2A7A-4A16-B321-A8F81DBDAE3A}"/>
    <cellStyle name="40% - Accent5 6 3 2 2" xfId="17115" xr:uid="{54662484-0FFD-4EC6-A26A-1EE2E9C6386B}"/>
    <cellStyle name="40% - Accent5 6 3 2 2 2" xfId="17116" xr:uid="{E9FC36A8-B56E-445A-A0AD-9A6473B544C7}"/>
    <cellStyle name="40% - Accent5 6 3 2 2 3" xfId="17117" xr:uid="{8BE6AE9F-0762-4723-A187-EC012D575444}"/>
    <cellStyle name="40% - Accent5 6 3 2 3" xfId="17118" xr:uid="{D4034B21-D6F9-445F-9F9B-B920344085BA}"/>
    <cellStyle name="40% - Accent5 6 3 2 4" xfId="17119" xr:uid="{90794EB6-C394-40E9-B2AB-34C858DE26FE}"/>
    <cellStyle name="40% - Accent5 6 3 2 5" xfId="17120" xr:uid="{6F1A86D1-AC43-4732-B154-A483CF828AB5}"/>
    <cellStyle name="40% - Accent5 6 3 2 6" xfId="22467" xr:uid="{2AE0B4BA-F891-43BD-AF71-93D7C3860D54}"/>
    <cellStyle name="40% - Accent5 6 3 2 7" xfId="17114" xr:uid="{9E48C30A-C22E-4B4C-B79F-FA12FAE2E29A}"/>
    <cellStyle name="40% - Accent5 6 3 3" xfId="17121" xr:uid="{B8F4E43B-0C05-4A0F-AC32-7A9F06B54938}"/>
    <cellStyle name="40% - Accent5 6 3 3 2" xfId="17122" xr:uid="{47495022-C817-48F2-8D6E-FC9C19C8592D}"/>
    <cellStyle name="40% - Accent5 6 3 3 2 2" xfId="17123" xr:uid="{261C8F4C-1FF1-46CB-9DB0-536E0B753EDB}"/>
    <cellStyle name="40% - Accent5 6 3 3 2 3" xfId="17124" xr:uid="{22350CD0-18DE-4FD6-9897-E46DE988BE50}"/>
    <cellStyle name="40% - Accent5 6 3 3 3" xfId="17125" xr:uid="{4B4A5FA7-7A45-45AF-BB1A-1B55BC505C18}"/>
    <cellStyle name="40% - Accent5 6 3 3 4" xfId="17126" xr:uid="{3A77D5AE-D0B4-4416-869B-7B2C68F908B6}"/>
    <cellStyle name="40% - Accent5 6 3 3 5" xfId="17127" xr:uid="{563437E2-E634-4863-850C-E8EF8C022031}"/>
    <cellStyle name="40% - Accent5 6 3 4" xfId="17128" xr:uid="{DDD019A8-21D7-4A3B-A29D-77A95CC3583F}"/>
    <cellStyle name="40% - Accent5 6 3 4 2" xfId="17129" xr:uid="{A9B51289-5837-432B-BF3C-BFF10D824318}"/>
    <cellStyle name="40% - Accent5 6 3 4 3" xfId="17130" xr:uid="{91D833E2-FB1C-4275-88D5-BC7E2940AB5D}"/>
    <cellStyle name="40% - Accent5 6 3 5" xfId="17131" xr:uid="{9B60A021-068C-4AC1-86C7-AA1123223BB1}"/>
    <cellStyle name="40% - Accent5 6 3 6" xfId="17132" xr:uid="{FF923AB0-6690-458E-B137-07F387A93B93}"/>
    <cellStyle name="40% - Accent5 6 3 7" xfId="17133" xr:uid="{D2D492D8-A698-4BAB-85A3-C5F3B350F277}"/>
    <cellStyle name="40% - Accent5 6 3 8" xfId="21481" xr:uid="{674E2D5A-877C-4B0A-A463-5AF62BC24220}"/>
    <cellStyle name="40% - Accent5 6 3 9" xfId="17113" xr:uid="{F91DFCBD-4715-4CAE-9E10-B3C8788A1010}"/>
    <cellStyle name="40% - Accent5 6 4" xfId="2370" xr:uid="{3547C644-FA93-4329-9A84-717675862AB1}"/>
    <cellStyle name="40% - Accent5 6 4 10" xfId="30191" xr:uid="{3BF66A1B-4129-4517-9951-D77008C608E0}"/>
    <cellStyle name="40% - Accent5 6 4 2" xfId="17135" xr:uid="{2C1CE990-7D99-4245-8D9E-BA9B624DB097}"/>
    <cellStyle name="40% - Accent5 6 4 2 2" xfId="17136" xr:uid="{40A190CC-DB22-4978-B4C5-AC5C9C6C6C53}"/>
    <cellStyle name="40% - Accent5 6 4 2 2 2" xfId="17137" xr:uid="{6B6DBBD3-D06F-4FF1-AE50-E745F0D8AE8C}"/>
    <cellStyle name="40% - Accent5 6 4 2 2 3" xfId="17138" xr:uid="{7E4CC2D7-7DDE-40FF-9B9B-4E460A1BF95B}"/>
    <cellStyle name="40% - Accent5 6 4 2 3" xfId="17139" xr:uid="{6D86104F-77AD-458D-A129-590FD1701602}"/>
    <cellStyle name="40% - Accent5 6 4 2 4" xfId="17140" xr:uid="{06744360-4857-4E2C-B6CA-622574AD7C42}"/>
    <cellStyle name="40% - Accent5 6 4 2 5" xfId="17141" xr:uid="{658E7666-6F79-41B8-A81A-3DDB5C852FAC}"/>
    <cellStyle name="40% - Accent5 6 4 3" xfId="17142" xr:uid="{5835D9BE-58A7-4DF7-81B7-84D2CEBA1791}"/>
    <cellStyle name="40% - Accent5 6 4 3 2" xfId="17143" xr:uid="{8E4ED578-A669-4F64-BE7A-BA1CF87B8A9E}"/>
    <cellStyle name="40% - Accent5 6 4 3 2 2" xfId="17144" xr:uid="{F901F5D5-FB4E-43B1-A058-7F44AAA7BFEB}"/>
    <cellStyle name="40% - Accent5 6 4 3 2 3" xfId="17145" xr:uid="{2B9B23BD-CD5D-440B-9D17-6491108BE108}"/>
    <cellStyle name="40% - Accent5 6 4 3 3" xfId="17146" xr:uid="{A9C721C5-6C78-4CB9-9A4E-76AD5B4F3237}"/>
    <cellStyle name="40% - Accent5 6 4 3 4" xfId="17147" xr:uid="{DFD7BDCD-6088-4537-9A71-FCB8F7E6A907}"/>
    <cellStyle name="40% - Accent5 6 4 3 5" xfId="17148" xr:uid="{1EFDD2C4-73C8-408C-9E52-B76644012AC4}"/>
    <cellStyle name="40% - Accent5 6 4 4" xfId="17149" xr:uid="{FB72A573-BDF0-4FEB-8DFA-D40E08B74AFB}"/>
    <cellStyle name="40% - Accent5 6 4 4 2" xfId="17150" xr:uid="{4B47F003-127E-40C7-B1DB-74B58B919FA5}"/>
    <cellStyle name="40% - Accent5 6 4 4 3" xfId="17151" xr:uid="{DE60745E-12D6-44E9-9B7C-2510399144D6}"/>
    <cellStyle name="40% - Accent5 6 4 5" xfId="17152" xr:uid="{EEAB5FD7-CEA2-4FAA-8E4C-913237873B90}"/>
    <cellStyle name="40% - Accent5 6 4 6" xfId="17153" xr:uid="{105E15DB-8AE7-4CBE-A070-14A789155227}"/>
    <cellStyle name="40% - Accent5 6 4 7" xfId="17154" xr:uid="{43FF0097-59E8-4C72-95C6-21F1D32E5882}"/>
    <cellStyle name="40% - Accent5 6 4 8" xfId="21962" xr:uid="{6DF54F56-EB57-4EC4-AC66-41B1129A94E4}"/>
    <cellStyle name="40% - Accent5 6 4 9" xfId="17134" xr:uid="{0A6B64BB-544C-42FD-A5C0-5678C6DDA1ED}"/>
    <cellStyle name="40% - Accent5 6 5" xfId="17155" xr:uid="{8B3638C3-EFA1-499B-9A73-526151C81646}"/>
    <cellStyle name="40% - Accent5 6 5 2" xfId="17156" xr:uid="{DFE79DC4-656C-4F14-B539-794397486C81}"/>
    <cellStyle name="40% - Accent5 6 5 2 2" xfId="17157" xr:uid="{BFD60A9D-D54A-47F2-82F2-06566B60FF37}"/>
    <cellStyle name="40% - Accent5 6 5 2 3" xfId="17158" xr:uid="{E965907F-13C2-43FF-9601-95AAC305BD5E}"/>
    <cellStyle name="40% - Accent5 6 5 3" xfId="17159" xr:uid="{19BE9FC3-B36F-4DEC-9156-1B000A99ED2D}"/>
    <cellStyle name="40% - Accent5 6 5 4" xfId="17160" xr:uid="{F40051C8-7BAD-4CB8-A5CF-F286F9124857}"/>
    <cellStyle name="40% - Accent5 6 5 5" xfId="17161" xr:uid="{CF398609-C9A9-429B-B017-73EBB08486D6}"/>
    <cellStyle name="40% - Accent5 6 6" xfId="17162" xr:uid="{B85C3E72-3047-4461-80EB-E50B21764F3C}"/>
    <cellStyle name="40% - Accent5 6 6 2" xfId="17163" xr:uid="{BDDA7BB1-00B9-425B-8C51-C0D740572C8E}"/>
    <cellStyle name="40% - Accent5 6 6 2 2" xfId="17164" xr:uid="{F168BB91-E9CF-4148-8A0C-FECD07057533}"/>
    <cellStyle name="40% - Accent5 6 6 2 3" xfId="17165" xr:uid="{81C6D2A2-B1A9-440A-B228-29C7DBC6EC50}"/>
    <cellStyle name="40% - Accent5 6 6 3" xfId="17166" xr:uid="{DD36274E-0F19-47C8-AC3C-1F68BF2C8C58}"/>
    <cellStyle name="40% - Accent5 6 6 4" xfId="17167" xr:uid="{62038C7F-20B0-4088-A0FD-F7009C4D9B9A}"/>
    <cellStyle name="40% - Accent5 6 6 5" xfId="17168" xr:uid="{5CF64A8F-3387-40AC-A03B-5A4AC1C55C40}"/>
    <cellStyle name="40% - Accent5 6 7" xfId="17169" xr:uid="{F81B1486-87B2-4A01-8E16-8F8D43C95A44}"/>
    <cellStyle name="40% - Accent5 6 7 2" xfId="17170" xr:uid="{A4C6FDDC-0731-4B9B-BABE-C56414AFFBEA}"/>
    <cellStyle name="40% - Accent5 6 7 3" xfId="17171" xr:uid="{4CE74ACF-03B6-4907-8D86-DCC4EE44D6E2}"/>
    <cellStyle name="40% - Accent5 6 8" xfId="17172" xr:uid="{F7A373D0-B0B8-4FDD-9C3D-D4CFFF6F9507}"/>
    <cellStyle name="40% - Accent5 6 9" xfId="17173" xr:uid="{973D1CC9-1AF8-4A4B-B75E-46BD8C3B8F84}"/>
    <cellStyle name="40% - Accent5 7" xfId="871" xr:uid="{2B6059E8-A3DF-4323-9771-221837FDB8AF}"/>
    <cellStyle name="40% - Accent5 7 10" xfId="21011" xr:uid="{D7B0A520-3396-4014-AF65-ED6420376C27}"/>
    <cellStyle name="40% - Accent5 7 11" xfId="17174" xr:uid="{59626AA3-7F75-4C4C-BF40-EAA975F90FB8}"/>
    <cellStyle name="40% - Accent5 7 12" xfId="5149" xr:uid="{67AB712D-4C99-42EC-AC23-07FF3363B00F}"/>
    <cellStyle name="40% - Accent5 7 13" xfId="23080" xr:uid="{71A35F67-AF67-4A89-9A76-B76968F24260}"/>
    <cellStyle name="40% - Accent5 7 2" xfId="3043" xr:uid="{048AD038-902E-4C64-AC24-F904A7F686BE}"/>
    <cellStyle name="40% - Accent5 7 2 10" xfId="26023" xr:uid="{C7272AAC-96DF-4867-A195-71B81D6A9636}"/>
    <cellStyle name="40% - Accent5 7 2 2" xfId="6189" xr:uid="{C183888C-3C98-49EE-95CC-BA8CD4C1DB7F}"/>
    <cellStyle name="40% - Accent5 7 2 2 2" xfId="17177" xr:uid="{1D854559-E7A1-4EED-9125-D59070C310F6}"/>
    <cellStyle name="40% - Accent5 7 2 2 2 2" xfId="17178" xr:uid="{3BDE4ED0-8DA3-47C2-8400-BF16DA9E0EAB}"/>
    <cellStyle name="40% - Accent5 7 2 2 2 3" xfId="17179" xr:uid="{B0093921-8D5B-4E16-A96A-04ACFE0F2CD0}"/>
    <cellStyle name="40% - Accent5 7 2 2 3" xfId="17180" xr:uid="{4A9CDC17-C235-42EF-B54A-9ABF3C4C1C40}"/>
    <cellStyle name="40% - Accent5 7 2 2 4" xfId="17181" xr:uid="{4C9577E8-EDDB-42A2-9AF8-17DACBCF6F12}"/>
    <cellStyle name="40% - Accent5 7 2 2 5" xfId="17182" xr:uid="{4FF5B7A9-3FB4-4FF6-9A33-B7425ABDD28D}"/>
    <cellStyle name="40% - Accent5 7 2 2 6" xfId="22232" xr:uid="{F2C1B617-9EAD-441B-B003-E5D6A73FD93B}"/>
    <cellStyle name="40% - Accent5 7 2 2 7" xfId="17176" xr:uid="{56B3C9B6-288C-4930-970B-DE2D307ECE52}"/>
    <cellStyle name="40% - Accent5 7 2 2 8" xfId="29002" xr:uid="{5B8A25AD-DF98-4251-80B5-5E9B148091CD}"/>
    <cellStyle name="40% - Accent5 7 2 3" xfId="17183" xr:uid="{8E4B2BF3-4063-4E73-B30B-084AA55C405E}"/>
    <cellStyle name="40% - Accent5 7 2 3 2" xfId="17184" xr:uid="{27A6BD33-D9EE-467A-8909-D363A304695A}"/>
    <cellStyle name="40% - Accent5 7 2 3 2 2" xfId="17185" xr:uid="{4F47AA30-8576-48AD-89B0-682B3FB1C3E4}"/>
    <cellStyle name="40% - Accent5 7 2 3 2 3" xfId="17186" xr:uid="{48DC390A-E494-42AF-B797-180F573E8675}"/>
    <cellStyle name="40% - Accent5 7 2 3 3" xfId="17187" xr:uid="{0B3B2D5E-FF53-4301-8321-5C911DB86572}"/>
    <cellStyle name="40% - Accent5 7 2 3 4" xfId="17188" xr:uid="{B840D7AA-4B18-4F38-93A4-A09F32E5EE4C}"/>
    <cellStyle name="40% - Accent5 7 2 3 5" xfId="17189" xr:uid="{19BCB44D-DA37-40BB-BC7B-EAD15D5FA421}"/>
    <cellStyle name="40% - Accent5 7 2 4" xfId="17190" xr:uid="{7D8323BD-67ED-48FC-A067-48109DC44F78}"/>
    <cellStyle name="40% - Accent5 7 2 4 2" xfId="17191" xr:uid="{038C82A0-7AC6-4869-B6E2-D6869E627644}"/>
    <cellStyle name="40% - Accent5 7 2 4 3" xfId="17192" xr:uid="{D8F6643F-B664-448E-B3EA-B4B0C9FF5E3F}"/>
    <cellStyle name="40% - Accent5 7 2 5" xfId="17193" xr:uid="{F8A985A9-F9A4-46FD-9BB7-8D5CAE63CF63}"/>
    <cellStyle name="40% - Accent5 7 2 6" xfId="17194" xr:uid="{0EB3E239-D87B-426F-8402-E39C04881876}"/>
    <cellStyle name="40% - Accent5 7 2 7" xfId="17195" xr:uid="{09420115-1882-4E16-B4D4-C70F6D718E72}"/>
    <cellStyle name="40% - Accent5 7 2 8" xfId="21258" xr:uid="{4547A196-34C7-4169-8F12-FACF6BCD6160}"/>
    <cellStyle name="40% - Accent5 7 2 9" xfId="17175" xr:uid="{F732F598-5BF3-4EAF-95C5-2A6EEBA5464A}"/>
    <cellStyle name="40% - Accent5 7 3" xfId="5599" xr:uid="{CCE2CC2B-39AC-4F8A-8829-2C2416A59782}"/>
    <cellStyle name="40% - Accent5 7 3 10" xfId="27491" xr:uid="{3BAEE4D5-22C6-4095-9893-D21BDFE46875}"/>
    <cellStyle name="40% - Accent5 7 3 2" xfId="6380" xr:uid="{CC4BE913-36AD-41D6-9991-04829827985C}"/>
    <cellStyle name="40% - Accent5 7 3 2 2" xfId="17198" xr:uid="{7C9F7D7C-0102-4BD7-8B37-EFB713244316}"/>
    <cellStyle name="40% - Accent5 7 3 2 2 2" xfId="17199" xr:uid="{E787F427-3A23-4322-80C7-A431F01F3957}"/>
    <cellStyle name="40% - Accent5 7 3 2 2 3" xfId="17200" xr:uid="{A41441A4-0327-4BCA-A468-D025D67AB68C}"/>
    <cellStyle name="40% - Accent5 7 3 2 3" xfId="17201" xr:uid="{BBD5A54B-CD36-41F5-8E2D-0AEB26C69467}"/>
    <cellStyle name="40% - Accent5 7 3 2 4" xfId="17202" xr:uid="{BE7809A8-750B-49CE-9E48-2FCD3388C853}"/>
    <cellStyle name="40% - Accent5 7 3 2 5" xfId="17203" xr:uid="{35FE3BA9-7738-4920-B0F4-B50DE6C02688}"/>
    <cellStyle name="40% - Accent5 7 3 2 6" xfId="22493" xr:uid="{C7F89914-F6AE-41A0-8E46-DDECD5CB069B}"/>
    <cellStyle name="40% - Accent5 7 3 2 7" xfId="17197" xr:uid="{4969E308-9230-44E3-8178-ACE26D048A4F}"/>
    <cellStyle name="40% - Accent5 7 3 3" xfId="17204" xr:uid="{51AEA94E-D3EB-4E9B-951C-23C2B2A33797}"/>
    <cellStyle name="40% - Accent5 7 3 3 2" xfId="17205" xr:uid="{951CF7B0-AA2A-4A35-9352-C6831341AC8C}"/>
    <cellStyle name="40% - Accent5 7 3 3 2 2" xfId="17206" xr:uid="{8C0BD862-FA9F-40F6-97EB-1C18CB417B09}"/>
    <cellStyle name="40% - Accent5 7 3 3 2 3" xfId="17207" xr:uid="{5F9EF3B3-4FDA-465A-BFC6-6EEEB80D528C}"/>
    <cellStyle name="40% - Accent5 7 3 3 3" xfId="17208" xr:uid="{3DBC554E-C8BD-4804-B607-DB1C6ED59FBC}"/>
    <cellStyle name="40% - Accent5 7 3 3 4" xfId="17209" xr:uid="{1B757F45-A1EC-469B-BF99-FCA7510539F3}"/>
    <cellStyle name="40% - Accent5 7 3 3 5" xfId="17210" xr:uid="{A2BB4110-9BEB-4B73-A676-B558BF329DF8}"/>
    <cellStyle name="40% - Accent5 7 3 4" xfId="17211" xr:uid="{7767D664-4641-4E44-B6F0-05E207160E3C}"/>
    <cellStyle name="40% - Accent5 7 3 4 2" xfId="17212" xr:uid="{808B81C2-1881-42A5-B4C2-79608F3455B2}"/>
    <cellStyle name="40% - Accent5 7 3 4 3" xfId="17213" xr:uid="{F2A8FDA1-BDD4-425F-9D03-1A2F4B0F8889}"/>
    <cellStyle name="40% - Accent5 7 3 5" xfId="17214" xr:uid="{5462F9FA-8325-4E60-8765-C1447A753F5B}"/>
    <cellStyle name="40% - Accent5 7 3 6" xfId="17215" xr:uid="{618F2D73-BCE3-41DB-83D9-E5194D4696F6}"/>
    <cellStyle name="40% - Accent5 7 3 7" xfId="17216" xr:uid="{3C2CA266-3527-4CBA-9DF2-53AB57BB65F1}"/>
    <cellStyle name="40% - Accent5 7 3 8" xfId="21506" xr:uid="{80E6CA95-F849-4A07-961B-09A20C06A173}"/>
    <cellStyle name="40% - Accent5 7 3 9" xfId="17196" xr:uid="{6E826ABA-EAB0-44E4-8643-BC06BE2F19D9}"/>
    <cellStyle name="40% - Accent5 7 4" xfId="5981" xr:uid="{F942D452-8722-4E67-9560-FBDE64AECB70}"/>
    <cellStyle name="40% - Accent5 7 4 2" xfId="17218" xr:uid="{FC8167B3-B0A9-4504-90AA-06FEB26AC51F}"/>
    <cellStyle name="40% - Accent5 7 4 2 2" xfId="17219" xr:uid="{8EC25235-7805-431C-8643-9DA270A9849D}"/>
    <cellStyle name="40% - Accent5 7 4 2 3" xfId="17220" xr:uid="{FB0CD496-B066-4A2A-83E9-9A451B98E3D8}"/>
    <cellStyle name="40% - Accent5 7 4 3" xfId="17221" xr:uid="{40456CA5-CD1D-46DC-B92D-5E81841D18C8}"/>
    <cellStyle name="40% - Accent5 7 4 4" xfId="17222" xr:uid="{8BEA7CD0-9E2D-4659-A5E0-6EBE78ADB78D}"/>
    <cellStyle name="40% - Accent5 7 4 5" xfId="17223" xr:uid="{BDB35048-49CA-4FCC-A624-C2B78F6F9E39}"/>
    <cellStyle name="40% - Accent5 7 4 6" xfId="21982" xr:uid="{410F7435-D8E4-48C6-BC25-5A8BF7F4F4C6}"/>
    <cellStyle name="40% - Accent5 7 4 7" xfId="17217" xr:uid="{5F964305-4DE5-4971-8805-435BDAC412D9}"/>
    <cellStyle name="40% - Accent5 7 4 8" xfId="30487" xr:uid="{5AB34F27-8E88-4A42-8FCC-2A67038F6055}"/>
    <cellStyle name="40% - Accent5 7 5" xfId="17224" xr:uid="{36DD4283-4FE6-4B01-A7D4-9F999E4BCCC5}"/>
    <cellStyle name="40% - Accent5 7 5 2" xfId="17225" xr:uid="{CB06B9B6-EB6C-40C0-B27A-B197525BB457}"/>
    <cellStyle name="40% - Accent5 7 5 2 2" xfId="17226" xr:uid="{04C4B19C-50A0-4426-8E14-5B0017782362}"/>
    <cellStyle name="40% - Accent5 7 5 2 3" xfId="17227" xr:uid="{BA5DC30E-D66D-45C1-B0E8-5C207768DBCC}"/>
    <cellStyle name="40% - Accent5 7 5 3" xfId="17228" xr:uid="{CB8D9B0F-D01E-4F0B-85F6-2B832B899139}"/>
    <cellStyle name="40% - Accent5 7 5 4" xfId="17229" xr:uid="{9B678C98-4AD3-400A-8C8A-BE3B95F70E49}"/>
    <cellStyle name="40% - Accent5 7 5 5" xfId="17230" xr:uid="{95A08D29-93CA-4163-876D-905A2CA1158B}"/>
    <cellStyle name="40% - Accent5 7 6" xfId="17231" xr:uid="{630E7086-9E2F-4E53-88EB-7E9B9FBE6B41}"/>
    <cellStyle name="40% - Accent5 7 6 2" xfId="17232" xr:uid="{81608C66-7EBD-44D3-8030-AE2F04EF5A27}"/>
    <cellStyle name="40% - Accent5 7 6 3" xfId="17233" xr:uid="{89B83AED-E44F-4A69-88EC-5DA52AF8250D}"/>
    <cellStyle name="40% - Accent5 7 7" xfId="17234" xr:uid="{210F104E-6575-43CE-AA46-246053F48C6C}"/>
    <cellStyle name="40% - Accent5 7 8" xfId="17235" xr:uid="{EF055ED1-AAD5-4054-9D99-D47AD3F81368}"/>
    <cellStyle name="40% - Accent5 7 9" xfId="17236" xr:uid="{B0F7671F-B8C5-4379-8F20-83CFE5E4E899}"/>
    <cellStyle name="40% - Accent5 8" xfId="2125" xr:uid="{89CD0B38-E2E5-47D0-802D-27EC5B893F2B}"/>
    <cellStyle name="40% - Accent5 8 10" xfId="5176" xr:uid="{839F66B4-70FD-4D07-909A-4954EED7E32C}"/>
    <cellStyle name="40% - Accent5 8 11" xfId="23095" xr:uid="{C579D43D-27EC-46D0-A8A7-9B98A986F1CB}"/>
    <cellStyle name="40% - Accent5 8 2" xfId="5425" xr:uid="{32A09C90-2568-4638-8371-289859A238DB}"/>
    <cellStyle name="40% - Accent5 8 2 2" xfId="6206" xr:uid="{585C9DF6-A880-4219-852B-A7D685BD5C6C}"/>
    <cellStyle name="40% - Accent5 8 2 2 2" xfId="17240" xr:uid="{D3A7557E-0349-4760-B289-C4BEFD253E33}"/>
    <cellStyle name="40% - Accent5 8 2 2 3" xfId="17241" xr:uid="{096781E8-281C-472D-8653-C60D4A899126}"/>
    <cellStyle name="40% - Accent5 8 2 2 4" xfId="22249" xr:uid="{58C93059-98B1-48D9-9E4A-591E4E74EF54}"/>
    <cellStyle name="40% - Accent5 8 2 2 5" xfId="17239" xr:uid="{0661B980-B11E-4AC4-9C32-8B05A75F3C98}"/>
    <cellStyle name="40% - Accent5 8 2 2 6" xfId="29296" xr:uid="{BB528472-B0B0-40DD-9FB8-EF962FF5DEBC}"/>
    <cellStyle name="40% - Accent5 8 2 3" xfId="17242" xr:uid="{5625FCEE-378D-49E4-8E6B-9F457E806247}"/>
    <cellStyle name="40% - Accent5 8 2 4" xfId="17243" xr:uid="{14B54FFC-E510-495D-BA4A-AA5800A2D3E8}"/>
    <cellStyle name="40% - Accent5 8 2 5" xfId="17244" xr:uid="{4544E6BF-B7A4-4E00-A542-0F8D2142092D}"/>
    <cellStyle name="40% - Accent5 8 2 6" xfId="21278" xr:uid="{3254350E-433B-4D00-BF87-FC3706181EA2}"/>
    <cellStyle name="40% - Accent5 8 2 7" xfId="17238" xr:uid="{EC512132-D336-435C-A71C-602E9AE8CD9B}"/>
    <cellStyle name="40% - Accent5 8 2 8" xfId="26313" xr:uid="{C8319B6D-F91B-474C-BC53-0F638EBF8061}"/>
    <cellStyle name="40% - Accent5 8 3" xfId="5616" xr:uid="{A5DB22A9-9686-4AB8-8EAA-5493A006C8B6}"/>
    <cellStyle name="40% - Accent5 8 3 2" xfId="6397" xr:uid="{9C77D13C-BB51-42BF-9F57-DAAB15ACF438}"/>
    <cellStyle name="40% - Accent5 8 3 2 2" xfId="17247" xr:uid="{82B63335-0B40-4BF4-B9C2-E511ACE68E80}"/>
    <cellStyle name="40% - Accent5 8 3 2 3" xfId="17248" xr:uid="{40D40D8E-4C7F-43B6-A714-031B406AB9A8}"/>
    <cellStyle name="40% - Accent5 8 3 2 4" xfId="22511" xr:uid="{3202593F-B820-41EF-830E-81829A6411B6}"/>
    <cellStyle name="40% - Accent5 8 3 2 5" xfId="17246" xr:uid="{9DEDFCF2-9742-4A12-8D10-3E76D400A380}"/>
    <cellStyle name="40% - Accent5 8 3 3" xfId="17249" xr:uid="{F935F9FC-9DB6-406F-997A-924A73A217D8}"/>
    <cellStyle name="40% - Accent5 8 3 4" xfId="17250" xr:uid="{58F6D154-5ED7-4643-8DCE-4DC12B293631}"/>
    <cellStyle name="40% - Accent5 8 3 5" xfId="17251" xr:uid="{95B27A34-5BEA-47DB-B8A3-3362478DE103}"/>
    <cellStyle name="40% - Accent5 8 3 6" xfId="21524" xr:uid="{B6CE62DC-7819-47AC-BCD0-028213FB17CA}"/>
    <cellStyle name="40% - Accent5 8 3 7" xfId="17245" xr:uid="{F2990C2A-EC1C-424E-BC8D-A65A8F4216CE}"/>
    <cellStyle name="40% - Accent5 8 3 8" xfId="27785" xr:uid="{D077084D-3A9C-4A02-A05B-D12CC9859D43}"/>
    <cellStyle name="40% - Accent5 8 4" xfId="6001" xr:uid="{5062F41E-413C-4AC5-8224-2BAFA37E98EC}"/>
    <cellStyle name="40% - Accent5 8 4 2" xfId="17253" xr:uid="{94DCCAAD-9E20-415F-B9D1-94733E31499E}"/>
    <cellStyle name="40% - Accent5 8 4 3" xfId="17254" xr:uid="{0B8A2B87-A806-4D20-8A7A-A02DA26BD4D9}"/>
    <cellStyle name="40% - Accent5 8 4 4" xfId="22006" xr:uid="{38343066-AC98-46E0-ABF6-67FD08305702}"/>
    <cellStyle name="40% - Accent5 8 4 5" xfId="17252" xr:uid="{CCDC1FAC-9CAB-41C1-B68E-0206BD246AA8}"/>
    <cellStyle name="40% - Accent5 8 4 6" xfId="30783" xr:uid="{5364E91C-3033-42BD-8C6A-6B112092BA9C}"/>
    <cellStyle name="40% - Accent5 8 5" xfId="17255" xr:uid="{F89ED9B0-0CF4-47E7-B881-8122CFC748CD}"/>
    <cellStyle name="40% - Accent5 8 6" xfId="17256" xr:uid="{E8184AF5-E619-48EF-B6FC-2A26BF1628A5}"/>
    <cellStyle name="40% - Accent5 8 7" xfId="17257" xr:uid="{F7A22CA2-A6E6-4876-8BB7-E11A138B0099}"/>
    <cellStyle name="40% - Accent5 8 8" xfId="21037" xr:uid="{816874CF-E5F3-4F4C-95AE-207BC958A935}"/>
    <cellStyle name="40% - Accent5 8 9" xfId="17237" xr:uid="{7DD957AC-8A9A-4EDE-AD0F-5064EDC0C67E}"/>
    <cellStyle name="40% - Accent5 9" xfId="840" xr:uid="{7BA18139-5486-461F-81D8-9BD6DBE45F95}"/>
    <cellStyle name="40% - Accent5 9 10" xfId="5197" xr:uid="{5C43C9D0-A480-48B6-BCF1-74BB07125550}"/>
    <cellStyle name="40% - Accent5 9 11" xfId="23111" xr:uid="{729ED958-E4D3-4355-BF92-766628C0497E}"/>
    <cellStyle name="40% - Accent5 9 2" xfId="5444" xr:uid="{AC61691C-417F-43D8-93E0-A74C69A53F55}"/>
    <cellStyle name="40% - Accent5 9 2 2" xfId="6226" xr:uid="{952D54ED-BC63-4520-B606-E488E7F83C73}"/>
    <cellStyle name="40% - Accent5 9 2 2 2" xfId="17261" xr:uid="{903CC3AE-07BB-4E48-B1A4-2EEBA75BA2E4}"/>
    <cellStyle name="40% - Accent5 9 2 2 3" xfId="17262" xr:uid="{5CA8D963-65FF-4B14-877F-EED79C791BFE}"/>
    <cellStyle name="40% - Accent5 9 2 2 4" xfId="22270" xr:uid="{BDE6911F-3C43-459D-88F2-33BE2ED24236}"/>
    <cellStyle name="40% - Accent5 9 2 2 5" xfId="17260" xr:uid="{20C47AD6-7D66-4FBC-8F17-0A072D4587E5}"/>
    <cellStyle name="40% - Accent5 9 2 2 6" xfId="29607" xr:uid="{4007F5F4-FF49-4076-A96F-403D7F77CF47}"/>
    <cellStyle name="40% - Accent5 9 2 3" xfId="17263" xr:uid="{AB93537C-8333-4375-AF12-8AFA50623909}"/>
    <cellStyle name="40% - Accent5 9 2 4" xfId="17264" xr:uid="{A23113B8-A4A7-418F-A094-A87F95B6FBD9}"/>
    <cellStyle name="40% - Accent5 9 2 5" xfId="17265" xr:uid="{24983D19-8EAE-426F-9553-D636F3DDF231}"/>
    <cellStyle name="40% - Accent5 9 2 6" xfId="21298" xr:uid="{ACFACC7F-986D-4B4F-B123-598F1C30BC94}"/>
    <cellStyle name="40% - Accent5 9 2 7" xfId="17259" xr:uid="{DCE90B25-CB6F-4176-B466-E2659886975B}"/>
    <cellStyle name="40% - Accent5 9 2 8" xfId="26623" xr:uid="{9A00ACBF-14B2-436F-8D35-B6B7FE8A8A49}"/>
    <cellStyle name="40% - Accent5 9 3" xfId="5636" xr:uid="{8D4E2ECB-4003-4EC1-8119-1FDC374F348B}"/>
    <cellStyle name="40% - Accent5 9 3 2" xfId="6418" xr:uid="{ACAB0EFA-BA15-4C69-8BD0-BE68F4E9694C}"/>
    <cellStyle name="40% - Accent5 9 3 2 2" xfId="17268" xr:uid="{360174AF-F6D2-4181-B8FE-CE5C53073C56}"/>
    <cellStyle name="40% - Accent5 9 3 2 3" xfId="17269" xr:uid="{168E0CF8-C6F1-4E28-8572-DEEE4D662670}"/>
    <cellStyle name="40% - Accent5 9 3 2 4" xfId="22532" xr:uid="{22D775D7-5FE3-441B-8E35-30E53A47EF65}"/>
    <cellStyle name="40% - Accent5 9 3 2 5" xfId="17267" xr:uid="{11F47B6E-76A1-4648-A59E-8459520894E9}"/>
    <cellStyle name="40% - Accent5 9 3 3" xfId="17270" xr:uid="{5BF8E266-BEB4-40BB-B312-7FE263ECB9B6}"/>
    <cellStyle name="40% - Accent5 9 3 4" xfId="17271" xr:uid="{28BA0CE7-3064-4D9B-80DA-0AC9E7064F88}"/>
    <cellStyle name="40% - Accent5 9 3 5" xfId="17272" xr:uid="{55EDBC65-C4E8-4042-8B32-16038C546B92}"/>
    <cellStyle name="40% - Accent5 9 3 6" xfId="21545" xr:uid="{80ABEEFE-19F0-4D6B-9966-F5F2071E91D1}"/>
    <cellStyle name="40% - Accent5 9 3 7" xfId="17266" xr:uid="{668E1754-0F53-4AF6-BBCD-0D276233F5B3}"/>
    <cellStyle name="40% - Accent5 9 3 8" xfId="28096" xr:uid="{5AF8B5FF-11FF-4F26-8BF3-46B7035467FF}"/>
    <cellStyle name="40% - Accent5 9 4" xfId="6023" xr:uid="{5CC73195-B3F6-4C01-AF0C-003C2F79401A}"/>
    <cellStyle name="40% - Accent5 9 4 2" xfId="17274" xr:uid="{B1C57320-B416-4797-9C57-01F090194EA2}"/>
    <cellStyle name="40% - Accent5 9 4 3" xfId="17275" xr:uid="{0C8AD93E-593C-43A2-A992-45AB2FD7AF3A}"/>
    <cellStyle name="40% - Accent5 9 4 4" xfId="22029" xr:uid="{C57A10C4-DC7D-4F65-A00D-3220BADD218F}"/>
    <cellStyle name="40% - Accent5 9 4 5" xfId="17273" xr:uid="{A0EB016D-94F9-4CAA-8CE2-209144D010BF}"/>
    <cellStyle name="40% - Accent5 9 4 6" xfId="31095" xr:uid="{15C12EFA-D6CB-464A-8099-F56155FAF49D}"/>
    <cellStyle name="40% - Accent5 9 5" xfId="17276" xr:uid="{F4E4E4F4-FB21-4743-931A-C57CE8F98270}"/>
    <cellStyle name="40% - Accent5 9 6" xfId="17277" xr:uid="{55678FC0-0B43-4B05-83E0-580BA4D33522}"/>
    <cellStyle name="40% - Accent5 9 7" xfId="17278" xr:uid="{ADB467B6-0993-4403-AA70-7E08D17BA899}"/>
    <cellStyle name="40% - Accent5 9 8" xfId="21057" xr:uid="{E647E8DC-9457-4749-A482-BDC7B910C20F}"/>
    <cellStyle name="40% - Accent5 9 9" xfId="17258" xr:uid="{61FF484E-175D-44F5-BA91-CC26D1BA9765}"/>
    <cellStyle name="40% - Accent6" xfId="37" builtinId="51" customBuiltin="1"/>
    <cellStyle name="40% - Accent6 10" xfId="4800" xr:uid="{81E9D7E6-3CB6-42B3-BDD4-B4DE6B11F5DB}"/>
    <cellStyle name="40% - Accent6 10 10" xfId="5221" xr:uid="{A5D814E2-5A7E-4906-8D7B-3B386E212152}"/>
    <cellStyle name="40% - Accent6 10 11" xfId="23130" xr:uid="{8C452D2C-B75C-4BEA-8596-F8C2B86F0A26}"/>
    <cellStyle name="40% - Accent6 10 2" xfId="6049" xr:uid="{45711C8D-DF65-403E-942B-22BD9ADD0B88}"/>
    <cellStyle name="40% - Accent6 10 2 2" xfId="17282" xr:uid="{C3382BFB-BBD9-4A70-8BD2-D7FB4A6BEBDF}"/>
    <cellStyle name="40% - Accent6 10 2 2 2" xfId="17283" xr:uid="{1377C7FB-61D3-41DD-9D1C-7D28392A0E99}"/>
    <cellStyle name="40% - Accent6 10 2 2 3" xfId="17284" xr:uid="{13DA23D7-BDBD-4914-ABAB-7FD3A94B4913}"/>
    <cellStyle name="40% - Accent6 10 2 3" xfId="17285" xr:uid="{C536B45F-CAB9-41EE-871A-00AD98D7D365}"/>
    <cellStyle name="40% - Accent6 10 2 4" xfId="17286" xr:uid="{426CF04B-46A8-4AB2-A386-09789CEE9E85}"/>
    <cellStyle name="40% - Accent6 10 2 5" xfId="17287" xr:uid="{DFCA07CF-4BA3-4D04-8FE8-48A31F4E8D73}"/>
    <cellStyle name="40% - Accent6 10 2 6" xfId="22054" xr:uid="{95DCAA7E-D3A6-44AE-872B-B012E095A5CE}"/>
    <cellStyle name="40% - Accent6 10 2 7" xfId="17281" xr:uid="{201D1CDA-AC38-4562-B467-D95EB865DCB2}"/>
    <cellStyle name="40% - Accent6 10 2 8" xfId="28350" xr:uid="{1C3C8100-3862-4F8C-AD8E-37984D5DA7F1}"/>
    <cellStyle name="40% - Accent6 10 3" xfId="17288" xr:uid="{CCD92313-291B-4FE8-AF62-01A6A90F41DD}"/>
    <cellStyle name="40% - Accent6 10 3 2" xfId="17289" xr:uid="{C94D7266-3AD4-4112-BD59-CBA2B472ACCA}"/>
    <cellStyle name="40% - Accent6 10 3 2 2" xfId="17290" xr:uid="{D00D449F-C67D-40D2-8CD3-15A0907AD2F4}"/>
    <cellStyle name="40% - Accent6 10 3 2 3" xfId="17291" xr:uid="{984BFF55-89B5-488C-8539-C14B9A16A220}"/>
    <cellStyle name="40% - Accent6 10 3 3" xfId="17292" xr:uid="{2BF0497B-BE5E-4F56-8B0F-E0F09C61D2A4}"/>
    <cellStyle name="40% - Accent6 10 3 4" xfId="17293" xr:uid="{EBA6BF07-094F-4A4C-94EA-94BC2C9A988A}"/>
    <cellStyle name="40% - Accent6 10 3 5" xfId="17294" xr:uid="{A5F5B0F0-2C45-4F38-B123-989F123047CF}"/>
    <cellStyle name="40% - Accent6 10 4" xfId="17295" xr:uid="{3B8AD097-8621-4D76-BC7E-A3F7FE78AA0F}"/>
    <cellStyle name="40% - Accent6 10 4 2" xfId="17296" xr:uid="{C0C5CFBD-E119-4DE4-82AA-5C58DFDA17C3}"/>
    <cellStyle name="40% - Accent6 10 4 3" xfId="17297" xr:uid="{8F3999B6-372E-455A-85D5-9AC00A7CB97B}"/>
    <cellStyle name="40% - Accent6 10 5" xfId="17298" xr:uid="{8F07ECF2-AFC0-46E8-B941-F60B390CCC92}"/>
    <cellStyle name="40% - Accent6 10 6" xfId="17299" xr:uid="{7C6CA653-DBAD-4BCF-9970-785FA0522CC0}"/>
    <cellStyle name="40% - Accent6 10 7" xfId="17300" xr:uid="{96763F14-D19B-416C-A94A-C4C21C2699A5}"/>
    <cellStyle name="40% - Accent6 10 8" xfId="21079" xr:uid="{C2B06B44-E699-4509-A91C-9F23B64A1F2D}"/>
    <cellStyle name="40% - Accent6 10 9" xfId="17280" xr:uid="{C71B383A-11DB-4DA0-987B-4C638E9FC894}"/>
    <cellStyle name="40% - Accent6 11" xfId="4815" xr:uid="{0700F461-2B1F-47C2-9AC6-EF511B7DF453}"/>
    <cellStyle name="40% - Accent6 11 10" xfId="5468" xr:uid="{6C5E486B-D9F5-4887-A4EA-A654E5DA7F6E}"/>
    <cellStyle name="40% - Accent6 11 11" xfId="23147" xr:uid="{A678FA09-2CFD-434C-A22D-D86895234B4F}"/>
    <cellStyle name="40% - Accent6 11 2" xfId="6252" xr:uid="{3FBC868D-7386-4495-8281-3B2532F6D871}"/>
    <cellStyle name="40% - Accent6 11 2 2" xfId="17303" xr:uid="{6AA25FB0-D000-429E-81D9-6E6C2861DC8F}"/>
    <cellStyle name="40% - Accent6 11 2 2 2" xfId="17304" xr:uid="{86843412-B596-4E56-B9BE-DB6699053168}"/>
    <cellStyle name="40% - Accent6 11 2 2 3" xfId="17305" xr:uid="{4BAC03AC-0F4D-4DF6-8F2E-5B39D6A9C691}"/>
    <cellStyle name="40% - Accent6 11 2 3" xfId="17306" xr:uid="{138EC892-0DC5-4F90-8C49-BFEA08DB0129}"/>
    <cellStyle name="40% - Accent6 11 2 4" xfId="17307" xr:uid="{426EFC1C-BED6-4FB0-B1AB-C6E30D3F9F7C}"/>
    <cellStyle name="40% - Accent6 11 2 5" xfId="17308" xr:uid="{84F1D45B-88AB-47D8-8971-BC1DAFD5787A}"/>
    <cellStyle name="40% - Accent6 11 2 6" xfId="22295" xr:uid="{A9E5DE65-0685-4699-B3D6-48D2E3A4A5B8}"/>
    <cellStyle name="40% - Accent6 11 2 7" xfId="17302" xr:uid="{31C2AF6F-DEAB-4A2E-8B0A-5D290B8132C3}"/>
    <cellStyle name="40% - Accent6 11 2 8" xfId="28423" xr:uid="{AF8A3647-2034-43BC-8F4B-938148FA9C8D}"/>
    <cellStyle name="40% - Accent6 11 3" xfId="17309" xr:uid="{B0332E38-C2E4-4117-9626-3C390E1A7257}"/>
    <cellStyle name="40% - Accent6 11 3 2" xfId="17310" xr:uid="{70F0BACB-F85D-42F4-9E13-2C72143983F0}"/>
    <cellStyle name="40% - Accent6 11 3 2 2" xfId="17311" xr:uid="{808E03BE-09EC-40A3-827B-A9EE35757EF5}"/>
    <cellStyle name="40% - Accent6 11 3 2 3" xfId="17312" xr:uid="{A2698291-E084-46D4-8382-E0E740E659BD}"/>
    <cellStyle name="40% - Accent6 11 3 3" xfId="17313" xr:uid="{9676CA01-D139-4C65-8202-3AB99A33931A}"/>
    <cellStyle name="40% - Accent6 11 3 4" xfId="17314" xr:uid="{DF443B7D-F97D-4A92-9EAE-AEA1DDC128BA}"/>
    <cellStyle name="40% - Accent6 11 3 5" xfId="17315" xr:uid="{15B770A7-9216-4B68-81E7-4865C166FEA1}"/>
    <cellStyle name="40% - Accent6 11 4" xfId="17316" xr:uid="{D109A4CA-A334-4E01-B66E-FCDC7EA98A42}"/>
    <cellStyle name="40% - Accent6 11 4 2" xfId="17317" xr:uid="{DD5FD0F6-3BFE-4D50-95B0-6920301DACB7}"/>
    <cellStyle name="40% - Accent6 11 4 3" xfId="17318" xr:uid="{DD70C918-6BDB-465D-B851-1BD148AED211}"/>
    <cellStyle name="40% - Accent6 11 5" xfId="17319" xr:uid="{3531645A-A625-4A42-BA07-FF7FBB8CB2FC}"/>
    <cellStyle name="40% - Accent6 11 6" xfId="17320" xr:uid="{139AB1DC-D791-4CA6-AD2F-B2FBCF5B57B5}"/>
    <cellStyle name="40% - Accent6 11 7" xfId="17321" xr:uid="{3FA6D921-C969-416E-8F1E-96DC89692385}"/>
    <cellStyle name="40% - Accent6 11 8" xfId="21323" xr:uid="{8A3ED3C4-799D-4481-A224-FB94C1FFE174}"/>
    <cellStyle name="40% - Accent6 11 9" xfId="17301" xr:uid="{53D29D0E-370B-481F-8E4D-D6E55811F92A}"/>
    <cellStyle name="40% - Accent6 12" xfId="4464" xr:uid="{62921789-8596-4969-8BAD-C3FA4FEB1687}"/>
    <cellStyle name="40% - Accent6 12 10" xfId="5664" xr:uid="{D2D308F0-3299-4EBC-91CE-3393BC15CA82}"/>
    <cellStyle name="40% - Accent6 12 11" xfId="23228" xr:uid="{CA49491F-28F7-400A-95FA-148B64B04EB7}"/>
    <cellStyle name="40% - Accent6 12 2" xfId="6446" xr:uid="{813FF3CC-3740-4979-8B78-D79D5B082970}"/>
    <cellStyle name="40% - Accent6 12 2 2" xfId="17324" xr:uid="{AF597DBB-B43A-4E17-8177-A75BD0903EF4}"/>
    <cellStyle name="40% - Accent6 12 2 2 2" xfId="17325" xr:uid="{83E1CA0E-FFAC-4808-BE4E-0A0E23596E73}"/>
    <cellStyle name="40% - Accent6 12 2 2 3" xfId="17326" xr:uid="{7C0A45F1-91DC-442C-9F05-C4826055A756}"/>
    <cellStyle name="40% - Accent6 12 2 3" xfId="17327" xr:uid="{89D518A1-F7A2-44C6-A4BF-FB5F35BE9F93}"/>
    <cellStyle name="40% - Accent6 12 2 4" xfId="17328" xr:uid="{5F0FC38A-4B6A-476E-B6AD-69C263AA595C}"/>
    <cellStyle name="40% - Accent6 12 2 5" xfId="17329" xr:uid="{CD77390D-96C6-4AB8-9E53-FF44981040F8}"/>
    <cellStyle name="40% - Accent6 12 2 6" xfId="22559" xr:uid="{A8353EFF-DF58-418B-A86C-BD123C463E97}"/>
    <cellStyle name="40% - Accent6 12 2 7" xfId="17323" xr:uid="{1FACB08A-80DA-4589-8306-CF16C0DA778A}"/>
    <cellStyle name="40% - Accent6 12 3" xfId="17330" xr:uid="{FCF33881-5651-4B6C-9680-6A2C94193493}"/>
    <cellStyle name="40% - Accent6 12 3 2" xfId="17331" xr:uid="{ECC568BA-B1FF-4F9E-98B0-183919EA41C9}"/>
    <cellStyle name="40% - Accent6 12 3 2 2" xfId="17332" xr:uid="{581E0497-1B27-4C67-A7C1-44A59F209409}"/>
    <cellStyle name="40% - Accent6 12 3 2 3" xfId="17333" xr:uid="{EA58EF1D-5436-4501-B50A-88AB36B9F7FC}"/>
    <cellStyle name="40% - Accent6 12 3 3" xfId="17334" xr:uid="{7F73F53B-5AD9-4C21-B8F2-B87847D2B86B}"/>
    <cellStyle name="40% - Accent6 12 3 4" xfId="17335" xr:uid="{1CA3A633-A839-4849-85E1-8E30A7E9178C}"/>
    <cellStyle name="40% - Accent6 12 3 5" xfId="17336" xr:uid="{350B170F-8205-40D1-9921-6AE4EDEA41C2}"/>
    <cellStyle name="40% - Accent6 12 4" xfId="17337" xr:uid="{1A4F7656-2E43-4C4C-83DD-C60070A4AAD7}"/>
    <cellStyle name="40% - Accent6 12 4 2" xfId="17338" xr:uid="{BD139E7C-B088-4A92-B0E0-B60A0E9A127F}"/>
    <cellStyle name="40% - Accent6 12 4 3" xfId="17339" xr:uid="{C384ED52-E5A6-4221-AA19-4B350FB092F9}"/>
    <cellStyle name="40% - Accent6 12 5" xfId="17340" xr:uid="{A6A34108-CECE-4E89-9FF4-F737CEC4FDA3}"/>
    <cellStyle name="40% - Accent6 12 6" xfId="17341" xr:uid="{DF2B08CE-123A-4543-9E7E-63035EA1C21E}"/>
    <cellStyle name="40% - Accent6 12 7" xfId="17342" xr:uid="{BECAD8EA-3CFB-470E-92C8-8C6ACAA64DFF}"/>
    <cellStyle name="40% - Accent6 12 8" xfId="21572" xr:uid="{F79EB560-67AF-421B-AD1C-572F35541006}"/>
    <cellStyle name="40% - Accent6 12 9" xfId="17322" xr:uid="{13FC5F47-E3E0-4C63-8384-70603592D239}"/>
    <cellStyle name="40% - Accent6 13" xfId="5689" xr:uid="{E0347268-37A8-4739-8D05-04AC47FAB95A}"/>
    <cellStyle name="40% - Accent6 13 10" xfId="23206" xr:uid="{271EA50F-E834-499E-BA7D-AD37EAE97085}"/>
    <cellStyle name="40% - Accent6 13 2" xfId="6471" xr:uid="{D5C1348C-3712-4F1C-927D-41CBB804699D}"/>
    <cellStyle name="40% - Accent6 13 2 2" xfId="17345" xr:uid="{3C0AEAED-D4E1-4C35-9422-464C9948A8C2}"/>
    <cellStyle name="40% - Accent6 13 2 2 2" xfId="17346" xr:uid="{A0D6EED3-AF3F-40C5-A303-7709D61D265F}"/>
    <cellStyle name="40% - Accent6 13 2 2 3" xfId="17347" xr:uid="{9082E4F3-C735-4FAB-8B53-66AB29A40F75}"/>
    <cellStyle name="40% - Accent6 13 2 3" xfId="17348" xr:uid="{CE18A782-2B47-475D-8335-0D9A23F7E0B6}"/>
    <cellStyle name="40% - Accent6 13 2 4" xfId="17349" xr:uid="{2910945B-8490-4B50-914C-88C07394D476}"/>
    <cellStyle name="40% - Accent6 13 2 5" xfId="17350" xr:uid="{C46619BA-9144-452B-B4F9-B23DEEDA49FF}"/>
    <cellStyle name="40% - Accent6 13 2 6" xfId="22583" xr:uid="{F04E3B7E-1641-4FE0-9205-FF29326433B4}"/>
    <cellStyle name="40% - Accent6 13 2 7" xfId="17344" xr:uid="{BE293FCA-D4FF-4B8B-BB31-F624152EAFD0}"/>
    <cellStyle name="40% - Accent6 13 2 8" xfId="29901" xr:uid="{6536FEF5-B29C-4B8C-901D-D12BD9F2AF62}"/>
    <cellStyle name="40% - Accent6 13 3" xfId="17351" xr:uid="{9F28C8C2-8256-4CFF-AC70-9F7D0D1A5064}"/>
    <cellStyle name="40% - Accent6 13 3 2" xfId="17352" xr:uid="{47716C9A-D434-4B1F-BAF3-8E53CB933238}"/>
    <cellStyle name="40% - Accent6 13 3 2 2" xfId="17353" xr:uid="{18A5B7ED-9763-45C2-B1CB-D7171B0292DB}"/>
    <cellStyle name="40% - Accent6 13 3 2 3" xfId="17354" xr:uid="{212CB16A-E25F-4BF8-ABD8-93AB9BB7D364}"/>
    <cellStyle name="40% - Accent6 13 3 3" xfId="17355" xr:uid="{5F3EE42D-6611-460B-9958-3D1484CE64E1}"/>
    <cellStyle name="40% - Accent6 13 3 4" xfId="17356" xr:uid="{D6036C6A-35E1-409F-BD7A-1EB71D7DD46B}"/>
    <cellStyle name="40% - Accent6 13 3 5" xfId="17357" xr:uid="{D8CE6B2A-9A92-4DB1-BF21-C05036FAC473}"/>
    <cellStyle name="40% - Accent6 13 4" xfId="17358" xr:uid="{A13A754C-F7D0-4D3E-BFAB-4B7D36FF710A}"/>
    <cellStyle name="40% - Accent6 13 4 2" xfId="17359" xr:uid="{ACEC2960-419E-4B3C-A363-ADA32A55ADDF}"/>
    <cellStyle name="40% - Accent6 13 4 3" xfId="17360" xr:uid="{C10B963B-40C5-4645-9E3F-F57956E32989}"/>
    <cellStyle name="40% - Accent6 13 5" xfId="17361" xr:uid="{3EF1ED6A-9B55-48D5-8CB4-0405F33A8F40}"/>
    <cellStyle name="40% - Accent6 13 6" xfId="17362" xr:uid="{641F96BF-5BCA-4134-850E-5DA47BB38319}"/>
    <cellStyle name="40% - Accent6 13 7" xfId="17363" xr:uid="{C1E75C81-EA7C-45B1-AC8A-71E447FD6144}"/>
    <cellStyle name="40% - Accent6 13 8" xfId="21595" xr:uid="{FFF81206-F3B5-4DAE-9F28-5F209BEE6F32}"/>
    <cellStyle name="40% - Accent6 13 9" xfId="17343" xr:uid="{18267413-EFF4-412D-940F-CDDA77087A13}"/>
    <cellStyle name="40% - Accent6 14" xfId="5714" xr:uid="{85068D1E-8348-41EC-A2B6-CE417523C5AF}"/>
    <cellStyle name="40% - Accent6 14 2" xfId="6496" xr:uid="{A02DA85C-91E2-4480-9064-40301680B4C1}"/>
    <cellStyle name="40% - Accent6 14 2 2" xfId="17366" xr:uid="{DCAB7D0E-1CEE-4EB6-B043-8ED2D533CA29}"/>
    <cellStyle name="40% - Accent6 14 2 2 2" xfId="17367" xr:uid="{ABA9478A-3CCE-47C8-B61F-A1AE19CB8CF4}"/>
    <cellStyle name="40% - Accent6 14 2 2 3" xfId="17368" xr:uid="{DDE9AC4E-50A7-49DB-BD43-5776EBD18E87}"/>
    <cellStyle name="40% - Accent6 14 2 3" xfId="17369" xr:uid="{10018E7F-484A-4C32-B291-D1163810740F}"/>
    <cellStyle name="40% - Accent6 14 2 4" xfId="17370" xr:uid="{8F415765-4393-48CE-8A16-F5477E8E45D6}"/>
    <cellStyle name="40% - Accent6 14 2 5" xfId="17371" xr:uid="{80EC1637-ABDC-4018-9B8B-FF18ED92372E}"/>
    <cellStyle name="40% - Accent6 14 2 6" xfId="22607" xr:uid="{3F72BB74-424A-4C16-A2A3-A2C975EB77DD}"/>
    <cellStyle name="40% - Accent6 14 2 7" xfId="17365" xr:uid="{AD0261D2-548F-4628-B663-26F5E442AE08}"/>
    <cellStyle name="40% - Accent6 14 3" xfId="17372" xr:uid="{04EFDD32-D417-4330-8565-ABF30B6726AB}"/>
    <cellStyle name="40% - Accent6 14 3 2" xfId="17373" xr:uid="{A10132C2-D3DD-41CB-BDB3-5D25FDFFE167}"/>
    <cellStyle name="40% - Accent6 14 3 2 2" xfId="17374" xr:uid="{6D876FA5-74E0-4F94-890C-B430EF945571}"/>
    <cellStyle name="40% - Accent6 14 3 2 3" xfId="17375" xr:uid="{8EACA500-7409-46EA-BC7D-632E4745AAD0}"/>
    <cellStyle name="40% - Accent6 14 3 3" xfId="17376" xr:uid="{FBFC4186-0FC8-49EE-A62E-547BE8769AA7}"/>
    <cellStyle name="40% - Accent6 14 3 4" xfId="17377" xr:uid="{DA312F74-5FE5-40FB-A06F-7D23B87BA26A}"/>
    <cellStyle name="40% - Accent6 14 3 5" xfId="17378" xr:uid="{05DA39D9-078B-4E73-B68A-825C9FA29FEC}"/>
    <cellStyle name="40% - Accent6 14 4" xfId="17379" xr:uid="{8FA63B06-6DB7-4DD0-80F2-4F232290016D}"/>
    <cellStyle name="40% - Accent6 14 4 2" xfId="17380" xr:uid="{0045B657-9E93-4CB3-BD8A-852569E0A9A2}"/>
    <cellStyle name="40% - Accent6 14 4 3" xfId="17381" xr:uid="{35EAB332-2328-4F96-AFF1-CA8F38844A2C}"/>
    <cellStyle name="40% - Accent6 14 5" xfId="17382" xr:uid="{6DD60C52-A637-4936-B1CE-FCF5823CF9BF}"/>
    <cellStyle name="40% - Accent6 14 6" xfId="17383" xr:uid="{139A50ED-CA07-42AC-A6C1-33C571DDFC9C}"/>
    <cellStyle name="40% - Accent6 14 7" xfId="17384" xr:uid="{8E8E02F0-216F-4BCF-8224-5461A06E0113}"/>
    <cellStyle name="40% - Accent6 14 8" xfId="21618" xr:uid="{6108A541-D148-4BB3-BBD0-349DF164BC04}"/>
    <cellStyle name="40% - Accent6 14 9" xfId="17364" xr:uid="{E944382A-1135-4AE3-A144-9DC83972AE33}"/>
    <cellStyle name="40% - Accent6 15" xfId="5737" xr:uid="{BA712C82-0C44-419A-8795-3EBDD5EE8F42}"/>
    <cellStyle name="40% - Accent6 15 2" xfId="6519" xr:uid="{5ABE0869-E27F-417C-B617-31841DFF1688}"/>
    <cellStyle name="40% - Accent6 15 2 2" xfId="17387" xr:uid="{A9D08112-63BE-4B82-B1D8-645C290B9777}"/>
    <cellStyle name="40% - Accent6 15 2 2 2" xfId="17388" xr:uid="{38E51EBA-859D-446A-AB1F-915FCF30C022}"/>
    <cellStyle name="40% - Accent6 15 2 2 3" xfId="17389" xr:uid="{F821C3FA-6582-42CE-8F82-04EED9B7E8A5}"/>
    <cellStyle name="40% - Accent6 15 2 3" xfId="17390" xr:uid="{4BFD560E-F6D1-4E96-B2C3-176F3960B2FC}"/>
    <cellStyle name="40% - Accent6 15 2 4" xfId="17391" xr:uid="{6E83312D-4551-4916-BB98-E6600CDACBC3}"/>
    <cellStyle name="40% - Accent6 15 2 5" xfId="17392" xr:uid="{6482045C-4F25-49E3-A440-E9B19D19FA4D}"/>
    <cellStyle name="40% - Accent6 15 2 6" xfId="22629" xr:uid="{6A702AD8-3115-4BC6-868A-93783097F3BD}"/>
    <cellStyle name="40% - Accent6 15 2 7" xfId="17386" xr:uid="{5CC54BF0-422E-4EC6-9FCE-5D99344B6521}"/>
    <cellStyle name="40% - Accent6 15 3" xfId="17393" xr:uid="{7916EE02-1ED0-415F-9D9C-571F1C815E03}"/>
    <cellStyle name="40% - Accent6 15 3 2" xfId="17394" xr:uid="{830B1368-BCA9-49DF-8875-5FE1C54F6587}"/>
    <cellStyle name="40% - Accent6 15 3 2 2" xfId="17395" xr:uid="{A7286FDD-E51C-4AF7-8099-03C8957D8147}"/>
    <cellStyle name="40% - Accent6 15 3 2 3" xfId="17396" xr:uid="{8F157729-52BB-4919-87E5-E6D230D76521}"/>
    <cellStyle name="40% - Accent6 15 3 3" xfId="17397" xr:uid="{3B9C1B84-A12A-4BB8-8A66-CBA19AD3AD31}"/>
    <cellStyle name="40% - Accent6 15 3 4" xfId="17398" xr:uid="{55642D3D-3175-4992-9605-191B5D7F5431}"/>
    <cellStyle name="40% - Accent6 15 3 5" xfId="17399" xr:uid="{96A38FF9-929C-4102-AD16-3A47DB5221C7}"/>
    <cellStyle name="40% - Accent6 15 4" xfId="17400" xr:uid="{7ADBC056-3F00-48C4-9314-80BAB2E3E648}"/>
    <cellStyle name="40% - Accent6 15 4 2" xfId="17401" xr:uid="{EF994D24-C9FA-4387-88D5-9C61170CCD57}"/>
    <cellStyle name="40% - Accent6 15 4 3" xfId="17402" xr:uid="{B5C772B5-359E-4A41-A29A-20A21E06EF7A}"/>
    <cellStyle name="40% - Accent6 15 5" xfId="17403" xr:uid="{419795D2-51BD-4AFF-8FA8-A0DDA7FA9494}"/>
    <cellStyle name="40% - Accent6 15 6" xfId="17404" xr:uid="{2641F674-C5BC-4CB9-BD9B-8D4D1775B2FF}"/>
    <cellStyle name="40% - Accent6 15 7" xfId="17405" xr:uid="{83E4257C-ED91-400F-ACB4-271FAC52081E}"/>
    <cellStyle name="40% - Accent6 15 8" xfId="21640" xr:uid="{6FC56DA6-53BB-4B8B-9DD1-D97589C9F8F7}"/>
    <cellStyle name="40% - Accent6 15 9" xfId="17385" xr:uid="{0FDFE9FA-DD23-4D52-A2B5-3FA822B896BF}"/>
    <cellStyle name="40% - Accent6 16" xfId="5761" xr:uid="{45CE1A01-19B8-4D36-B908-2AC9F3B01EA3}"/>
    <cellStyle name="40% - Accent6 16 2" xfId="6543" xr:uid="{D988EFF3-563A-41CE-A3A4-0B1B3D5D8DAB}"/>
    <cellStyle name="40% - Accent6 16 2 2" xfId="17408" xr:uid="{8D319349-15CA-4C8B-AF27-20BEBA39939E}"/>
    <cellStyle name="40% - Accent6 16 2 2 2" xfId="17409" xr:uid="{AD525BCF-868A-4BBF-9224-0C18D4DAD18A}"/>
    <cellStyle name="40% - Accent6 16 2 2 3" xfId="17410" xr:uid="{7C401598-FD0F-4E32-9A24-442B7CD2371A}"/>
    <cellStyle name="40% - Accent6 16 2 3" xfId="17411" xr:uid="{7F075AD3-B4C6-46CA-BACA-76802F9732D6}"/>
    <cellStyle name="40% - Accent6 16 2 4" xfId="17412" xr:uid="{24CAA58B-4946-4D4D-A5EF-82D34B9B3C77}"/>
    <cellStyle name="40% - Accent6 16 2 5" xfId="17413" xr:uid="{C648DAED-D351-4A82-A287-191DDC741149}"/>
    <cellStyle name="40% - Accent6 16 2 6" xfId="22652" xr:uid="{80C43244-B714-4135-814F-D6CE037B978A}"/>
    <cellStyle name="40% - Accent6 16 2 7" xfId="17407" xr:uid="{C741341B-A7BE-47DC-AF71-9B29E7ABFF3E}"/>
    <cellStyle name="40% - Accent6 16 3" xfId="17414" xr:uid="{7775224C-E35D-4CE9-963D-EC8C5C1FDFA5}"/>
    <cellStyle name="40% - Accent6 16 3 2" xfId="17415" xr:uid="{F1214253-6C16-4798-A86A-D141FE560109}"/>
    <cellStyle name="40% - Accent6 16 3 2 2" xfId="17416" xr:uid="{6E69FFD3-1FB6-409D-B904-1CAA90946B98}"/>
    <cellStyle name="40% - Accent6 16 3 2 3" xfId="17417" xr:uid="{D942017E-1E12-43BD-B43A-CBAB484BD5F9}"/>
    <cellStyle name="40% - Accent6 16 3 3" xfId="17418" xr:uid="{3FC9126C-542E-4513-8F25-EFA32529E133}"/>
    <cellStyle name="40% - Accent6 16 3 4" xfId="17419" xr:uid="{885B47FB-F0D7-4934-8478-5B0DFEA277A2}"/>
    <cellStyle name="40% - Accent6 16 3 5" xfId="17420" xr:uid="{82F03C1A-C408-4E87-BAEC-3F64BF624975}"/>
    <cellStyle name="40% - Accent6 16 4" xfId="17421" xr:uid="{B507DBF8-A06C-4E68-83DF-C3D954BF7119}"/>
    <cellStyle name="40% - Accent6 16 4 2" xfId="17422" xr:uid="{7E95B729-1487-4512-B7A1-2CDD6BD2E720}"/>
    <cellStyle name="40% - Accent6 16 4 3" xfId="17423" xr:uid="{C427EC42-77BC-405B-8DED-5278CB9BA2A4}"/>
    <cellStyle name="40% - Accent6 16 5" xfId="17424" xr:uid="{5E1040EE-F991-4B47-8C31-49409E5AC72D}"/>
    <cellStyle name="40% - Accent6 16 6" xfId="17425" xr:uid="{9BAF0E45-0A28-4046-BE03-F7FE41DC58D2}"/>
    <cellStyle name="40% - Accent6 16 7" xfId="17426" xr:uid="{F4A15E8E-437B-4D81-99CB-C0D714A61BB8}"/>
    <cellStyle name="40% - Accent6 16 8" xfId="21663" xr:uid="{624FD806-B9DD-4C56-AB63-6DC2387D7E12}"/>
    <cellStyle name="40% - Accent6 16 9" xfId="17406" xr:uid="{EAF680FD-0D8A-4D84-809E-EDBCFDE49370}"/>
    <cellStyle name="40% - Accent6 17" xfId="5785" xr:uid="{E3CEE599-96CE-4701-BF2A-AB7231B7F97F}"/>
    <cellStyle name="40% - Accent6 17 2" xfId="6567" xr:uid="{F192716F-AC74-43D0-8C0E-934CB8E30B7C}"/>
    <cellStyle name="40% - Accent6 17 2 2" xfId="17429" xr:uid="{FAE924B3-E1DA-46B2-BB96-BD2917F09935}"/>
    <cellStyle name="40% - Accent6 17 2 3" xfId="17430" xr:uid="{4C0E8F9F-B397-4193-9225-D75DF6091788}"/>
    <cellStyle name="40% - Accent6 17 2 4" xfId="22675" xr:uid="{4FFC3E78-4552-479A-AD2C-DD8063E6723E}"/>
    <cellStyle name="40% - Accent6 17 2 5" xfId="17428" xr:uid="{999E1EBB-A8AB-456A-B4B9-31FAA2B3C984}"/>
    <cellStyle name="40% - Accent6 17 3" xfId="17431" xr:uid="{C66DA98F-0762-441C-9C5A-5DB4BE4D93DC}"/>
    <cellStyle name="40% - Accent6 17 4" xfId="17432" xr:uid="{EA12A5C7-8A25-4162-AD79-E1A0042C16E0}"/>
    <cellStyle name="40% - Accent6 17 5" xfId="17433" xr:uid="{F8F4AAAB-EEE0-4DD7-8908-61578E47C435}"/>
    <cellStyle name="40% - Accent6 17 6" xfId="21686" xr:uid="{9B8FCE27-7AAB-4BC2-9DBB-851FCE503D08}"/>
    <cellStyle name="40% - Accent6 17 7" xfId="17427" xr:uid="{AE821CB1-8350-4657-9F20-EEB3190BB0DC}"/>
    <cellStyle name="40% - Accent6 18" xfId="5810" xr:uid="{8D69CA4D-09E1-4014-881B-47AFC5195AE9}"/>
    <cellStyle name="40% - Accent6 18 2" xfId="17435" xr:uid="{5B7AFEC8-04E4-4624-820E-26DF1DC38696}"/>
    <cellStyle name="40% - Accent6 18 2 2" xfId="17436" xr:uid="{361B4923-652E-42B2-90B9-005F8E54DC7E}"/>
    <cellStyle name="40% - Accent6 18 2 3" xfId="17437" xr:uid="{715836A1-C402-494F-B0E9-B9F77FB131E6}"/>
    <cellStyle name="40% - Accent6 18 3" xfId="17438" xr:uid="{364979FE-DAD4-43E9-9E09-33FBC1E88983}"/>
    <cellStyle name="40% - Accent6 18 4" xfId="17439" xr:uid="{138C4880-8068-4095-822F-AD70BEB7C41A}"/>
    <cellStyle name="40% - Accent6 18 5" xfId="17440" xr:uid="{DD3010AD-C7FB-417E-88A2-2C118AD25362}"/>
    <cellStyle name="40% - Accent6 18 6" xfId="21710" xr:uid="{4CB60B9F-7C23-4699-AD68-ACFE71732D55}"/>
    <cellStyle name="40% - Accent6 18 7" xfId="17434" xr:uid="{0F4C3CD3-C811-48BE-BFD8-487FDD6277E3}"/>
    <cellStyle name="40% - Accent6 19" xfId="5834" xr:uid="{078234F6-ED1A-48C1-9B22-D7865AC5C50B}"/>
    <cellStyle name="40% - Accent6 19 2" xfId="17442" xr:uid="{8E1313C1-0A15-4456-93F9-BD732E70D12F}"/>
    <cellStyle name="40% - Accent6 19 3" xfId="17443" xr:uid="{E0A8F3E0-DD36-4730-B78F-BBE1E248B35A}"/>
    <cellStyle name="40% - Accent6 19 4" xfId="17444" xr:uid="{595E45A9-4103-495A-ADC6-5DFD680081D2}"/>
    <cellStyle name="40% - Accent6 19 5" xfId="21733" xr:uid="{5CCB1BB6-E324-44F2-AE7D-8BA55EEB775E}"/>
    <cellStyle name="40% - Accent6 19 6" xfId="17441" xr:uid="{C360F3A5-55D1-4CDA-8C03-096A1B26DD5D}"/>
    <cellStyle name="40% - Accent6 2" xfId="353" xr:uid="{15F5A35D-7722-4578-B2B7-3F89A51E0F5B}"/>
    <cellStyle name="40% - Accent6 2 10" xfId="17446" xr:uid="{0337AF4D-61F8-44D5-86AB-028AA157AE80}"/>
    <cellStyle name="40% - Accent6 2 11" xfId="17447" xr:uid="{3D429721-F687-4E25-B5AA-20A77A5A3C16}"/>
    <cellStyle name="40% - Accent6 2 12" xfId="17448" xr:uid="{1238B487-C658-4DD8-8666-F933E6084405}"/>
    <cellStyle name="40% - Accent6 2 13" xfId="20628" xr:uid="{09A0AF98-A311-45C7-A83F-9D6B88E93856}"/>
    <cellStyle name="40% - Accent6 2 14" xfId="17445" xr:uid="{36C98A07-00E4-4721-AD33-8319988531BF}"/>
    <cellStyle name="40% - Accent6 2 15" xfId="6646" xr:uid="{35937EBD-AF27-4F7F-B417-A0AA1F249ACF}"/>
    <cellStyle name="40% - Accent6 2 16" xfId="5036" xr:uid="{25765994-CB6F-4DB1-96A4-97EF8C639DF1}"/>
    <cellStyle name="40% - Accent6 2 17" xfId="22858" xr:uid="{B7D94502-815C-4B1C-9193-4BEEA3B75EC3}"/>
    <cellStyle name="40% - Accent6 2 18" xfId="4509" xr:uid="{A212BB5E-4A0F-4654-AF20-6065B2C32689}"/>
    <cellStyle name="40% - Accent6 2 2" xfId="853" xr:uid="{B3BC808A-1E3F-41BA-BA2F-375B737C48BF}"/>
    <cellStyle name="40% - Accent6 2 2 10" xfId="20629" xr:uid="{C9D4C6AA-9D70-438C-A6EC-201A6E21FB67}"/>
    <cellStyle name="40% - Accent6 2 2 11" xfId="17449" xr:uid="{427DA55B-BF39-441D-8730-7E2FA9AD02BC}"/>
    <cellStyle name="40% - Accent6 2 2 12" xfId="5258" xr:uid="{D1647550-A3FD-4050-A538-FD2AB13A1445}"/>
    <cellStyle name="40% - Accent6 2 2 13" xfId="4647" xr:uid="{2D70BEFC-3C39-4FBE-A8EF-038E89F849C4}"/>
    <cellStyle name="40% - Accent6 2 2 2" xfId="884" xr:uid="{2F4E6852-A844-4C98-A22C-4E20A9438763}"/>
    <cellStyle name="40% - Accent6 2 2 2 10" xfId="6074" xr:uid="{E127396E-C420-46D1-A5CF-F37D96627949}"/>
    <cellStyle name="40% - Accent6 2 2 2 11" xfId="4742" xr:uid="{A2F3A678-BD61-453A-9773-AD0B38A258D6}"/>
    <cellStyle name="40% - Accent6 2 2 2 2" xfId="113" xr:uid="{421EAE29-C434-40C4-93DD-B3A4B19D36AF}"/>
    <cellStyle name="40% - Accent6 2 2 2 2 2" xfId="1384" xr:uid="{41702365-F99E-462B-911E-A63F2FF19D1F}"/>
    <cellStyle name="40% - Accent6 2 2 2 2 2 2" xfId="2046" xr:uid="{4D639A26-2E9C-4748-AC7A-F3BE1A51D39D}"/>
    <cellStyle name="40% - Accent6 2 2 2 2 2 2 2" xfId="3281" xr:uid="{FD078651-E375-4A09-B5D5-08010AFF598E}"/>
    <cellStyle name="40% - Accent6 2 2 2 2 2 2 3" xfId="17453" xr:uid="{D017C9DC-C5F9-4DE2-B8BB-8B586DAC6850}"/>
    <cellStyle name="40% - Accent6 2 2 2 2 2 3" xfId="2672" xr:uid="{5D6C3750-9949-43F9-8CDF-E16BB2ECA25D}"/>
    <cellStyle name="40% - Accent6 2 2 2 2 2 3 2" xfId="17454" xr:uid="{5BF3B5F7-9402-4155-A089-D1A94CD826C2}"/>
    <cellStyle name="40% - Accent6 2 2 2 2 2 4" xfId="17452" xr:uid="{6179E81D-5BFE-4158-95DB-C3B297A2578F}"/>
    <cellStyle name="40% - Accent6 2 2 2 2 3" xfId="1756" xr:uid="{F2D6D152-C80C-49F0-85F2-3180D25F135F}"/>
    <cellStyle name="40% - Accent6 2 2 2 2 3 2" xfId="2977" xr:uid="{2F98806B-9956-4E1E-8FBE-4E7ADFC6C321}"/>
    <cellStyle name="40% - Accent6 2 2 2 2 3 3" xfId="17455" xr:uid="{F7857E1C-F4BD-4BFB-929E-AB3729DCBD1A}"/>
    <cellStyle name="40% - Accent6 2 2 2 2 4" xfId="2352" xr:uid="{3C1B9375-ED0F-4223-9A5A-4D5B3721F3B1}"/>
    <cellStyle name="40% - Accent6 2 2 2 2 4 2" xfId="17456" xr:uid="{9CD39E0F-2962-45C6-A8D7-86BF9DCE3E55}"/>
    <cellStyle name="40% - Accent6 2 2 2 2 5" xfId="17457" xr:uid="{2C784A84-2813-4D1F-9EED-50FC10E5079F}"/>
    <cellStyle name="40% - Accent6 2 2 2 2 6" xfId="31433" xr:uid="{998F2077-A840-4B72-A0A8-3F832CB7584A}"/>
    <cellStyle name="40% - Accent6 2 2 2 2 7" xfId="17451" xr:uid="{6EFDED79-C9F5-4528-878E-15A9C9A4C22F}"/>
    <cellStyle name="40% - Accent6 2 2 2 3" xfId="1383" xr:uid="{5D01B33F-83ED-4979-B18F-93389F5B5F43}"/>
    <cellStyle name="40% - Accent6 2 2 2 3 2" xfId="2045" xr:uid="{23AC5F48-C899-49D6-8810-648EF0AA0B92}"/>
    <cellStyle name="40% - Accent6 2 2 2 3 2 2" xfId="3280" xr:uid="{E50E7F50-8D4E-4177-9B3C-B9A7A477AC77}"/>
    <cellStyle name="40% - Accent6 2 2 2 3 2 2 2" xfId="17460" xr:uid="{40991234-3BA0-4CA2-8261-51C6EAE6D235}"/>
    <cellStyle name="40% - Accent6 2 2 2 3 2 3" xfId="17461" xr:uid="{A37A6DF5-A172-43CA-AE3E-C431797AC479}"/>
    <cellStyle name="40% - Accent6 2 2 2 3 2 4" xfId="17459" xr:uid="{D99C3EB8-9A15-4769-AEC0-00ED16D3B19E}"/>
    <cellStyle name="40% - Accent6 2 2 2 3 3" xfId="2671" xr:uid="{327DF1FE-0FF6-4C28-A05F-9653C9B0559C}"/>
    <cellStyle name="40% - Accent6 2 2 2 3 3 2" xfId="17462" xr:uid="{6A9FF4C6-41DD-45A6-987B-CB888395ECA0}"/>
    <cellStyle name="40% - Accent6 2 2 2 3 4" xfId="17463" xr:uid="{E02D10E0-4418-4B38-85CE-85217E7CF55D}"/>
    <cellStyle name="40% - Accent6 2 2 2 3 5" xfId="17464" xr:uid="{FF315BB9-453D-4965-A1FF-CED4540D278A}"/>
    <cellStyle name="40% - Accent6 2 2 2 3 6" xfId="17458" xr:uid="{91EE3FFF-DED0-4EE7-BFB3-0C8BB6A492BB}"/>
    <cellStyle name="40% - Accent6 2 2 2 4" xfId="1755" xr:uid="{6F6E2CC1-799B-40AB-A04F-564E94FD4CC8}"/>
    <cellStyle name="40% - Accent6 2 2 2 4 2" xfId="2976" xr:uid="{78CBC7F8-116A-4F10-B991-0ED414C68B4B}"/>
    <cellStyle name="40% - Accent6 2 2 2 4 2 2" xfId="17466" xr:uid="{B54FC712-D240-4175-9542-955054BE860E}"/>
    <cellStyle name="40% - Accent6 2 2 2 4 3" xfId="17467" xr:uid="{DB632F19-CA12-4D7D-958E-B2164C7D1554}"/>
    <cellStyle name="40% - Accent6 2 2 2 4 4" xfId="17465" xr:uid="{456A2853-1075-446B-BD31-A01AFC96F58B}"/>
    <cellStyle name="40% - Accent6 2 2 2 5" xfId="2235" xr:uid="{DC98AC44-D2A9-4805-94BE-3555B671772B}"/>
    <cellStyle name="40% - Accent6 2 2 2 5 2" xfId="17468" xr:uid="{5F6D9AAC-37FB-4B85-9386-C226C31B9E3F}"/>
    <cellStyle name="40% - Accent6 2 2 2 6" xfId="17469" xr:uid="{FB134B78-C15B-433C-930E-184214B934AC}"/>
    <cellStyle name="40% - Accent6 2 2 2 7" xfId="17470" xr:uid="{5695F378-1906-408B-B694-F2B6354E6E34}"/>
    <cellStyle name="40% - Accent6 2 2 2 8" xfId="20729" xr:uid="{D9293430-1F42-457E-AC8C-CB4D38814FE3}"/>
    <cellStyle name="40% - Accent6 2 2 2 9" xfId="17450" xr:uid="{A8ADA61D-B416-49A4-B64E-0B3E7BC25F0B}"/>
    <cellStyle name="40% - Accent6 2 2 3" xfId="806" xr:uid="{54EEC93D-8BC8-41C0-B3B4-455AA94A5C61}"/>
    <cellStyle name="40% - Accent6 2 2 3 2" xfId="1385" xr:uid="{B0970D54-BF13-466E-84CC-B3DE09A0314E}"/>
    <cellStyle name="40% - Accent6 2 2 3 2 2" xfId="2047" xr:uid="{334232E1-253E-48CE-825E-EE5321AB5DA3}"/>
    <cellStyle name="40% - Accent6 2 2 3 2 2 2" xfId="3282" xr:uid="{9C5AEC47-BEE5-4566-A3EF-7E98EA52217F}"/>
    <cellStyle name="40% - Accent6 2 2 3 2 2 2 2" xfId="17474" xr:uid="{BFC7B5C0-F8B6-4473-ABDB-5C45DCA313AC}"/>
    <cellStyle name="40% - Accent6 2 2 3 2 2 3" xfId="17475" xr:uid="{F736F3F0-681A-4088-B814-6A0E85DB6D5C}"/>
    <cellStyle name="40% - Accent6 2 2 3 2 2 4" xfId="17473" xr:uid="{9F20FDC0-ECBD-423A-BDE2-F041069BDBF4}"/>
    <cellStyle name="40% - Accent6 2 2 3 2 3" xfId="2673" xr:uid="{E5C270B2-A1B4-4744-B58F-CC000D0A8938}"/>
    <cellStyle name="40% - Accent6 2 2 3 2 3 2" xfId="17476" xr:uid="{2AAE1600-609F-4B3E-82C3-978ED88CFF78}"/>
    <cellStyle name="40% - Accent6 2 2 3 2 4" xfId="17477" xr:uid="{92170C24-D3FF-4B00-B69C-0351CFF4D209}"/>
    <cellStyle name="40% - Accent6 2 2 3 2 5" xfId="17478" xr:uid="{CC921CCA-1CE2-4D2C-9247-39D3DD690B65}"/>
    <cellStyle name="40% - Accent6 2 2 3 2 6" xfId="17472" xr:uid="{6B267E3D-4049-485F-A17A-EF9578CA009E}"/>
    <cellStyle name="40% - Accent6 2 2 3 3" xfId="1757" xr:uid="{731DB162-FE4A-4932-9610-4A36EC992FE9}"/>
    <cellStyle name="40% - Accent6 2 2 3 3 2" xfId="2978" xr:uid="{3CADD0E0-FF54-4AC5-AE3F-A59FAB376FA2}"/>
    <cellStyle name="40% - Accent6 2 2 3 3 2 2" xfId="17481" xr:uid="{23EB6CB6-BCC3-448C-B8EC-1445B47DE908}"/>
    <cellStyle name="40% - Accent6 2 2 3 3 2 3" xfId="17482" xr:uid="{035C8C61-44E9-4BFE-8426-45E009E52629}"/>
    <cellStyle name="40% - Accent6 2 2 3 3 2 4" xfId="17480" xr:uid="{EA2C8231-F725-4660-BBA6-C9B8F8322637}"/>
    <cellStyle name="40% - Accent6 2 2 3 3 3" xfId="17483" xr:uid="{009F13EC-A15C-45DA-B34F-9522229EA291}"/>
    <cellStyle name="40% - Accent6 2 2 3 3 4" xfId="17484" xr:uid="{0A9B5935-0921-470D-B8BE-1687FFDAF6D0}"/>
    <cellStyle name="40% - Accent6 2 2 3 3 5" xfId="17485" xr:uid="{E62CC144-8E88-4F6F-A452-22D5B5BF24FC}"/>
    <cellStyle name="40% - Accent6 2 2 3 3 6" xfId="17479" xr:uid="{58937D33-F099-4913-AB27-6460385AE5A9}"/>
    <cellStyle name="40% - Accent6 2 2 3 4" xfId="2304" xr:uid="{82B389C5-1039-4110-8EB9-8058D517469C}"/>
    <cellStyle name="40% - Accent6 2 2 3 4 2" xfId="17487" xr:uid="{4875F1EB-DF97-4C97-B21D-548D97757238}"/>
    <cellStyle name="40% - Accent6 2 2 3 4 3" xfId="17488" xr:uid="{76EE86B4-5675-4E81-B88B-74FCE3D707EC}"/>
    <cellStyle name="40% - Accent6 2 2 3 4 4" xfId="17486" xr:uid="{F60236E3-A542-439F-A62E-26CB0DF7918F}"/>
    <cellStyle name="40% - Accent6 2 2 3 5" xfId="17489" xr:uid="{7826EB01-AAA5-44DA-98FA-391ADFD3D861}"/>
    <cellStyle name="40% - Accent6 2 2 3 6" xfId="17490" xr:uid="{B4F92F9C-FE39-4C0F-9974-2CCC4984ED4B}"/>
    <cellStyle name="40% - Accent6 2 2 3 7" xfId="17491" xr:uid="{39B11294-706F-4CF7-9B07-030A861E5C84}"/>
    <cellStyle name="40% - Accent6 2 2 3 8" xfId="23439" xr:uid="{C6C1E31D-3B97-40A2-A56A-2A31DC2CAF59}"/>
    <cellStyle name="40% - Accent6 2 2 3 9" xfId="17471" xr:uid="{41360E76-43C5-4411-9202-3A4579D2E5F3}"/>
    <cellStyle name="40% - Accent6 2 2 4" xfId="116" xr:uid="{F100E5B5-A908-4FD6-B6ED-1400B2EBC766}"/>
    <cellStyle name="40% - Accent6 2 2 4 2" xfId="1382" xr:uid="{EA8CF834-0E87-4A01-B75E-C294A965985B}"/>
    <cellStyle name="40% - Accent6 2 2 4 2 2" xfId="2044" xr:uid="{11ED8FB2-6BFE-440F-B06E-784A0B6F11CD}"/>
    <cellStyle name="40% - Accent6 2 2 4 2 2 2" xfId="3279" xr:uid="{6C6CD99B-BA09-47E4-A84B-43A019627551}"/>
    <cellStyle name="40% - Accent6 2 2 4 2 2 3" xfId="17494" xr:uid="{70DFE55E-5D02-458D-9F89-1D6CAAEAB2B3}"/>
    <cellStyle name="40% - Accent6 2 2 4 2 3" xfId="2674" xr:uid="{E671E384-6808-46D0-89C6-BC559F172AE5}"/>
    <cellStyle name="40% - Accent6 2 2 4 2 3 2" xfId="17495" xr:uid="{F7854A9F-54B8-4E12-8041-098DF59BBC44}"/>
    <cellStyle name="40% - Accent6 2 2 4 2 4" xfId="17493" xr:uid="{86A9B203-DE53-4F93-9350-28B25588A983}"/>
    <cellStyle name="40% - Accent6 2 2 4 3" xfId="1754" xr:uid="{A6CF8098-7B83-45AC-9954-5C32642E18CF}"/>
    <cellStyle name="40% - Accent6 2 2 4 3 2" xfId="2975" xr:uid="{17A6C267-0E5C-44FF-B39D-0A4EE0E61B30}"/>
    <cellStyle name="40% - Accent6 2 2 4 3 3" xfId="17496" xr:uid="{1C4B4CA5-C911-4C43-A9F7-DB2B7AD06AA7}"/>
    <cellStyle name="40% - Accent6 2 2 4 4" xfId="2413" xr:uid="{F27934DC-5C9E-43A1-BB19-024B3F1FD9A2}"/>
    <cellStyle name="40% - Accent6 2 2 4 4 2" xfId="17497" xr:uid="{386E0890-9A06-4AA5-8B1C-74743D80B5EE}"/>
    <cellStyle name="40% - Accent6 2 2 4 5" xfId="17498" xr:uid="{4A8717E4-6543-4B57-A7A4-BEE74CBB1986}"/>
    <cellStyle name="40% - Accent6 2 2 4 6" xfId="17492" xr:uid="{A64C854C-05CF-4F53-85BF-9BC09E130B59}"/>
    <cellStyle name="40% - Accent6 2 2 5" xfId="1192" xr:uid="{14284423-08F3-4763-BB89-70E236FDC5AA}"/>
    <cellStyle name="40% - Accent6 2 2 5 2" xfId="1854" xr:uid="{A980C50B-94DE-49E6-AEEE-9F6C526573D5}"/>
    <cellStyle name="40% - Accent6 2 2 5 2 2" xfId="3089" xr:uid="{F969EE7A-6605-4C18-9C4D-B398D6B0051B}"/>
    <cellStyle name="40% - Accent6 2 2 5 2 2 2" xfId="17501" xr:uid="{E3C3B02F-4499-4640-BB42-2A6D365E2F97}"/>
    <cellStyle name="40% - Accent6 2 2 5 2 3" xfId="17502" xr:uid="{A7FAB2B3-AA45-473E-A795-153A58AEB35F}"/>
    <cellStyle name="40% - Accent6 2 2 5 2 4" xfId="17500" xr:uid="{94C71A48-C30A-4025-A820-380759E40E59}"/>
    <cellStyle name="40% - Accent6 2 2 5 3" xfId="2670" xr:uid="{A5CB6DCC-C687-406C-924B-5FB5A9FE0D74}"/>
    <cellStyle name="40% - Accent6 2 2 5 3 2" xfId="17503" xr:uid="{399F406E-194C-4F70-9FD6-5347F9C89DF0}"/>
    <cellStyle name="40% - Accent6 2 2 5 4" xfId="17504" xr:uid="{9A5F81BB-DF9D-4BCA-A57E-B7BDFAF0F7AA}"/>
    <cellStyle name="40% - Accent6 2 2 5 5" xfId="17505" xr:uid="{998B0C60-5438-42F2-A7C7-46B1FFF7F87B}"/>
    <cellStyle name="40% - Accent6 2 2 5 6" xfId="17499" xr:uid="{81703D64-B5F2-4319-965A-51AA5FA92077}"/>
    <cellStyle name="40% - Accent6 2 2 6" xfId="1564" xr:uid="{2CA473B3-6952-4894-8A29-C85CAAB4119F}"/>
    <cellStyle name="40% - Accent6 2 2 6 2" xfId="2785" xr:uid="{CE31DAE2-7B25-4015-B710-DE8297F1826C}"/>
    <cellStyle name="40% - Accent6 2 2 6 2 2" xfId="17507" xr:uid="{618069FF-278F-466B-9324-D7E4EAC98C62}"/>
    <cellStyle name="40% - Accent6 2 2 6 3" xfId="17508" xr:uid="{5952A813-C7C1-4650-B9C6-821FDECA21D7}"/>
    <cellStyle name="40% - Accent6 2 2 6 4" xfId="17506" xr:uid="{A4A1C5E6-165D-4DCB-8E62-23592DE033D5}"/>
    <cellStyle name="40% - Accent6 2 2 7" xfId="2185" xr:uid="{17FB4856-9C12-426B-819B-278A681EB287}"/>
    <cellStyle name="40% - Accent6 2 2 7 2" xfId="17509" xr:uid="{110EDA3A-EF8F-449C-A471-DD45050E9190}"/>
    <cellStyle name="40% - Accent6 2 2 8" xfId="3457" xr:uid="{FA4FCBBD-82F9-4C44-A182-408D54817D84}"/>
    <cellStyle name="40% - Accent6 2 2 8 2" xfId="17510" xr:uid="{4093701D-15B9-44CD-8247-55E9B93507C2}"/>
    <cellStyle name="40% - Accent6 2 2 9" xfId="827" xr:uid="{AD06B977-CBF0-4B65-AA04-5540292F2E66}"/>
    <cellStyle name="40% - Accent6 2 2 9 2" xfId="17511" xr:uid="{F737A79E-F0B4-4CBF-9B48-45FFC1332581}"/>
    <cellStyle name="40% - Accent6 2 3" xfId="646" xr:uid="{36EB94A9-474A-4D30-ADD0-75C417040829}"/>
    <cellStyle name="40% - Accent6 2 3 10" xfId="5492" xr:uid="{18E95856-A7CD-4273-B83F-4FBD6A0DDB91}"/>
    <cellStyle name="40% - Accent6 2 3 11" xfId="23053" xr:uid="{CE891C89-5666-4974-A04A-E989B68A8F54}"/>
    <cellStyle name="40% - Accent6 2 3 12" xfId="4697" xr:uid="{984DB03A-7BF8-4892-A121-5544E65CE72F}"/>
    <cellStyle name="40% - Accent6 2 3 2" xfId="804" xr:uid="{8C59D030-8534-4A2D-81DF-C7C884637314}"/>
    <cellStyle name="40% - Accent6 2 3 2 2" xfId="1387" xr:uid="{1D9EB78F-CEBF-4651-9950-4A067737DC8A}"/>
    <cellStyle name="40% - Accent6 2 3 2 2 2" xfId="2049" xr:uid="{4408BFE0-ADA6-42A7-AADC-076F31F72F0D}"/>
    <cellStyle name="40% - Accent6 2 3 2 2 2 2" xfId="3284" xr:uid="{072B57D2-6CAE-4873-9093-74717DAA217A}"/>
    <cellStyle name="40% - Accent6 2 3 2 2 2 3" xfId="17515" xr:uid="{531158FD-9135-43CD-9474-F7D39B6F2DC5}"/>
    <cellStyle name="40% - Accent6 2 3 2 2 3" xfId="2676" xr:uid="{7DFBE797-1E2E-4E5C-A5F6-5204D7279D6A}"/>
    <cellStyle name="40% - Accent6 2 3 2 2 3 2" xfId="17516" xr:uid="{32D4B0B1-47EE-4CFA-A66E-E5963306EAAE}"/>
    <cellStyle name="40% - Accent6 2 3 2 2 4" xfId="17514" xr:uid="{E35C9DC5-03AD-46E1-AAB6-FE9715B07CD9}"/>
    <cellStyle name="40% - Accent6 2 3 2 3" xfId="1759" xr:uid="{3C884E70-F5CB-45AB-A6F9-03679C69C036}"/>
    <cellStyle name="40% - Accent6 2 3 2 3 2" xfId="2980" xr:uid="{8CE2334C-B530-49AD-ADFB-F664415AA8E6}"/>
    <cellStyle name="40% - Accent6 2 3 2 3 3" xfId="17517" xr:uid="{DD280B72-E4FE-4065-BD4A-F7B9BAF9DC0E}"/>
    <cellStyle name="40% - Accent6 2 3 2 4" xfId="2351" xr:uid="{50321E3E-F214-4CA9-A926-2483418A3E73}"/>
    <cellStyle name="40% - Accent6 2 3 2 4 2" xfId="17518" xr:uid="{247CF405-A637-432B-AD1F-B60C187EBB20}"/>
    <cellStyle name="40% - Accent6 2 3 2 5" xfId="17519" xr:uid="{944199DB-8B56-48FF-999C-B047BFE8FA47}"/>
    <cellStyle name="40% - Accent6 2 3 2 6" xfId="22322" xr:uid="{57DCF261-F7B8-4753-8950-93D2F411F9AF}"/>
    <cellStyle name="40% - Accent6 2 3 2 7" xfId="17513" xr:uid="{B185AB7F-A058-4740-BF6E-B84CD0906331}"/>
    <cellStyle name="40% - Accent6 2 3 2 8" xfId="31432" xr:uid="{722FD1E6-4E01-4E33-BB7A-162E07413882}"/>
    <cellStyle name="40% - Accent6 2 3 3" xfId="1386" xr:uid="{4B4445C2-C548-4568-95F0-D94FEB927D21}"/>
    <cellStyle name="40% - Accent6 2 3 3 2" xfId="2048" xr:uid="{7EEE6684-8CE7-4928-9FC1-9246D3BC16A7}"/>
    <cellStyle name="40% - Accent6 2 3 3 2 2" xfId="3283" xr:uid="{11A8095B-DAF5-4FC7-9AAB-4DDE19250BB4}"/>
    <cellStyle name="40% - Accent6 2 3 3 2 2 2" xfId="17522" xr:uid="{4F0DAC40-B80D-4D1B-92EA-5B061A1315AF}"/>
    <cellStyle name="40% - Accent6 2 3 3 2 3" xfId="17523" xr:uid="{ABF98BD5-48D2-4170-BA94-CD4743A9101E}"/>
    <cellStyle name="40% - Accent6 2 3 3 2 4" xfId="17521" xr:uid="{08188364-80F6-4D39-AC09-748C79C4E5B0}"/>
    <cellStyle name="40% - Accent6 2 3 3 3" xfId="2675" xr:uid="{F5E8D63D-D079-4FE2-A00B-E3632E361E93}"/>
    <cellStyle name="40% - Accent6 2 3 3 3 2" xfId="17524" xr:uid="{4950AAA2-1ED6-443B-8FB8-BF90E93FB8CB}"/>
    <cellStyle name="40% - Accent6 2 3 3 4" xfId="17525" xr:uid="{87F11D3F-990A-48DE-9D28-42EBAE9E37C4}"/>
    <cellStyle name="40% - Accent6 2 3 3 5" xfId="17526" xr:uid="{DE67F3E4-D4FA-42BE-8581-795DCB7A357C}"/>
    <cellStyle name="40% - Accent6 2 3 3 6" xfId="23884" xr:uid="{93156C79-C1B1-40F4-A0AF-9487AB353F8F}"/>
    <cellStyle name="40% - Accent6 2 3 3 7" xfId="17520" xr:uid="{6B34C4D9-1EB0-4BC3-B48F-405720F2155E}"/>
    <cellStyle name="40% - Accent6 2 3 4" xfId="1758" xr:uid="{89093D3F-FF9D-4D2B-B167-AAFB7AA37C04}"/>
    <cellStyle name="40% - Accent6 2 3 4 2" xfId="2979" xr:uid="{5ABA75A0-09B7-4497-AC10-0D2E6EA2A9E4}"/>
    <cellStyle name="40% - Accent6 2 3 4 2 2" xfId="17528" xr:uid="{7B61233F-3515-4568-9270-E3D243D96266}"/>
    <cellStyle name="40% - Accent6 2 3 4 3" xfId="17529" xr:uid="{6507E0D6-560E-4834-94D4-86E43CC5B3D1}"/>
    <cellStyle name="40% - Accent6 2 3 4 4" xfId="17527" xr:uid="{6042D478-992F-4220-92B1-6A95E2D1169D}"/>
    <cellStyle name="40% - Accent6 2 3 5" xfId="2234" xr:uid="{D8D5E048-5952-4C7E-97CE-D41A5ADB5065}"/>
    <cellStyle name="40% - Accent6 2 3 5 2" xfId="17530" xr:uid="{76B1613D-CC78-43B3-81C3-C1BC5308B433}"/>
    <cellStyle name="40% - Accent6 2 3 6" xfId="4161" xr:uid="{54310760-015A-4DD3-B2EE-AFDB15E325E7}"/>
    <cellStyle name="40% - Accent6 2 3 6 2" xfId="17531" xr:uid="{AED0E87F-F758-4086-BCA8-47A9FBFE962A}"/>
    <cellStyle name="40% - Accent6 2 3 7" xfId="17532" xr:uid="{75D17CFE-EEB2-490C-8E12-79A43FE305AF}"/>
    <cellStyle name="40% - Accent6 2 3 8" xfId="20728" xr:uid="{4437E577-E279-427F-AA0C-EAC8DFF1EBB5}"/>
    <cellStyle name="40% - Accent6 2 3 9" xfId="17512" xr:uid="{394516D4-8FB7-4E80-AF17-E29CDF0D0C28}"/>
    <cellStyle name="40% - Accent6 2 4" xfId="803" xr:uid="{7B18F02C-05CE-4A57-8EA4-8C8881096FEB}"/>
    <cellStyle name="40% - Accent6 2 4 2" xfId="1388" xr:uid="{7C12F7DB-C204-45D2-9A63-5725A8EFD465}"/>
    <cellStyle name="40% - Accent6 2 4 2 2" xfId="2050" xr:uid="{C30D929A-7FE3-4A54-B515-A6C844517EB9}"/>
    <cellStyle name="40% - Accent6 2 4 2 2 2" xfId="3285" xr:uid="{02AA563B-F765-47E5-9673-B80D90F90D24}"/>
    <cellStyle name="40% - Accent6 2 4 2 2 2 2" xfId="17536" xr:uid="{48C7A580-FE9A-432C-9F57-25EC8B386D69}"/>
    <cellStyle name="40% - Accent6 2 4 2 2 3" xfId="17537" xr:uid="{AF52B0A8-EDD2-4A38-91FB-64FD1928CA23}"/>
    <cellStyle name="40% - Accent6 2 4 2 2 4" xfId="17535" xr:uid="{180235D6-0440-4517-9C50-C2ECA4BC2506}"/>
    <cellStyle name="40% - Accent6 2 4 2 3" xfId="2677" xr:uid="{08194DB2-377D-4863-98A4-0E55CBCAEF38}"/>
    <cellStyle name="40% - Accent6 2 4 2 3 2" xfId="17538" xr:uid="{17873ADA-A5AA-4606-AE7D-23B4336FE1EA}"/>
    <cellStyle name="40% - Accent6 2 4 2 4" xfId="17539" xr:uid="{E8FBF3A1-853A-487F-8A8F-E21A363BEAC5}"/>
    <cellStyle name="40% - Accent6 2 4 2 5" xfId="17540" xr:uid="{2F46CB81-A71B-42D2-B8D1-4DA284FC0467}"/>
    <cellStyle name="40% - Accent6 2 4 2 6" xfId="17534" xr:uid="{A0C84F26-B4CD-4A8B-AFE7-D06ECD7BC088}"/>
    <cellStyle name="40% - Accent6 2 4 3" xfId="1760" xr:uid="{B53021A1-90B7-4EE1-B9AF-AAA73B742C7B}"/>
    <cellStyle name="40% - Accent6 2 4 3 2" xfId="2981" xr:uid="{E9BA7D02-4852-45AD-BDDD-D3C487156B9C}"/>
    <cellStyle name="40% - Accent6 2 4 3 2 2" xfId="17543" xr:uid="{4D593099-611C-4604-BFE2-A76C1F796CE0}"/>
    <cellStyle name="40% - Accent6 2 4 3 2 3" xfId="17544" xr:uid="{3EB22746-6895-4055-82D5-024176A870F4}"/>
    <cellStyle name="40% - Accent6 2 4 3 2 4" xfId="17542" xr:uid="{C8707760-BCB4-4E00-9636-345DB323E7E8}"/>
    <cellStyle name="40% - Accent6 2 4 3 3" xfId="17545" xr:uid="{46F090DE-29F2-4075-AAA0-A928C0C18420}"/>
    <cellStyle name="40% - Accent6 2 4 3 4" xfId="17546" xr:uid="{4D7FAE95-5004-4B89-B461-BBF711278FD2}"/>
    <cellStyle name="40% - Accent6 2 4 3 5" xfId="17547" xr:uid="{B7EF9DA2-082C-49D4-A321-4C66D19BF903}"/>
    <cellStyle name="40% - Accent6 2 4 3 6" xfId="17541" xr:uid="{C2EBA8A0-375D-47C1-8E47-CC9D4DD8DE25}"/>
    <cellStyle name="40% - Accent6 2 4 4" xfId="2274" xr:uid="{9501C327-7854-48BA-82F5-9A7BD43FC555}"/>
    <cellStyle name="40% - Accent6 2 4 4 2" xfId="17549" xr:uid="{8778634D-8F6B-4488-B640-13C155AE3020}"/>
    <cellStyle name="40% - Accent6 2 4 4 3" xfId="17550" xr:uid="{92BA4361-8D87-4860-9351-2BE8665E665E}"/>
    <cellStyle name="40% - Accent6 2 4 4 4" xfId="17548" xr:uid="{05CD0C05-5366-463B-9C1D-8EE562EF0DA8}"/>
    <cellStyle name="40% - Accent6 2 4 5" xfId="17551" xr:uid="{BB9869CF-F1CB-4341-A174-84179287F96D}"/>
    <cellStyle name="40% - Accent6 2 4 6" xfId="17552" xr:uid="{7E4601E9-E882-468B-AEEA-6D45E6A28AD1}"/>
    <cellStyle name="40% - Accent6 2 4 7" xfId="17553" xr:uid="{9410F37F-878A-46D5-8DB7-18A337E7724A}"/>
    <cellStyle name="40% - Accent6 2 4 8" xfId="21822" xr:uid="{46BC9C92-B4CD-4C79-ABC8-77BA5C8E5A3F}"/>
    <cellStyle name="40% - Accent6 2 4 9" xfId="17533" xr:uid="{173F614D-9B38-4FC1-BE6C-4B631EBD86C7}"/>
    <cellStyle name="40% - Accent6 2 5" xfId="699" xr:uid="{0C826FBF-1D3F-49DF-9AFD-DF3F67120263}"/>
    <cellStyle name="40% - Accent6 2 5 2" xfId="1381" xr:uid="{865509AD-3239-4341-9219-78AC1DF4EE1E}"/>
    <cellStyle name="40% - Accent6 2 5 2 2" xfId="2043" xr:uid="{AA539B1C-D963-4D37-A96F-C10BA4A63C7B}"/>
    <cellStyle name="40% - Accent6 2 5 2 2 2" xfId="3278" xr:uid="{159BD08C-9ED7-4099-AF24-21BF9F0C61F9}"/>
    <cellStyle name="40% - Accent6 2 5 2 2 2 2" xfId="17557" xr:uid="{0F140570-4AD4-4688-BF92-E84EFDE82F94}"/>
    <cellStyle name="40% - Accent6 2 5 2 2 3" xfId="17558" xr:uid="{05C19A09-5608-4F83-B3ED-B2387CF264E9}"/>
    <cellStyle name="40% - Accent6 2 5 2 2 4" xfId="17556" xr:uid="{DC4EC8AE-5BDA-4C23-B357-EFB89CE23E71}"/>
    <cellStyle name="40% - Accent6 2 5 2 3" xfId="2678" xr:uid="{6784FEF4-0FEE-4906-8506-16C6F5720EE3}"/>
    <cellStyle name="40% - Accent6 2 5 2 3 2" xfId="17559" xr:uid="{43DD141C-ABBB-4FED-B699-2AE34428E41B}"/>
    <cellStyle name="40% - Accent6 2 5 2 4" xfId="17560" xr:uid="{BBCB1D16-E977-408F-88D6-5E47D7641240}"/>
    <cellStyle name="40% - Accent6 2 5 2 5" xfId="17561" xr:uid="{5D4F18A0-B9A9-422B-90C8-F6AC00527617}"/>
    <cellStyle name="40% - Accent6 2 5 2 6" xfId="17555" xr:uid="{20464DC9-FFB6-41CC-9C4F-D127662C1C68}"/>
    <cellStyle name="40% - Accent6 2 5 3" xfId="1753" xr:uid="{B8560964-4E37-4C68-A011-4F26FD132C11}"/>
    <cellStyle name="40% - Accent6 2 5 3 2" xfId="2974" xr:uid="{382F3FA5-8B8B-46A5-8010-E92FB7FC3C86}"/>
    <cellStyle name="40% - Accent6 2 5 3 2 2" xfId="17564" xr:uid="{0244B3E5-500E-4CB0-BADE-9A29D92FF190}"/>
    <cellStyle name="40% - Accent6 2 5 3 2 3" xfId="17565" xr:uid="{2A1DBC78-83DC-436C-987C-1C21693FC684}"/>
    <cellStyle name="40% - Accent6 2 5 3 2 4" xfId="17563" xr:uid="{055CC376-66FD-43F0-9A0D-5006F6557E42}"/>
    <cellStyle name="40% - Accent6 2 5 3 3" xfId="17566" xr:uid="{52988FD9-198F-4849-83AE-EF21A5B9280F}"/>
    <cellStyle name="40% - Accent6 2 5 3 4" xfId="17567" xr:uid="{F241D01F-94CE-4A63-B257-AA9BF4C3C1D3}"/>
    <cellStyle name="40% - Accent6 2 5 3 5" xfId="17568" xr:uid="{4ABFA20E-331B-4E41-85A2-9796B9F6134B}"/>
    <cellStyle name="40% - Accent6 2 5 3 6" xfId="17562" xr:uid="{E568230C-8334-4D70-8C73-12F4F1673A3F}"/>
    <cellStyle name="40% - Accent6 2 5 4" xfId="2395" xr:uid="{CFF0154C-9253-438B-A81C-9F9EA3C374CE}"/>
    <cellStyle name="40% - Accent6 2 5 4 2" xfId="17570" xr:uid="{20E4FBCF-EF82-4122-ABB9-6D4E3994427A}"/>
    <cellStyle name="40% - Accent6 2 5 4 3" xfId="17571" xr:uid="{4098E901-4F8E-4904-9447-9C98BD504AAD}"/>
    <cellStyle name="40% - Accent6 2 5 4 4" xfId="17569" xr:uid="{B22C023E-9A7B-4812-92B0-398CBEEECB83}"/>
    <cellStyle name="40% - Accent6 2 5 5" xfId="17572" xr:uid="{C0BA34DD-5764-4612-AB04-166D12D19A77}"/>
    <cellStyle name="40% - Accent6 2 5 6" xfId="17573" xr:uid="{4679E8D3-A058-4B19-B396-BE12C3EAD922}"/>
    <cellStyle name="40% - Accent6 2 5 7" xfId="17574" xr:uid="{435D0F4D-BF72-47E2-8620-CB965702E06E}"/>
    <cellStyle name="40% - Accent6 2 5 8" xfId="17554" xr:uid="{114DD334-8433-40F2-BCF1-D93FB120C043}"/>
    <cellStyle name="40% - Accent6 2 6" xfId="132" xr:uid="{C030665A-7B96-43AE-82BE-40ECE33FC0BE}"/>
    <cellStyle name="40% - Accent6 2 6 2" xfId="1825" xr:uid="{FBF4A6B4-C1A1-47F1-9A2D-CEACDF27B50B}"/>
    <cellStyle name="40% - Accent6 2 6 2 2" xfId="3059" xr:uid="{0D16F5D1-85A5-4968-A37D-EB259225BC26}"/>
    <cellStyle name="40% - Accent6 2 6 2 2 2" xfId="17577" xr:uid="{60F07150-27CD-4F9F-86E7-AAD5AAC5E6BE}"/>
    <cellStyle name="40% - Accent6 2 6 2 3" xfId="17578" xr:uid="{31FF7150-4125-43D9-9F3F-B9599B89390E}"/>
    <cellStyle name="40% - Accent6 2 6 2 4" xfId="17576" xr:uid="{8EE3A4CB-0931-4154-A8FC-AB2D0039FF06}"/>
    <cellStyle name="40% - Accent6 2 6 3" xfId="2669" xr:uid="{30C42456-DC85-4E7D-AF67-C493253B4811}"/>
    <cellStyle name="40% - Accent6 2 6 3 2" xfId="17579" xr:uid="{D6362EE5-A68E-4F2E-9D01-5489D10E12D3}"/>
    <cellStyle name="40% - Accent6 2 6 4" xfId="17580" xr:uid="{9F31D03D-BB75-41C7-8BE3-98FE3EB2511E}"/>
    <cellStyle name="40% - Accent6 2 6 5" xfId="17581" xr:uid="{637793D9-D3A7-4371-99D9-7E5F5F585B6D}"/>
    <cellStyle name="40% - Accent6 2 6 6" xfId="17575" xr:uid="{8E9E5266-9B09-4F90-83FD-FDE1206B420A}"/>
    <cellStyle name="40% - Accent6 2 7" xfId="1534" xr:uid="{D4625B83-A56F-498D-9E6A-8A5BB75E67A4}"/>
    <cellStyle name="40% - Accent6 2 7 2" xfId="2754" xr:uid="{9D163EFB-9C99-4B84-9A66-6F460E72773D}"/>
    <cellStyle name="40% - Accent6 2 7 2 2" xfId="17584" xr:uid="{62BDEF49-4964-4A48-AF94-383F6DFFD762}"/>
    <cellStyle name="40% - Accent6 2 7 2 3" xfId="17585" xr:uid="{3412E364-5418-4578-A4BF-DA08DF39D6E8}"/>
    <cellStyle name="40% - Accent6 2 7 2 4" xfId="17583" xr:uid="{F106D3D3-99CA-4159-B78B-86894CE99431}"/>
    <cellStyle name="40% - Accent6 2 7 3" xfId="17586" xr:uid="{A0B0E995-1FAE-4E6C-982F-26C2EC5CE023}"/>
    <cellStyle name="40% - Accent6 2 7 4" xfId="17587" xr:uid="{22F59D0A-180E-4971-9AB7-64ABDB57A071}"/>
    <cellStyle name="40% - Accent6 2 7 5" xfId="17588" xr:uid="{50551497-6E89-4A63-BAC2-14499961F098}"/>
    <cellStyle name="40% - Accent6 2 7 6" xfId="17582" xr:uid="{314A009C-E8D5-46C0-99CB-5896CEBCC1E9}"/>
    <cellStyle name="40% - Accent6 2 8" xfId="2154" xr:uid="{6EA10D39-50C5-40FD-A4B9-61EA786990F9}"/>
    <cellStyle name="40% - Accent6 2 8 2" xfId="17590" xr:uid="{7B33B0D2-A635-471F-9941-A423E9EF9038}"/>
    <cellStyle name="40% - Accent6 2 8 3" xfId="17591" xr:uid="{05A46CCF-9A66-4434-A5C8-65CE92884A74}"/>
    <cellStyle name="40% - Accent6 2 8 4" xfId="17589" xr:uid="{2801B5E4-040F-4CEF-9D6B-047D37474AB6}"/>
    <cellStyle name="40% - Accent6 2 9" xfId="17592" xr:uid="{D45DD50E-89FC-4A95-98CD-B7885EA1D8C0}"/>
    <cellStyle name="40% - Accent6 20" xfId="5857" xr:uid="{9A2B00E9-97FB-40B8-8015-B8FA00A3990B}"/>
    <cellStyle name="40% - Accent6 20 2" xfId="21756" xr:uid="{727B2869-615C-450D-8E9B-E16D11570534}"/>
    <cellStyle name="40% - Accent6 20 3" xfId="17593" xr:uid="{360FD08B-4D5F-4A01-8F39-A80837D347DD}"/>
    <cellStyle name="40% - Accent6 21" xfId="5880" xr:uid="{EFEBEB60-63CC-4A9B-8478-F7ED61D34D70}"/>
    <cellStyle name="40% - Accent6 21 2" xfId="21779" xr:uid="{3B9521A7-38DB-4B7C-A559-9899CECBE38F}"/>
    <cellStyle name="40% - Accent6 21 3" xfId="17594" xr:uid="{68864CBC-97A2-4863-82DA-246CFC47718D}"/>
    <cellStyle name="40% - Accent6 22" xfId="5906" xr:uid="{91305E93-F777-4EA6-9DF4-519D3F856DCC}"/>
    <cellStyle name="40% - Accent6 22 2" xfId="21804" xr:uid="{9CBE0C38-0A1B-490C-BB5A-D455EFD9E510}"/>
    <cellStyle name="40% - Accent6 22 3" xfId="17595" xr:uid="{2DC453FF-8E7C-4E39-83F7-F4B7600D5677}"/>
    <cellStyle name="40% - Accent6 23" xfId="4908" xr:uid="{E7714F91-4347-4952-BD86-B405BCD42B80}"/>
    <cellStyle name="40% - Accent6 23 2" xfId="17596" xr:uid="{CF1025E7-8C46-4968-9A41-86DA216D077F}"/>
    <cellStyle name="40% - Accent6 24" xfId="17597" xr:uid="{B0ECF31E-C5A1-4C3D-9E3F-E8140C1F33D1}"/>
    <cellStyle name="40% - Accent6 25" xfId="17598" xr:uid="{E85217A6-8DDC-496A-A95E-4EF3C75C448C}"/>
    <cellStyle name="40% - Accent6 26" xfId="17599" xr:uid="{E90D0B30-620D-4C2A-B639-FC36A76E40C6}"/>
    <cellStyle name="40% - Accent6 27" xfId="17600" xr:uid="{DF000C6F-5893-4C5C-B68B-F595CF673BAC}"/>
    <cellStyle name="40% - Accent6 28" xfId="17601" xr:uid="{8095A1AF-61B7-466D-8A89-AB5ED6DA0AEB}"/>
    <cellStyle name="40% - Accent6 29" xfId="17602" xr:uid="{AED42524-CB93-4922-A918-984FF16BB7BE}"/>
    <cellStyle name="40% - Accent6 3" xfId="663" xr:uid="{BC3182AA-089A-4CC8-B0A0-3A8A6893BC76}"/>
    <cellStyle name="40% - Accent6 3 10" xfId="17604" xr:uid="{C7DBD27E-7DE2-495A-B08A-6122C7F08A4A}"/>
    <cellStyle name="40% - Accent6 3 10 2" xfId="29915" xr:uid="{1B98FC4B-1D0E-419C-B30C-B8BFAAA6DB2A}"/>
    <cellStyle name="40% - Accent6 3 11" xfId="17605" xr:uid="{5AE509F0-F057-4941-8BE2-C0EC7D21B289}"/>
    <cellStyle name="40% - Accent6 3 12" xfId="17606" xr:uid="{E82AF6EB-E424-4160-B0D8-39DDB1EE0030}"/>
    <cellStyle name="40% - Accent6 3 13" xfId="17603" xr:uid="{E4885F09-E265-403A-A655-AA2200B98719}"/>
    <cellStyle name="40% - Accent6 3 14" xfId="20957" xr:uid="{CBB9889E-7F65-4AC2-AA3D-FAAD76598521}"/>
    <cellStyle name="40% - Accent6 3 15" xfId="6647" xr:uid="{B6A950AF-E67B-40A1-B263-3AC2B8C63C3E}"/>
    <cellStyle name="40% - Accent6 3 16" xfId="5078" xr:uid="{6026B502-45B6-4B63-8403-4527B3D440C7}"/>
    <cellStyle name="40% - Accent6 3 17" xfId="22964" xr:uid="{7E265E89-01B7-4843-9D02-32E301F13FBB}"/>
    <cellStyle name="40% - Accent6 3 2" xfId="835" xr:uid="{4BBB7F74-D23E-45D2-A571-DDC2C2E5D3DC}"/>
    <cellStyle name="40% - Accent6 3 2 10" xfId="21183" xr:uid="{4A5F09C2-6B1B-4F3C-9F01-A9AAFA4488B5}"/>
    <cellStyle name="40% - Accent6 3 2 11" xfId="17607" xr:uid="{76ACD51A-6483-4605-B9B9-936EA6B270A3}"/>
    <cellStyle name="40% - Accent6 3 2 12" xfId="5346" xr:uid="{2195E07B-B609-425D-A6A2-BDAE2D86A583}"/>
    <cellStyle name="40% - Accent6 3 2 13" xfId="23009" xr:uid="{15CDB5F9-41AE-485D-9075-56A782385349}"/>
    <cellStyle name="40% - Accent6 3 2 2" xfId="781" xr:uid="{17C73778-D35A-43C2-8690-4807D48437B6}"/>
    <cellStyle name="40% - Accent6 3 2 2 10" xfId="24352" xr:uid="{A7534692-B77B-4415-9438-E34709768540}"/>
    <cellStyle name="40% - Accent6 3 2 2 2" xfId="1391" xr:uid="{E22246D5-9E27-410D-B23F-79668F322788}"/>
    <cellStyle name="40% - Accent6 3 2 2 2 2" xfId="2053" xr:uid="{FFCF7C65-468E-4E18-91DE-25AEBAEAB26A}"/>
    <cellStyle name="40% - Accent6 3 2 2 2 2 2" xfId="3288" xr:uid="{D6347BCA-C86A-47B9-A7FE-FD880DEE2BFC}"/>
    <cellStyle name="40% - Accent6 3 2 2 2 2 2 2" xfId="17611" xr:uid="{698C5E78-9697-41E2-8D5F-3D710D1E9A1A}"/>
    <cellStyle name="40% - Accent6 3 2 2 2 2 3" xfId="17612" xr:uid="{1EFF4560-FF93-4D90-AD27-2B5FA920B39D}"/>
    <cellStyle name="40% - Accent6 3 2 2 2 2 4" xfId="28795" xr:uid="{3306464E-B354-4EF8-B114-C2F3E535C0BE}"/>
    <cellStyle name="40% - Accent6 3 2 2 2 2 5" xfId="17610" xr:uid="{E69A1057-F731-4A06-96F1-957EBB3D72A2}"/>
    <cellStyle name="40% - Accent6 3 2 2 2 3" xfId="2681" xr:uid="{E5726016-240A-4D6A-849C-61D48520B080}"/>
    <cellStyle name="40% - Accent6 3 2 2 2 3 2" xfId="17613" xr:uid="{744859FB-6884-4D89-AA3D-790C5CF42BE4}"/>
    <cellStyle name="40% - Accent6 3 2 2 2 4" xfId="17614" xr:uid="{52C63590-6F2A-4481-9F9C-597135D1D0A6}"/>
    <cellStyle name="40% - Accent6 3 2 2 2 5" xfId="17615" xr:uid="{10430111-550E-4CC2-BE63-13ED9E8A2527}"/>
    <cellStyle name="40% - Accent6 3 2 2 2 6" xfId="25820" xr:uid="{62231C35-4240-4C6F-B539-D800BA3A69B6}"/>
    <cellStyle name="40% - Accent6 3 2 2 2 7" xfId="17609" xr:uid="{EC6BA7F4-FDE3-4E27-9C90-0A18BF0E917A}"/>
    <cellStyle name="40% - Accent6 3 2 2 3" xfId="1763" xr:uid="{C46162B0-7B6D-4193-A0E2-502F2F933243}"/>
    <cellStyle name="40% - Accent6 3 2 2 3 2" xfId="2984" xr:uid="{2B6923A6-31B5-457B-836B-E3CBB26D51B3}"/>
    <cellStyle name="40% - Accent6 3 2 2 3 2 2" xfId="17618" xr:uid="{10BD393F-F2A0-4682-BB50-B87756E948DC}"/>
    <cellStyle name="40% - Accent6 3 2 2 3 2 3" xfId="17619" xr:uid="{E5AA703F-214D-493D-9CCF-CCEDA80FD2F3}"/>
    <cellStyle name="40% - Accent6 3 2 2 3 2 4" xfId="17617" xr:uid="{50D90F60-AC0B-4CAB-8C00-8E61CB0A8A0D}"/>
    <cellStyle name="40% - Accent6 3 2 2 3 3" xfId="17620" xr:uid="{B0AD6ECB-97A2-4C03-AE23-6FF6B0EEA7E3}"/>
    <cellStyle name="40% - Accent6 3 2 2 3 4" xfId="17621" xr:uid="{E384DC5D-F919-4856-8E7F-05D6B8132605}"/>
    <cellStyle name="40% - Accent6 3 2 2 3 5" xfId="17622" xr:uid="{7F1FAC61-AB0D-4DAE-9738-9717DC1827AD}"/>
    <cellStyle name="40% - Accent6 3 2 2 3 6" xfId="27281" xr:uid="{6FD45631-C97C-43C8-ABB2-AA136DFF416D}"/>
    <cellStyle name="40% - Accent6 3 2 2 3 7" xfId="17616" xr:uid="{685B2826-F5F8-4A80-986A-8BD3EEB4541E}"/>
    <cellStyle name="40% - Accent6 3 2 2 4" xfId="2353" xr:uid="{DF6EC08D-0747-4A92-8D71-5F285B2A6FD3}"/>
    <cellStyle name="40% - Accent6 3 2 2 4 2" xfId="17624" xr:uid="{B7C86955-C448-459C-A828-CEAAC7AC0DB7}"/>
    <cellStyle name="40% - Accent6 3 2 2 4 3" xfId="17625" xr:uid="{CBFB1B1A-4E88-4056-AA14-742B6231061E}"/>
    <cellStyle name="40% - Accent6 3 2 2 4 4" xfId="30276" xr:uid="{11FD86F7-AC4F-4A1F-8738-DD6C37511FBE}"/>
    <cellStyle name="40% - Accent6 3 2 2 4 5" xfId="17623" xr:uid="{E601BB7F-27C3-4677-ADFD-DFFDD32CE6D7}"/>
    <cellStyle name="40% - Accent6 3 2 2 5" xfId="17626" xr:uid="{C245A6DD-AA20-4E3E-BF0F-3BEAECA49C4F}"/>
    <cellStyle name="40% - Accent6 3 2 2 6" xfId="17627" xr:uid="{861A4068-64DC-41A7-A9D8-95AB5209154B}"/>
    <cellStyle name="40% - Accent6 3 2 2 7" xfId="17628" xr:uid="{F09338C6-3EFB-4783-8864-335CE2F52216}"/>
    <cellStyle name="40% - Accent6 3 2 2 8" xfId="22156" xr:uid="{348B9552-457E-4EDF-A1C6-51E7CD2B6CE4}"/>
    <cellStyle name="40% - Accent6 3 2 2 9" xfId="17608" xr:uid="{5A14CA72-BB72-459A-9ED7-302B6892A074}"/>
    <cellStyle name="40% - Accent6 3 2 3" xfId="1390" xr:uid="{A242B3E1-EBA5-4B7D-963D-EC4DACE88A16}"/>
    <cellStyle name="40% - Accent6 3 2 3 2" xfId="2052" xr:uid="{8C8FEE3D-F4D7-4ECA-9D87-88938D6B0FE7}"/>
    <cellStyle name="40% - Accent6 3 2 3 2 2" xfId="3287" xr:uid="{A4A91FEF-68CA-4381-A81A-ACA652A33027}"/>
    <cellStyle name="40% - Accent6 3 2 3 2 2 2" xfId="17632" xr:uid="{F9371D13-F6D3-4D6C-AED0-36979B9A8CE6}"/>
    <cellStyle name="40% - Accent6 3 2 3 2 2 3" xfId="17633" xr:uid="{94750452-D425-4B88-8307-555FE65B67FC}"/>
    <cellStyle name="40% - Accent6 3 2 3 2 2 4" xfId="29085" xr:uid="{C5C89CD4-C747-4CD5-9202-7633F390E144}"/>
    <cellStyle name="40% - Accent6 3 2 3 2 2 5" xfId="17631" xr:uid="{D067FBBF-81FF-4A74-92FE-6D318B934C88}"/>
    <cellStyle name="40% - Accent6 3 2 3 2 3" xfId="17634" xr:uid="{381D737F-E618-44B9-8547-BE8C1168A81F}"/>
    <cellStyle name="40% - Accent6 3 2 3 2 4" xfId="17635" xr:uid="{8E1D7EEC-95A6-40D7-AF40-62AC14A251E8}"/>
    <cellStyle name="40% - Accent6 3 2 3 2 5" xfId="17636" xr:uid="{AEC6AAC0-442E-4883-9B1A-954274EA5424}"/>
    <cellStyle name="40% - Accent6 3 2 3 2 6" xfId="26107" xr:uid="{4DEBCA12-FB5B-4A73-BC98-1C1FBFB54C61}"/>
    <cellStyle name="40% - Accent6 3 2 3 2 7" xfId="17630" xr:uid="{8AC34AFB-B85B-4A9F-B45F-71AFC1986B98}"/>
    <cellStyle name="40% - Accent6 3 2 3 3" xfId="2680" xr:uid="{E3DBC07A-AC46-4ABD-A1D1-B9DA833733FD}"/>
    <cellStyle name="40% - Accent6 3 2 3 3 2" xfId="17638" xr:uid="{39DCC6C6-0EA4-487F-B8D7-CADC5224FCA6}"/>
    <cellStyle name="40% - Accent6 3 2 3 3 2 2" xfId="17639" xr:uid="{ABBFD3BC-00CF-49F0-8B72-84CDFB636B71}"/>
    <cellStyle name="40% - Accent6 3 2 3 3 2 3" xfId="17640" xr:uid="{CBD4E119-D3FC-414C-A4C2-F9B53E6FA939}"/>
    <cellStyle name="40% - Accent6 3 2 3 3 3" xfId="17641" xr:uid="{5399F3E7-7F5C-45A4-8CFB-895E286E4A64}"/>
    <cellStyle name="40% - Accent6 3 2 3 3 4" xfId="17642" xr:uid="{36B03F92-87AA-4793-898F-6BC81AB8C441}"/>
    <cellStyle name="40% - Accent6 3 2 3 3 5" xfId="17643" xr:uid="{1D43EEA7-ED54-4D7D-A389-AE0040CB1969}"/>
    <cellStyle name="40% - Accent6 3 2 3 3 6" xfId="27574" xr:uid="{3C1D3E02-7E7E-4FD7-B814-89544397D994}"/>
    <cellStyle name="40% - Accent6 3 2 3 3 7" xfId="17637" xr:uid="{F8DB9047-64A3-46F4-9573-DE4817C6B0B6}"/>
    <cellStyle name="40% - Accent6 3 2 3 4" xfId="17644" xr:uid="{03E00B49-3BEE-435A-98C7-631C7F5C5078}"/>
    <cellStyle name="40% - Accent6 3 2 3 4 2" xfId="17645" xr:uid="{80114942-7794-4A14-BD7D-537764B1A820}"/>
    <cellStyle name="40% - Accent6 3 2 3 4 3" xfId="17646" xr:uid="{8B515125-C5E1-4E72-92D4-7542255A9930}"/>
    <cellStyle name="40% - Accent6 3 2 3 4 4" xfId="30572" xr:uid="{4BDC1FD1-6499-431C-A995-0728D8023B03}"/>
    <cellStyle name="40% - Accent6 3 2 3 5" xfId="17647" xr:uid="{36675DBC-EF31-421C-9FF1-5FBBBF6BC709}"/>
    <cellStyle name="40% - Accent6 3 2 3 6" xfId="17648" xr:uid="{61E6D692-8559-4C30-AD02-30E9E36D0182}"/>
    <cellStyle name="40% - Accent6 3 2 3 7" xfId="17649" xr:uid="{42A2AF0D-9FA4-4E39-87BB-D593E5342E0D}"/>
    <cellStyle name="40% - Accent6 3 2 3 8" xfId="24663" xr:uid="{46C9CAA2-7D0E-423C-A974-D98EF928515F}"/>
    <cellStyle name="40% - Accent6 3 2 3 9" xfId="17629" xr:uid="{1C193B2F-58CA-4CE0-AFE7-408FF99C0B5D}"/>
    <cellStyle name="40% - Accent6 3 2 4" xfId="1762" xr:uid="{B22C247C-0C60-4E21-BF6F-AF5E3455DC03}"/>
    <cellStyle name="40% - Accent6 3 2 4 2" xfId="2983" xr:uid="{5F7EB8FF-F97F-46D7-B53D-B52866AEB3E3}"/>
    <cellStyle name="40% - Accent6 3 2 4 2 2" xfId="17652" xr:uid="{DF4E3E8C-9829-4C4A-A752-5191E8C3A64B}"/>
    <cellStyle name="40% - Accent6 3 2 4 2 2 2" xfId="29382" xr:uid="{BA57E277-3220-4011-B188-A29F15AC1FD9}"/>
    <cellStyle name="40% - Accent6 3 2 4 2 3" xfId="17653" xr:uid="{E56920E3-7A1C-44E3-8A31-6E3C7164EEC8}"/>
    <cellStyle name="40% - Accent6 3 2 4 2 4" xfId="26398" xr:uid="{ECFDA7F7-50F3-4331-A8AA-7A237A1785A4}"/>
    <cellStyle name="40% - Accent6 3 2 4 2 5" xfId="17651" xr:uid="{D65D6D71-B26B-4603-AD5D-08108D67BF91}"/>
    <cellStyle name="40% - Accent6 3 2 4 3" xfId="17654" xr:uid="{9D08781A-7748-411D-8B1E-30776C013BBC}"/>
    <cellStyle name="40% - Accent6 3 2 4 3 2" xfId="27871" xr:uid="{EE092EAA-5621-4BEF-B744-3568A78DA0AD}"/>
    <cellStyle name="40% - Accent6 3 2 4 4" xfId="17655" xr:uid="{FEE6E368-4080-4B6A-B0F6-4603542A5F4C}"/>
    <cellStyle name="40% - Accent6 3 2 4 4 2" xfId="30870" xr:uid="{F85306A7-B2BF-4496-A961-38A4B31D87AE}"/>
    <cellStyle name="40% - Accent6 3 2 4 5" xfId="17656" xr:uid="{07E54C14-E507-4D6F-9408-1DC6D7046740}"/>
    <cellStyle name="40% - Accent6 3 2 4 6" xfId="24942" xr:uid="{CB3333B2-A322-4793-845F-4E2F9A45BA79}"/>
    <cellStyle name="40% - Accent6 3 2 4 7" xfId="17650" xr:uid="{E6C9EF3B-AF8C-487F-8DB9-3382385C35D4}"/>
    <cellStyle name="40% - Accent6 3 2 5" xfId="2236" xr:uid="{17380E8E-1923-4ABC-B66F-B0D9C9885ED6}"/>
    <cellStyle name="40% - Accent6 3 2 5 2" xfId="17658" xr:uid="{664F3B5D-2760-408C-ACAA-94509623A27D}"/>
    <cellStyle name="40% - Accent6 3 2 5 2 2" xfId="17659" xr:uid="{008C88DA-1F0C-477B-958F-CF2E56561FA2}"/>
    <cellStyle name="40% - Accent6 3 2 5 2 2 2" xfId="29691" xr:uid="{3C8C4B52-9A43-43DC-8989-0C48E632309F}"/>
    <cellStyle name="40% - Accent6 3 2 5 2 3" xfId="17660" xr:uid="{A11FE3B6-537E-4D58-97C9-12CB06B13853}"/>
    <cellStyle name="40% - Accent6 3 2 5 2 4" xfId="26707" xr:uid="{29FF773E-D0FD-4898-98BD-A7A8B0FEF096}"/>
    <cellStyle name="40% - Accent6 3 2 5 3" xfId="17661" xr:uid="{ED50BE1C-B66C-43B8-A2B2-AF2C8196A81B}"/>
    <cellStyle name="40% - Accent6 3 2 5 3 2" xfId="28180" xr:uid="{16D63627-ECBE-4B3D-A0E5-FAC5A522FE27}"/>
    <cellStyle name="40% - Accent6 3 2 5 4" xfId="17662" xr:uid="{B4B9D442-C519-4BC1-8240-694470D42D3B}"/>
    <cellStyle name="40% - Accent6 3 2 5 4 2" xfId="31180" xr:uid="{60407CDF-60AC-4512-AD87-3845EEFEC24E}"/>
    <cellStyle name="40% - Accent6 3 2 5 5" xfId="17663" xr:uid="{96B879E4-F75E-4943-AC84-3D5FC2D0AC0B}"/>
    <cellStyle name="40% - Accent6 3 2 5 6" xfId="25239" xr:uid="{A7A589D1-A1C2-4C30-9BA9-3D18377538A8}"/>
    <cellStyle name="40% - Accent6 3 2 5 7" xfId="17657" xr:uid="{4D736D5B-B3A1-4F56-8DDB-BDA2DF49DA1A}"/>
    <cellStyle name="40% - Accent6 3 2 6" xfId="17664" xr:uid="{DDA088EC-47D6-47F6-9E26-5E1F10D64A5F}"/>
    <cellStyle name="40% - Accent6 3 2 6 2" xfId="17665" xr:uid="{C6F76667-6846-4786-B816-32FCF7C31A8F}"/>
    <cellStyle name="40% - Accent6 3 2 6 2 2" xfId="28505" xr:uid="{71A043D8-3A1C-4E3E-8B11-516E1B136316}"/>
    <cellStyle name="40% - Accent6 3 2 6 3" xfId="17666" xr:uid="{25B2F6B8-3A26-49FA-AAB2-2A69B1279056}"/>
    <cellStyle name="40% - Accent6 3 2 6 4" xfId="25539" xr:uid="{4CB18B2F-B611-4BCF-A6B6-D9E54F6EF91E}"/>
    <cellStyle name="40% - Accent6 3 2 7" xfId="17667" xr:uid="{DA89CAAB-FA17-4196-AB3C-B099731CA08D}"/>
    <cellStyle name="40% - Accent6 3 2 7 2" xfId="26990" xr:uid="{2DDC33D0-416C-4CC9-9923-A16CECA5EFFA}"/>
    <cellStyle name="40% - Accent6 3 2 8" xfId="17668" xr:uid="{3DAE1421-C6DA-4C2A-880B-CD357EB9EBD3}"/>
    <cellStyle name="40% - Accent6 3 2 8 2" xfId="29984" xr:uid="{7961A744-E186-4FE3-8D01-F8B53D0D5365}"/>
    <cellStyle name="40% - Accent6 3 2 9" xfId="17669" xr:uid="{CC4294F8-1F98-4DED-9E50-6B2CAC802972}"/>
    <cellStyle name="40% - Accent6 3 3" xfId="704" xr:uid="{C6B71B6D-7E50-4241-90DC-A1E808DD0480}"/>
    <cellStyle name="40% - Accent6 3 3 10" xfId="24047" xr:uid="{87D49EE6-7E59-409D-93FB-5A16076E6A2C}"/>
    <cellStyle name="40% - Accent6 3 3 2" xfId="1392" xr:uid="{22C3E7FA-9AE7-4B85-ADA8-5658DDF25A9B}"/>
    <cellStyle name="40% - Accent6 3 3 2 2" xfId="2054" xr:uid="{6D852531-7832-4664-A931-7F628F5EFD74}"/>
    <cellStyle name="40% - Accent6 3 3 2 2 2" xfId="3289" xr:uid="{5BA71F0C-A1AD-4757-8056-A2E1C854F61F}"/>
    <cellStyle name="40% - Accent6 3 3 2 2 2 2" xfId="17673" xr:uid="{FECDA12D-A08E-4CA2-B231-9D341BFB8BBB}"/>
    <cellStyle name="40% - Accent6 3 3 2 2 3" xfId="17674" xr:uid="{8FB5BF58-3FFE-43BF-AD54-F50A0B0A5D37}"/>
    <cellStyle name="40% - Accent6 3 3 2 2 4" xfId="17672" xr:uid="{3314C559-78BE-4823-8EC8-134E4407B969}"/>
    <cellStyle name="40% - Accent6 3 3 2 3" xfId="2682" xr:uid="{47FE265F-CC8B-4831-9214-95852EDAEE7E}"/>
    <cellStyle name="40% - Accent6 3 3 2 3 2" xfId="17675" xr:uid="{40DC0550-D724-49C0-A9B3-907301B4D05B}"/>
    <cellStyle name="40% - Accent6 3 3 2 4" xfId="17676" xr:uid="{FEBB43F7-BF3F-44BC-8E87-D145AED9956E}"/>
    <cellStyle name="40% - Accent6 3 3 2 5" xfId="17677" xr:uid="{2EFD5360-D79D-4B9F-9CED-4E5AADC7003C}"/>
    <cellStyle name="40% - Accent6 3 3 2 6" xfId="22412" xr:uid="{9DEFC341-EB14-4772-A8BA-B41F8B50DD6B}"/>
    <cellStyle name="40% - Accent6 3 3 2 7" xfId="17671" xr:uid="{E6BDF987-0874-45E4-9E22-BB6AF6843C97}"/>
    <cellStyle name="40% - Accent6 3 3 2 8" xfId="31368" xr:uid="{A4170CCF-FA29-4EBA-A9E8-8235322EC8AE}"/>
    <cellStyle name="40% - Accent6 3 3 3" xfId="1764" xr:uid="{01A05517-E3EC-402C-B55B-5A22A13BDB33}"/>
    <cellStyle name="40% - Accent6 3 3 3 2" xfId="2985" xr:uid="{22E07D1C-CBE5-4049-B80A-5DDA3D416DA8}"/>
    <cellStyle name="40% - Accent6 3 3 3 2 2" xfId="17680" xr:uid="{8F5BB73F-2D8D-4670-B75F-7F42F3CE19B7}"/>
    <cellStyle name="40% - Accent6 3 3 3 2 3" xfId="17681" xr:uid="{588BBD75-1767-49A1-AB0F-D522165B4FD6}"/>
    <cellStyle name="40% - Accent6 3 3 3 2 4" xfId="17679" xr:uid="{A1EF7ADD-9070-429D-80FA-B4A3E0389F3C}"/>
    <cellStyle name="40% - Accent6 3 3 3 3" xfId="17682" xr:uid="{280CD60A-3ED9-44D2-9E7F-5562A2FB9D42}"/>
    <cellStyle name="40% - Accent6 3 3 3 4" xfId="17683" xr:uid="{A7789373-D61B-4AE1-9A7D-5AF982DF28F9}"/>
    <cellStyle name="40% - Accent6 3 3 3 5" xfId="17684" xr:uid="{B19528C9-E79D-4FE7-8F4B-E7271F2F7737}"/>
    <cellStyle name="40% - Accent6 3 3 3 6" xfId="31354" xr:uid="{8656419D-48DD-44D0-9647-6AA76C6E0EE6}"/>
    <cellStyle name="40% - Accent6 3 3 3 7" xfId="17678" xr:uid="{19220465-0799-4FCD-B4BE-A4A7F13E4E68}"/>
    <cellStyle name="40% - Accent6 3 3 4" xfId="2290" xr:uid="{1F5236FD-037D-4C00-9A20-E8EFB172B63E}"/>
    <cellStyle name="40% - Accent6 3 3 4 2" xfId="17686" xr:uid="{8050B776-EEA1-4CCF-8183-4A2D881FA75B}"/>
    <cellStyle name="40% - Accent6 3 3 4 3" xfId="17687" xr:uid="{6A1FC09B-44E1-4E20-A3A2-8FA9F59F4523}"/>
    <cellStyle name="40% - Accent6 3 3 4 4" xfId="17685" xr:uid="{5D0001F4-F847-4211-BC8D-C69C1F9D80CD}"/>
    <cellStyle name="40% - Accent6 3 3 5" xfId="17688" xr:uid="{31B1C2D1-EDE3-4FE2-A49D-B4C6CD0A1137}"/>
    <cellStyle name="40% - Accent6 3 3 6" xfId="17689" xr:uid="{F488FC97-B3E6-4E2B-AB18-50B8DD88CA33}"/>
    <cellStyle name="40% - Accent6 3 3 7" xfId="17690" xr:uid="{322E108A-A5D1-4961-A173-0E73C509CF4D}"/>
    <cellStyle name="40% - Accent6 3 3 8" xfId="21428" xr:uid="{EED81D44-8F28-4BB4-98A1-12FCFF07868B}"/>
    <cellStyle name="40% - Accent6 3 3 9" xfId="17670" xr:uid="{15A84980-3018-457C-A010-F976B10BF8A3}"/>
    <cellStyle name="40% - Accent6 3 4" xfId="802" xr:uid="{9F182EFE-937C-4302-85CB-108B096556A9}"/>
    <cellStyle name="40% - Accent6 3 4 10" xfId="24273" xr:uid="{A33D3490-99F9-4377-90AD-453364FFB0E6}"/>
    <cellStyle name="40% - Accent6 3 4 2" xfId="1389" xr:uid="{8ED1AF84-BE14-41B6-ACFB-7214FE483CA2}"/>
    <cellStyle name="40% - Accent6 3 4 2 2" xfId="2051" xr:uid="{FD426CC8-03F7-4DFE-BB29-D6AA3E1D4D04}"/>
    <cellStyle name="40% - Accent6 3 4 2 2 2" xfId="3286" xr:uid="{D85925A3-C5FA-4450-A650-4AF57725EB0B}"/>
    <cellStyle name="40% - Accent6 3 4 2 2 2 2" xfId="17694" xr:uid="{290FE6E5-E964-4973-8FF9-4EB18A745205}"/>
    <cellStyle name="40% - Accent6 3 4 2 2 3" xfId="17695" xr:uid="{59155577-3FEC-4B92-97AB-1576FCDE90F9}"/>
    <cellStyle name="40% - Accent6 3 4 2 2 4" xfId="28728" xr:uid="{1800D7A0-0393-4F07-A650-79CC117AB9FC}"/>
    <cellStyle name="40% - Accent6 3 4 2 2 5" xfId="17693" xr:uid="{9755147B-221A-47A0-821C-56570CA69D82}"/>
    <cellStyle name="40% - Accent6 3 4 2 3" xfId="2683" xr:uid="{FBA17EB3-7835-404D-BF56-1F0A4CC25C0E}"/>
    <cellStyle name="40% - Accent6 3 4 2 3 2" xfId="17696" xr:uid="{F83FCAE5-9D34-48AE-A26F-A9291AFD67FE}"/>
    <cellStyle name="40% - Accent6 3 4 2 4" xfId="17697" xr:uid="{EB7F6436-63B0-4CB9-AF6E-693ED1064348}"/>
    <cellStyle name="40% - Accent6 3 4 2 5" xfId="17698" xr:uid="{5330C7C6-8155-40A7-A0E2-4164B308DE20}"/>
    <cellStyle name="40% - Accent6 3 4 2 6" xfId="25751" xr:uid="{C34F02EC-403B-4C36-AD87-E81F5B1942E3}"/>
    <cellStyle name="40% - Accent6 3 4 2 7" xfId="17692" xr:uid="{848EF753-E61D-4695-B3A4-8F168C951661}"/>
    <cellStyle name="40% - Accent6 3 4 3" xfId="1761" xr:uid="{1B8D5A39-4F7C-4D5B-B7FF-822E156D80D7}"/>
    <cellStyle name="40% - Accent6 3 4 3 2" xfId="2982" xr:uid="{0C09E84F-2C3C-4336-9432-92A5FD7EBA80}"/>
    <cellStyle name="40% - Accent6 3 4 3 2 2" xfId="17701" xr:uid="{130641DF-7C83-4CA9-8331-C663287558B2}"/>
    <cellStyle name="40% - Accent6 3 4 3 2 3" xfId="17702" xr:uid="{78033AC0-84BF-4E37-999B-879C4718607D}"/>
    <cellStyle name="40% - Accent6 3 4 3 2 4" xfId="17700" xr:uid="{4326935B-BC2B-42BB-BD5A-06F58AE127A3}"/>
    <cellStyle name="40% - Accent6 3 4 3 3" xfId="17703" xr:uid="{E074F079-A349-49F5-B1B6-E9C42057A99F}"/>
    <cellStyle name="40% - Accent6 3 4 3 4" xfId="17704" xr:uid="{DBB28E0E-C379-4388-91AB-511D9348413A}"/>
    <cellStyle name="40% - Accent6 3 4 3 5" xfId="17705" xr:uid="{6CD81CF4-097B-46AF-B69C-0A8E37F65C92}"/>
    <cellStyle name="40% - Accent6 3 4 3 6" xfId="27214" xr:uid="{C9AEC321-D8A1-434A-B1B9-5E32E7C3968C}"/>
    <cellStyle name="40% - Accent6 3 4 3 7" xfId="17699" xr:uid="{2B0EC8AE-F2D9-4DCB-A87A-4F81E9F50F93}"/>
    <cellStyle name="40% - Accent6 3 4 4" xfId="2399" xr:uid="{38B16AE5-32BD-48B6-9186-84E9ED1DCFE0}"/>
    <cellStyle name="40% - Accent6 3 4 4 2" xfId="17707" xr:uid="{DD123543-36DE-4952-AC1B-E98C20E102E3}"/>
    <cellStyle name="40% - Accent6 3 4 4 3" xfId="17708" xr:uid="{247905F2-E553-4636-8942-4140B914130C}"/>
    <cellStyle name="40% - Accent6 3 4 4 4" xfId="30208" xr:uid="{F03C50D3-77ED-46EE-ADBE-C01225ECCB2A}"/>
    <cellStyle name="40% - Accent6 3 4 4 5" xfId="17706" xr:uid="{F900C575-8B4B-46C7-975A-97BFEEF71714}"/>
    <cellStyle name="40% - Accent6 3 4 5" xfId="17709" xr:uid="{2A634B18-7AE2-45B4-941E-A3580151C4B6}"/>
    <cellStyle name="40% - Accent6 3 4 6" xfId="17710" xr:uid="{5FC15D91-2AD2-460A-BB47-F29854EB4322}"/>
    <cellStyle name="40% - Accent6 3 4 7" xfId="17711" xr:uid="{7344F2F0-EC8E-4FED-8DA1-0DC8965C6247}"/>
    <cellStyle name="40% - Accent6 3 4 8" xfId="21913" xr:uid="{ADC26BF7-F877-48B5-85A0-D6C31AA9F256}"/>
    <cellStyle name="40% - Accent6 3 4 9" xfId="17691" xr:uid="{E67CF5FA-6CA1-41CF-BA16-FB0EFC1F05AE}"/>
    <cellStyle name="40% - Accent6 3 5" xfId="1178" xr:uid="{B6EB8D58-DE84-48CE-BE27-AD9C6D9D92DD}"/>
    <cellStyle name="40% - Accent6 3 5 2" xfId="1840" xr:uid="{BBA686BE-95E5-4575-BEE4-37FD05225547}"/>
    <cellStyle name="40% - Accent6 3 5 2 2" xfId="3075" xr:uid="{17CB8912-CD5C-4252-860E-5671626AF1FD}"/>
    <cellStyle name="40% - Accent6 3 5 2 2 2" xfId="17715" xr:uid="{14EC50F1-F905-4115-9ED2-0301989D3171}"/>
    <cellStyle name="40% - Accent6 3 5 2 2 3" xfId="17716" xr:uid="{BEED37B6-B1D9-4B63-8397-B423C4508FF3}"/>
    <cellStyle name="40% - Accent6 3 5 2 2 4" xfId="29017" xr:uid="{3553BBDA-B1B4-4937-976E-1FA848CB128F}"/>
    <cellStyle name="40% - Accent6 3 5 2 2 5" xfId="17714" xr:uid="{F268F0D3-D667-4C30-83E4-D8F14A7462D9}"/>
    <cellStyle name="40% - Accent6 3 5 2 3" xfId="17717" xr:uid="{31EE99EA-8931-4189-8A69-ED3BF41DAD5E}"/>
    <cellStyle name="40% - Accent6 3 5 2 4" xfId="17718" xr:uid="{AC0CF415-D96D-4BDD-9EAA-4E93608DFCB0}"/>
    <cellStyle name="40% - Accent6 3 5 2 5" xfId="17719" xr:uid="{20AD155F-3952-4D12-955B-BAE28542EEEF}"/>
    <cellStyle name="40% - Accent6 3 5 2 6" xfId="26038" xr:uid="{A6F51D63-11CB-48B3-A0AF-E985CCB4B688}"/>
    <cellStyle name="40% - Accent6 3 5 2 7" xfId="17713" xr:uid="{BD8961A8-AEA4-4EC8-B89F-8AC7BEDD0B5C}"/>
    <cellStyle name="40% - Accent6 3 5 3" xfId="2679" xr:uid="{7C24BC42-6C90-40E8-89E1-AD61739DA324}"/>
    <cellStyle name="40% - Accent6 3 5 3 2" xfId="17721" xr:uid="{36F46C27-8350-43DF-B4D4-175726981DB4}"/>
    <cellStyle name="40% - Accent6 3 5 3 2 2" xfId="17722" xr:uid="{53403E0A-8850-45BA-A278-1CBA35675CFE}"/>
    <cellStyle name="40% - Accent6 3 5 3 2 3" xfId="17723" xr:uid="{0ACB878A-9F39-4965-A382-4509DCCD8290}"/>
    <cellStyle name="40% - Accent6 3 5 3 3" xfId="17724" xr:uid="{D354D325-E319-433F-A776-481C0F173D51}"/>
    <cellStyle name="40% - Accent6 3 5 3 4" xfId="17725" xr:uid="{A82C8035-451C-416A-94B3-8A982284C0BB}"/>
    <cellStyle name="40% - Accent6 3 5 3 5" xfId="17726" xr:uid="{37E78B35-8EAC-45BA-BB63-49DB0E3BA954}"/>
    <cellStyle name="40% - Accent6 3 5 3 6" xfId="27506" xr:uid="{646DFE0C-D46C-4122-B0F4-65C8B039A7C7}"/>
    <cellStyle name="40% - Accent6 3 5 3 7" xfId="17720" xr:uid="{77C290AC-67C2-48A6-BB48-F78421FA9750}"/>
    <cellStyle name="40% - Accent6 3 5 4" xfId="17727" xr:uid="{5276E087-1741-4C3A-952D-FF7301C1B41A}"/>
    <cellStyle name="40% - Accent6 3 5 4 2" xfId="17728" xr:uid="{B7D5E1F8-456D-4688-8828-65F732288993}"/>
    <cellStyle name="40% - Accent6 3 5 4 3" xfId="17729" xr:uid="{3D52FDE6-79AF-450E-BD6B-FD969E159CC2}"/>
    <cellStyle name="40% - Accent6 3 5 4 4" xfId="30503" xr:uid="{5DE9B23E-3929-44CC-8AAE-A6A82EFAC40E}"/>
    <cellStyle name="40% - Accent6 3 5 5" xfId="17730" xr:uid="{4024DCF6-29C9-4809-BC03-8F2951AB804F}"/>
    <cellStyle name="40% - Accent6 3 5 6" xfId="17731" xr:uid="{A8141CEC-6150-42E0-8E65-05D9B630310B}"/>
    <cellStyle name="40% - Accent6 3 5 7" xfId="17732" xr:uid="{B865F77C-0A34-4543-9440-6CD7CBD3B10E}"/>
    <cellStyle name="40% - Accent6 3 5 8" xfId="24594" xr:uid="{C67F803D-6D27-4478-AE60-ADE9F01B213D}"/>
    <cellStyle name="40% - Accent6 3 5 9" xfId="17712" xr:uid="{BA19F4E7-9951-4B0F-B29C-D521A3CA7BE9}"/>
    <cellStyle name="40% - Accent6 3 6" xfId="1550" xr:uid="{A5504FA1-75A3-4656-B365-E86FE561C4F0}"/>
    <cellStyle name="40% - Accent6 3 6 2" xfId="2771" xr:uid="{0CA2BE62-BD1F-418D-B44B-11965D883437}"/>
    <cellStyle name="40% - Accent6 3 6 2 2" xfId="17735" xr:uid="{0EF243E8-AA8C-4F16-B33C-5FC002BC568A}"/>
    <cellStyle name="40% - Accent6 3 6 2 2 2" xfId="29313" xr:uid="{5A410F38-61F3-4D0E-85C3-03614BDF988D}"/>
    <cellStyle name="40% - Accent6 3 6 2 3" xfId="17736" xr:uid="{69F47649-6A7D-4366-B2C9-0FAFC34E0496}"/>
    <cellStyle name="40% - Accent6 3 6 2 4" xfId="26329" xr:uid="{428D0387-D3F4-4002-B2A4-36ACAC893843}"/>
    <cellStyle name="40% - Accent6 3 6 2 5" xfId="17734" xr:uid="{44A68B01-C23D-429E-89AD-4E141939641D}"/>
    <cellStyle name="40% - Accent6 3 6 3" xfId="17737" xr:uid="{C56DAE6D-751F-4A32-A827-E5117C23A98D}"/>
    <cellStyle name="40% - Accent6 3 6 3 2" xfId="27802" xr:uid="{07816916-56D5-4ADE-AF94-87868DDFACF2}"/>
    <cellStyle name="40% - Accent6 3 6 4" xfId="17738" xr:uid="{807070D1-C141-4F4C-8D0D-301F2FD9D45D}"/>
    <cellStyle name="40% - Accent6 3 6 4 2" xfId="30800" xr:uid="{D264AD8F-0290-4414-B237-27471DE07810}"/>
    <cellStyle name="40% - Accent6 3 6 5" xfId="17739" xr:uid="{112DDE30-8029-4813-B16D-04F237574089}"/>
    <cellStyle name="40% - Accent6 3 6 6" xfId="17740" xr:uid="{61178760-5336-4E21-869E-2293A413F3B4}"/>
    <cellStyle name="40% - Accent6 3 6 7" xfId="24873" xr:uid="{1E6D05D6-EC16-4F7B-A486-189B3CE68F8F}"/>
    <cellStyle name="40% - Accent6 3 6 8" xfId="17733" xr:uid="{0291B806-7B4B-478F-90D1-CA5A72B58BB8}"/>
    <cellStyle name="40% - Accent6 3 7" xfId="2170" xr:uid="{D4B44811-74E6-40B5-8542-1FE1BDF0F31A}"/>
    <cellStyle name="40% - Accent6 3 7 2" xfId="17742" xr:uid="{9F316A9D-88C7-480B-A4BF-69C97A487D25}"/>
    <cellStyle name="40% - Accent6 3 7 2 2" xfId="17743" xr:uid="{505004C8-FDF3-4731-B100-A13FF60ABA7C}"/>
    <cellStyle name="40% - Accent6 3 7 2 2 2" xfId="29623" xr:uid="{01BB1681-45F8-4BDC-AB9C-2EAD20FE8720}"/>
    <cellStyle name="40% - Accent6 3 7 2 3" xfId="17744" xr:uid="{96036C22-446A-4065-A2F7-CFA1FBDD0BB0}"/>
    <cellStyle name="40% - Accent6 3 7 2 4" xfId="26639" xr:uid="{538A74AB-5CC6-4F66-A7A8-3AB54E55817D}"/>
    <cellStyle name="40% - Accent6 3 7 3" xfId="17745" xr:uid="{E4712BF5-1C20-41CE-B1B7-2022E29BDE82}"/>
    <cellStyle name="40% - Accent6 3 7 3 2" xfId="28112" xr:uid="{0E6D0E1F-1A40-46CE-9022-1F24FCB104AC}"/>
    <cellStyle name="40% - Accent6 3 7 4" xfId="17746" xr:uid="{E3496332-DF25-44A2-8E8F-6970F2704E56}"/>
    <cellStyle name="40% - Accent6 3 7 4 2" xfId="31111" xr:uid="{46624718-579C-4E8A-9F4E-1997181146DC}"/>
    <cellStyle name="40% - Accent6 3 7 5" xfId="17747" xr:uid="{8C007AB4-1901-4772-BF61-C445D1FC842E}"/>
    <cellStyle name="40% - Accent6 3 7 6" xfId="25170" xr:uid="{04BF5002-FE8D-4ACA-B370-0A4FA2BBF637}"/>
    <cellStyle name="40% - Accent6 3 7 7" xfId="17741" xr:uid="{575BBF7C-D3E9-461E-9910-0428B2F5CE0C}"/>
    <cellStyle name="40% - Accent6 3 8" xfId="17748" xr:uid="{E34B7C26-30A3-4B11-9186-4B407F9D8A9D}"/>
    <cellStyle name="40% - Accent6 3 8 2" xfId="17749" xr:uid="{1BD97A62-90BE-4D30-8CA4-47F5EA501806}"/>
    <cellStyle name="40% - Accent6 3 8 2 2" xfId="28437" xr:uid="{1D049837-8B7F-4ABB-A859-3E71233E3F3B}"/>
    <cellStyle name="40% - Accent6 3 8 3" xfId="17750" xr:uid="{80499D58-F244-4672-86CA-97EB57EC5CE0}"/>
    <cellStyle name="40% - Accent6 3 8 4" xfId="25470" xr:uid="{14BD1F24-6DEE-4463-B63E-6D55BC10120C}"/>
    <cellStyle name="40% - Accent6 3 9" xfId="17751" xr:uid="{C05F5CDB-7F3C-43B2-88E4-174A1CDD9357}"/>
    <cellStyle name="40% - Accent6 3 9 2" xfId="26921" xr:uid="{FE4C20B3-6600-4ABC-97BE-5A533F2B39FA}"/>
    <cellStyle name="40% - Accent6 30" xfId="17752" xr:uid="{EEB14F3E-7756-4741-92BB-0700BF34F8BD}"/>
    <cellStyle name="40% - Accent6 31" xfId="17753" xr:uid="{D41D3687-514B-4F79-91B0-4954DB5FC3B1}"/>
    <cellStyle name="40% - Accent6 32" xfId="17754" xr:uid="{F7A040EE-7CA4-4CA9-AC18-8309D9F69F9B}"/>
    <cellStyle name="40% - Accent6 33" xfId="17755" xr:uid="{3DE6EC4A-318C-4981-A56C-B36DD0986677}"/>
    <cellStyle name="40% - Accent6 34" xfId="17756" xr:uid="{68F8CED9-3F83-4CA6-A255-01B50C7E43AD}"/>
    <cellStyle name="40% - Accent6 35" xfId="17757" xr:uid="{0DBDFDC2-8421-4B19-AE2A-06046D31A717}"/>
    <cellStyle name="40% - Accent6 36" xfId="17279" xr:uid="{0C714F42-67C2-4C54-8997-2D1A58217346}"/>
    <cellStyle name="40% - Accent6 37" xfId="6617" xr:uid="{24263EB9-335C-4980-AC95-E7D31F5EB79E}"/>
    <cellStyle name="40% - Accent6 38" xfId="4871" xr:uid="{98E95B0F-E80B-4175-BF7C-04AB22B4390C}"/>
    <cellStyle name="40% - Accent6 39" xfId="22838" xr:uid="{02706B60-405F-4423-9D59-6A4BB3EB2B11}"/>
    <cellStyle name="40% - Accent6 4" xfId="140" xr:uid="{2CD56665-F8C1-4B29-B957-483B870427F4}"/>
    <cellStyle name="40% - Accent6 4 10" xfId="17759" xr:uid="{EE1EDAA6-3D6F-4DD1-AE12-1F0E77416A25}"/>
    <cellStyle name="40% - Accent6 4 11" xfId="17760" xr:uid="{A8E21DB2-376A-44F1-8988-DF3AAAF196B8}"/>
    <cellStyle name="40% - Accent6 4 12" xfId="17758" xr:uid="{6F5A8937-F982-4CEF-BABC-6A57B8A2FC2D}"/>
    <cellStyle name="40% - Accent6 4 13" xfId="6706" xr:uid="{95324DCB-3833-499D-8566-9000A1594A3F}"/>
    <cellStyle name="40% - Accent6 4 14" xfId="5096" xr:uid="{1EDFFF3F-9C76-480B-9D5E-165F2E8E3495}"/>
    <cellStyle name="40% - Accent6 4 15" xfId="22979" xr:uid="{D8DC2FE1-B04B-42E2-90FD-F34C65486D62}"/>
    <cellStyle name="40% - Accent6 4 2" xfId="801" xr:uid="{CB7CAFFC-E580-412F-A650-225BCCA8E93E}"/>
    <cellStyle name="40% - Accent6 4 2 10" xfId="21199" xr:uid="{65EA21AF-67DF-49DE-8A8C-0B4DF61A2E69}"/>
    <cellStyle name="40% - Accent6 4 2 11" xfId="17761" xr:uid="{7DDA42F0-515F-484A-94A7-67C1DA3D46F7}"/>
    <cellStyle name="40% - Accent6 4 2 12" xfId="5361" xr:uid="{078320F6-1E78-40CC-9A61-2FD72A00102C}"/>
    <cellStyle name="40% - Accent6 4 2 13" xfId="23025" xr:uid="{91C23D26-5AD4-42D9-8992-6CF08438A2E6}"/>
    <cellStyle name="40% - Accent6 4 2 2" xfId="1394" xr:uid="{AA7B5793-2E1C-4F37-BD17-5DD2E04A65D0}"/>
    <cellStyle name="40% - Accent6 4 2 2 10" xfId="25813" xr:uid="{8E2CF8B0-1074-4629-90EA-D900AEFA0CFE}"/>
    <cellStyle name="40% - Accent6 4 2 2 2" xfId="2056" xr:uid="{4F70D5FA-BE8B-4E5E-AF02-F67DEF71ADA9}"/>
    <cellStyle name="40% - Accent6 4 2 2 2 2" xfId="3291" xr:uid="{31F2929A-2BEF-43CC-8CE4-565A6AFA0493}"/>
    <cellStyle name="40% - Accent6 4 2 2 2 2 2" xfId="17765" xr:uid="{9BDB5E33-BD49-41DC-A6A9-3FC5E520F77B}"/>
    <cellStyle name="40% - Accent6 4 2 2 2 2 3" xfId="17766" xr:uid="{96168A94-A4FC-4A88-8AAF-99577B48A627}"/>
    <cellStyle name="40% - Accent6 4 2 2 2 2 4" xfId="17764" xr:uid="{AA8011D7-2F3D-48ED-9E06-3F90CD50C21B}"/>
    <cellStyle name="40% - Accent6 4 2 2 2 3" xfId="17767" xr:uid="{ED978219-DA54-4336-ADDD-6BD53AE94B01}"/>
    <cellStyle name="40% - Accent6 4 2 2 2 4" xfId="17768" xr:uid="{6596F321-BED4-4216-BFDB-F311BF224089}"/>
    <cellStyle name="40% - Accent6 4 2 2 2 5" xfId="17769" xr:uid="{967147FD-7322-4043-A000-5B65C51830B6}"/>
    <cellStyle name="40% - Accent6 4 2 2 2 6" xfId="28790" xr:uid="{06A5AB0D-E4D8-4059-BC82-739F4071EC0D}"/>
    <cellStyle name="40% - Accent6 4 2 2 2 7" xfId="17763" xr:uid="{C48DCBAE-CCF7-446E-B067-3EF5F9A47055}"/>
    <cellStyle name="40% - Accent6 4 2 2 3" xfId="2685" xr:uid="{5659997E-0629-4BF7-9953-CB54A5B07764}"/>
    <cellStyle name="40% - Accent6 4 2 2 3 2" xfId="17771" xr:uid="{953C70F1-687A-48FE-B9B0-CBBAF0F53E30}"/>
    <cellStyle name="40% - Accent6 4 2 2 3 2 2" xfId="17772" xr:uid="{A9AE7D2A-E359-4958-B471-0774C1FEA244}"/>
    <cellStyle name="40% - Accent6 4 2 2 3 2 3" xfId="17773" xr:uid="{05F96C20-56D4-41B6-8502-6ED76D6B8762}"/>
    <cellStyle name="40% - Accent6 4 2 2 3 3" xfId="17774" xr:uid="{EF97B088-99AD-4FD1-ADE8-D3D0AE714519}"/>
    <cellStyle name="40% - Accent6 4 2 2 3 4" xfId="17775" xr:uid="{E9CE12CC-47F6-486B-BA87-97D112793300}"/>
    <cellStyle name="40% - Accent6 4 2 2 3 5" xfId="17776" xr:uid="{762626C6-DB9D-44DF-9D56-7E7B449759C4}"/>
    <cellStyle name="40% - Accent6 4 2 2 3 6" xfId="17770" xr:uid="{8F0142C0-FD32-4075-B804-73F86B7DBC1F}"/>
    <cellStyle name="40% - Accent6 4 2 2 4" xfId="17777" xr:uid="{9499F1E3-AB38-4753-92A6-B9873692909B}"/>
    <cellStyle name="40% - Accent6 4 2 2 4 2" xfId="17778" xr:uid="{ECE4C8E9-621F-4283-9749-C2BD26400C73}"/>
    <cellStyle name="40% - Accent6 4 2 2 4 3" xfId="17779" xr:uid="{899F5D36-E7FB-4545-B0C7-AB31F0332B97}"/>
    <cellStyle name="40% - Accent6 4 2 2 5" xfId="17780" xr:uid="{E49C2226-EF53-4F6C-880B-954C9106755F}"/>
    <cellStyle name="40% - Accent6 4 2 2 6" xfId="17781" xr:uid="{BAF668D6-6E49-4B87-A87E-19F1B9397EDC}"/>
    <cellStyle name="40% - Accent6 4 2 2 7" xfId="17782" xr:uid="{F523F2CD-4908-44C3-AA6C-2BCC056FF373}"/>
    <cellStyle name="40% - Accent6 4 2 2 8" xfId="22171" xr:uid="{77A7A685-3F16-4BC3-889F-8DF483E9A2A9}"/>
    <cellStyle name="40% - Accent6 4 2 2 9" xfId="17762" xr:uid="{C723C83F-BC50-461F-9873-E9B12D60D6B3}"/>
    <cellStyle name="40% - Accent6 4 2 3" xfId="1766" xr:uid="{83D34813-20EB-4F1C-870E-0ADDF468F0A1}"/>
    <cellStyle name="40% - Accent6 4 2 3 2" xfId="2987" xr:uid="{ECFAF056-33C5-4E78-9B3F-B0639D42936F}"/>
    <cellStyle name="40% - Accent6 4 2 3 2 2" xfId="17785" xr:uid="{08353ED7-5CBE-4383-98EE-81BDC02B5712}"/>
    <cellStyle name="40% - Accent6 4 2 3 2 2 2" xfId="17786" xr:uid="{D3FEC711-27D8-4ED1-BF0A-177C54A1669F}"/>
    <cellStyle name="40% - Accent6 4 2 3 2 2 3" xfId="17787" xr:uid="{94414AB7-D821-42EF-9E5C-2552295D1B81}"/>
    <cellStyle name="40% - Accent6 4 2 3 2 3" xfId="17788" xr:uid="{62752A08-7BB3-483A-824E-30C761736B10}"/>
    <cellStyle name="40% - Accent6 4 2 3 2 4" xfId="17789" xr:uid="{81AA1919-60B4-4BB3-80CF-E5A1686BB81D}"/>
    <cellStyle name="40% - Accent6 4 2 3 2 5" xfId="17790" xr:uid="{4A82F3D1-59F3-4B3F-AAE6-C26C9F0FF05E}"/>
    <cellStyle name="40% - Accent6 4 2 3 2 6" xfId="17784" xr:uid="{90E4D2CE-866D-4DF8-9232-A2C074FB86E8}"/>
    <cellStyle name="40% - Accent6 4 2 3 3" xfId="17791" xr:uid="{4901D0E7-8C0E-4185-B8B7-C59CB45FD4A7}"/>
    <cellStyle name="40% - Accent6 4 2 3 3 2" xfId="17792" xr:uid="{11EF84F8-EB0E-4DDA-8D9B-7B658CC37DF3}"/>
    <cellStyle name="40% - Accent6 4 2 3 3 2 2" xfId="17793" xr:uid="{65A09FC5-2B08-4B06-A48E-15057273FC79}"/>
    <cellStyle name="40% - Accent6 4 2 3 3 2 3" xfId="17794" xr:uid="{8968A3A9-B1F7-460B-A7E7-2746B8F3496C}"/>
    <cellStyle name="40% - Accent6 4 2 3 3 3" xfId="17795" xr:uid="{5A98194B-E09B-4875-B0BB-946CF6A662D2}"/>
    <cellStyle name="40% - Accent6 4 2 3 3 4" xfId="17796" xr:uid="{F2106EF8-919F-4822-B3BA-FFBE79FB6538}"/>
    <cellStyle name="40% - Accent6 4 2 3 3 5" xfId="17797" xr:uid="{4CC611DC-D442-4FD9-A054-73826815FF87}"/>
    <cellStyle name="40% - Accent6 4 2 3 4" xfId="17798" xr:uid="{CBFDF2BF-9B0A-4CE7-AD08-17177E18AA81}"/>
    <cellStyle name="40% - Accent6 4 2 3 4 2" xfId="17799" xr:uid="{44A3B5B5-1D06-495F-BA66-7C40B7A4DA48}"/>
    <cellStyle name="40% - Accent6 4 2 3 4 3" xfId="17800" xr:uid="{8C613525-990B-4145-B494-A5AF1B422987}"/>
    <cellStyle name="40% - Accent6 4 2 3 5" xfId="17801" xr:uid="{E2BFB83C-A286-43AA-803D-C849CBD28EE0}"/>
    <cellStyle name="40% - Accent6 4 2 3 6" xfId="17802" xr:uid="{B7C4E25D-FD3F-4645-9E57-276C01E7EFDC}"/>
    <cellStyle name="40% - Accent6 4 2 3 7" xfId="17803" xr:uid="{E9ED02DA-2355-4ECA-A022-5D13781D023B}"/>
    <cellStyle name="40% - Accent6 4 2 3 8" xfId="27276" xr:uid="{909DF014-03D0-48B5-8BC3-9885BA5446B3}"/>
    <cellStyle name="40% - Accent6 4 2 3 9" xfId="17783" xr:uid="{118FF2B1-3CDA-4A5A-B51A-B5FB1838E04A}"/>
    <cellStyle name="40% - Accent6 4 2 4" xfId="2317" xr:uid="{D397A4FB-AEF3-4A44-98E9-003ECED53A04}"/>
    <cellStyle name="40% - Accent6 4 2 4 2" xfId="17805" xr:uid="{898EBDE1-F339-4FF0-9CA8-9DE25F05B944}"/>
    <cellStyle name="40% - Accent6 4 2 4 2 2" xfId="17806" xr:uid="{2B1FA036-6017-4445-B624-EFB5D0C278B8}"/>
    <cellStyle name="40% - Accent6 4 2 4 2 3" xfId="17807" xr:uid="{B2212B71-9218-4EEB-A9A3-2B30D773C8AE}"/>
    <cellStyle name="40% - Accent6 4 2 4 3" xfId="17808" xr:uid="{82041886-E534-4052-BEE1-1FDA1AFAB55A}"/>
    <cellStyle name="40% - Accent6 4 2 4 4" xfId="17809" xr:uid="{ABF3528D-8856-47C0-82C8-1F99025A6BEA}"/>
    <cellStyle name="40% - Accent6 4 2 4 5" xfId="17810" xr:uid="{FE7F9930-CC9F-4F41-996A-37972BB57A43}"/>
    <cellStyle name="40% - Accent6 4 2 4 6" xfId="30270" xr:uid="{42CEFAD8-1424-4FE4-80BD-2C8A6D32A495}"/>
    <cellStyle name="40% - Accent6 4 2 4 7" xfId="17804" xr:uid="{BCCADAFF-011A-4E00-9083-0BF6C6906CAC}"/>
    <cellStyle name="40% - Accent6 4 2 5" xfId="17811" xr:uid="{C8B83391-01A6-49D7-A537-EEDC6BEB0313}"/>
    <cellStyle name="40% - Accent6 4 2 5 2" xfId="17812" xr:uid="{685A1617-D49D-4B0E-96E7-9EFCCF873260}"/>
    <cellStyle name="40% - Accent6 4 2 5 2 2" xfId="17813" xr:uid="{8244321B-8D9D-4A73-97C0-E1D6854841AE}"/>
    <cellStyle name="40% - Accent6 4 2 5 2 3" xfId="17814" xr:uid="{4A87D467-5091-49B4-AACC-B6187AA7956E}"/>
    <cellStyle name="40% - Accent6 4 2 5 3" xfId="17815" xr:uid="{11AFEAED-6029-4725-82D9-FC8471656177}"/>
    <cellStyle name="40% - Accent6 4 2 5 4" xfId="17816" xr:uid="{E094FAC8-2646-4E46-A133-7120BACD0C4B}"/>
    <cellStyle name="40% - Accent6 4 2 5 5" xfId="17817" xr:uid="{55BC782E-D5BF-42C3-93D7-5D2D890FCFEE}"/>
    <cellStyle name="40% - Accent6 4 2 6" xfId="17818" xr:uid="{03A3A0E4-E4B6-4746-93F3-A1AD932BC7CF}"/>
    <cellStyle name="40% - Accent6 4 2 6 2" xfId="17819" xr:uid="{8C8003D7-41C5-4A77-AC97-AFE46ECAA0B1}"/>
    <cellStyle name="40% - Accent6 4 2 6 3" xfId="17820" xr:uid="{2157F206-7A2A-4188-8163-011344D2EBBA}"/>
    <cellStyle name="40% - Accent6 4 2 7" xfId="17821" xr:uid="{86CDFF34-5672-4805-A443-87B99C093DEF}"/>
    <cellStyle name="40% - Accent6 4 2 8" xfId="17822" xr:uid="{FB885D5B-2D39-4735-93A2-82F03301E36D}"/>
    <cellStyle name="40% - Accent6 4 2 9" xfId="17823" xr:uid="{1420E1FC-DCF9-4F0E-8D04-AFA6B7773848}"/>
    <cellStyle name="40% - Accent6 4 3" xfId="1393" xr:uid="{EDD0A820-D87B-4A02-8682-4CE633B01601}"/>
    <cellStyle name="40% - Accent6 4 3 10" xfId="24656" xr:uid="{F1EA9111-77E1-4C8D-95B4-8E9647B119F2}"/>
    <cellStyle name="40% - Accent6 4 3 2" xfId="2055" xr:uid="{1EA766D0-5B43-4EFD-A0DE-E0890BF17992}"/>
    <cellStyle name="40% - Accent6 4 3 2 2" xfId="3290" xr:uid="{E70C82BE-8956-4D38-B8C6-3A930514602A}"/>
    <cellStyle name="40% - Accent6 4 3 2 2 2" xfId="17827" xr:uid="{B317BACA-E31B-42D8-8743-FAEBF06FA556}"/>
    <cellStyle name="40% - Accent6 4 3 2 2 3" xfId="17828" xr:uid="{558C67AE-C7ED-4721-BA0E-18E4A370CFC2}"/>
    <cellStyle name="40% - Accent6 4 3 2 2 4" xfId="29079" xr:uid="{1F460EBF-6F2B-48CF-9B08-E621673C5B3D}"/>
    <cellStyle name="40% - Accent6 4 3 2 2 5" xfId="17826" xr:uid="{300F522A-BE1B-4377-AC8E-F79C37553A2E}"/>
    <cellStyle name="40% - Accent6 4 3 2 3" xfId="17829" xr:uid="{A75E0ADB-EB95-41E7-9FD0-F5788AAD2651}"/>
    <cellStyle name="40% - Accent6 4 3 2 4" xfId="17830" xr:uid="{0BDAF16F-4123-492C-A07F-BD341DD18DE0}"/>
    <cellStyle name="40% - Accent6 4 3 2 5" xfId="17831" xr:uid="{3B613346-0216-4066-B74D-48F06D66419D}"/>
    <cellStyle name="40% - Accent6 4 3 2 6" xfId="22429" xr:uid="{7BEF0E04-3998-4DF3-B1D3-6AB7DD77096F}"/>
    <cellStyle name="40% - Accent6 4 3 2 7" xfId="17825" xr:uid="{B246C812-BAF5-4AD7-BBF8-B7DCE3251FE2}"/>
    <cellStyle name="40% - Accent6 4 3 2 8" xfId="26100" xr:uid="{72D01DE3-64CC-4288-8BD0-35832D4CB8FF}"/>
    <cellStyle name="40% - Accent6 4 3 3" xfId="2684" xr:uid="{81C8641D-99B7-413B-AE66-ABB9C6203E7D}"/>
    <cellStyle name="40% - Accent6 4 3 3 2" xfId="17833" xr:uid="{3CED4054-1727-4ECE-B2D6-869B517FF139}"/>
    <cellStyle name="40% - Accent6 4 3 3 2 2" xfId="17834" xr:uid="{16E89CCA-FD52-4EF5-92A9-AD5A4F2DDA4A}"/>
    <cellStyle name="40% - Accent6 4 3 3 2 3" xfId="17835" xr:uid="{6F7180A8-AF91-4A8A-8280-D2A16C569BC2}"/>
    <cellStyle name="40% - Accent6 4 3 3 3" xfId="17836" xr:uid="{F7AA76E9-A791-4EFA-B40A-6E06DDAAEED0}"/>
    <cellStyle name="40% - Accent6 4 3 3 4" xfId="17837" xr:uid="{7F9538C2-917D-43D9-96F9-BDAD8505612C}"/>
    <cellStyle name="40% - Accent6 4 3 3 5" xfId="17838" xr:uid="{E6075050-C1E9-48EE-B80E-7F7CA26E6FEC}"/>
    <cellStyle name="40% - Accent6 4 3 3 6" xfId="27568" xr:uid="{9DC597F7-EDFE-456E-920E-E5E6324B3FB7}"/>
    <cellStyle name="40% - Accent6 4 3 3 7" xfId="17832" xr:uid="{C5DA9A54-7569-4CE3-9120-D46BA0AB4A4E}"/>
    <cellStyle name="40% - Accent6 4 3 4" xfId="17839" xr:uid="{53CF660E-3BFD-49D9-A3D7-917EAEA29C1B}"/>
    <cellStyle name="40% - Accent6 4 3 4 2" xfId="17840" xr:uid="{C14FFFBD-CAEF-4555-9C6D-05B6680B92EC}"/>
    <cellStyle name="40% - Accent6 4 3 4 3" xfId="17841" xr:uid="{AB94BDF1-D65E-43D4-B483-357DE3174308}"/>
    <cellStyle name="40% - Accent6 4 3 4 4" xfId="30565" xr:uid="{56BC7689-E2CA-4F6A-B009-F8EFAEBDDA2A}"/>
    <cellStyle name="40% - Accent6 4 3 5" xfId="17842" xr:uid="{C1FD8967-8301-45E6-8EA9-AA6753C6CD5D}"/>
    <cellStyle name="40% - Accent6 4 3 6" xfId="17843" xr:uid="{C9012269-7851-44DC-A6E2-E0FACEEC9E7B}"/>
    <cellStyle name="40% - Accent6 4 3 7" xfId="17844" xr:uid="{563083A6-F9DB-4A77-AC52-E0DC8C9C2B19}"/>
    <cellStyle name="40% - Accent6 4 3 8" xfId="21445" xr:uid="{F4166404-E36B-4D26-A6C0-96D6F6F52CDF}"/>
    <cellStyle name="40% - Accent6 4 3 9" xfId="17824" xr:uid="{7F392765-4ED8-4085-8567-5A09BCF723DF}"/>
    <cellStyle name="40% - Accent6 4 4" xfId="1765" xr:uid="{8A90AEAE-0812-483B-9BA2-2B2861A4CBB0}"/>
    <cellStyle name="40% - Accent6 4 4 10" xfId="24935" xr:uid="{BDBA001E-BD5C-42F9-A84C-5BA904C2DAF1}"/>
    <cellStyle name="40% - Accent6 4 4 2" xfId="2986" xr:uid="{75E06786-3B2F-4E85-94DE-1D02333913DD}"/>
    <cellStyle name="40% - Accent6 4 4 2 2" xfId="17847" xr:uid="{5A074BF8-3935-4B07-A8B2-B1D0154646A7}"/>
    <cellStyle name="40% - Accent6 4 4 2 2 2" xfId="17848" xr:uid="{4E556528-778C-44A3-8C3C-FF68C5CB0CAD}"/>
    <cellStyle name="40% - Accent6 4 4 2 2 3" xfId="17849" xr:uid="{0A32BC96-433F-4C5C-A17D-AFDC1CDE9D3E}"/>
    <cellStyle name="40% - Accent6 4 4 2 2 4" xfId="29376" xr:uid="{213C7F3F-9A60-435C-8405-F5B02FC3896E}"/>
    <cellStyle name="40% - Accent6 4 4 2 3" xfId="17850" xr:uid="{0D4B4526-69DA-4540-B561-A4D47826623C}"/>
    <cellStyle name="40% - Accent6 4 4 2 4" xfId="17851" xr:uid="{BB5A502F-81B3-48FC-BDEC-866CD4D220FD}"/>
    <cellStyle name="40% - Accent6 4 4 2 5" xfId="17852" xr:uid="{B2858830-C8F7-4640-BC58-C5A4AC40814C}"/>
    <cellStyle name="40% - Accent6 4 4 2 6" xfId="26392" xr:uid="{C9EE5F65-17B3-4793-A730-C9253CC855F6}"/>
    <cellStyle name="40% - Accent6 4 4 2 7" xfId="17846" xr:uid="{DF873B39-D30C-420F-856F-EBB68AB6EEB3}"/>
    <cellStyle name="40% - Accent6 4 4 3" xfId="17853" xr:uid="{173D0CD6-778C-4E90-89CC-41523BFC1837}"/>
    <cellStyle name="40% - Accent6 4 4 3 2" xfId="17854" xr:uid="{1D75F811-7897-4253-852B-BDB5216B2421}"/>
    <cellStyle name="40% - Accent6 4 4 3 2 2" xfId="17855" xr:uid="{32B3FCB0-89FF-47F2-81CE-7D708049DAB6}"/>
    <cellStyle name="40% - Accent6 4 4 3 2 3" xfId="17856" xr:uid="{BCAA1809-7E5C-485B-8A58-32A96F976BA1}"/>
    <cellStyle name="40% - Accent6 4 4 3 3" xfId="17857" xr:uid="{1B22567B-4CA5-47DA-8222-8F019C592436}"/>
    <cellStyle name="40% - Accent6 4 4 3 4" xfId="17858" xr:uid="{E0C5E3F9-D70A-4424-A9C2-D5B8A177E77B}"/>
    <cellStyle name="40% - Accent6 4 4 3 5" xfId="17859" xr:uid="{3D9E22EC-2FEF-424E-BBCD-4BB610E067CA}"/>
    <cellStyle name="40% - Accent6 4 4 3 6" xfId="27865" xr:uid="{069B0D9D-9E82-4D37-8C15-25EC69282774}"/>
    <cellStyle name="40% - Accent6 4 4 4" xfId="17860" xr:uid="{4D451899-5F00-4924-BBC8-1E74741B20B1}"/>
    <cellStyle name="40% - Accent6 4 4 4 2" xfId="17861" xr:uid="{118A9F04-7D2B-41A6-80AA-E848340A299F}"/>
    <cellStyle name="40% - Accent6 4 4 4 3" xfId="17862" xr:uid="{826FB9C6-4990-4E0D-9546-1C57A2424C56}"/>
    <cellStyle name="40% - Accent6 4 4 4 4" xfId="30863" xr:uid="{2A820F2D-C632-49CF-8EA7-AC1577F66A0B}"/>
    <cellStyle name="40% - Accent6 4 4 5" xfId="17863" xr:uid="{59D9B907-BC81-4E1E-9451-09F3664F1F01}"/>
    <cellStyle name="40% - Accent6 4 4 6" xfId="17864" xr:uid="{E08DC564-FEC0-4F44-820F-A8AD5CF08E53}"/>
    <cellStyle name="40% - Accent6 4 4 7" xfId="17865" xr:uid="{20F67733-B88E-44C7-8963-2A9B11F97CB7}"/>
    <cellStyle name="40% - Accent6 4 4 8" xfId="21929" xr:uid="{A6AEE1A6-34C8-4BDD-A375-E42E7E0A21DE}"/>
    <cellStyle name="40% - Accent6 4 4 9" xfId="17845" xr:uid="{2E35C6C2-F253-4F87-9844-F1CB51F1D445}"/>
    <cellStyle name="40% - Accent6 4 5" xfId="2199" xr:uid="{C693731C-E774-45D1-9AF0-59E6A000BC57}"/>
    <cellStyle name="40% - Accent6 4 5 2" xfId="17867" xr:uid="{E4D0ADD2-1CAD-4F5B-9976-8E4B667685CB}"/>
    <cellStyle name="40% - Accent6 4 5 2 2" xfId="17868" xr:uid="{68EEF73C-DD3E-427E-95F1-147313D805E6}"/>
    <cellStyle name="40% - Accent6 4 5 2 2 2" xfId="17869" xr:uid="{A94C796A-9A1A-4828-8CB2-28A10B636818}"/>
    <cellStyle name="40% - Accent6 4 5 2 2 3" xfId="17870" xr:uid="{417D15C1-9B49-4539-AC36-A751FF494BEA}"/>
    <cellStyle name="40% - Accent6 4 5 2 2 4" xfId="29685" xr:uid="{73DBBBE9-7694-4C6C-8DB9-BC8DDCBC627C}"/>
    <cellStyle name="40% - Accent6 4 5 2 3" xfId="17871" xr:uid="{BB195EAE-B2BE-4055-936D-59DDF1F081BB}"/>
    <cellStyle name="40% - Accent6 4 5 2 4" xfId="17872" xr:uid="{E7649EF2-CAED-446E-A7D9-FC52088FB73D}"/>
    <cellStyle name="40% - Accent6 4 5 2 5" xfId="17873" xr:uid="{69B69765-2556-402C-9CDB-2D8A625BBA95}"/>
    <cellStyle name="40% - Accent6 4 5 2 6" xfId="26701" xr:uid="{9EA056F5-C7C3-4FD2-8FA7-0004AEF96F15}"/>
    <cellStyle name="40% - Accent6 4 5 3" xfId="17874" xr:uid="{2DA430DD-0890-497D-99BB-EA08E93A19E9}"/>
    <cellStyle name="40% - Accent6 4 5 3 2" xfId="17875" xr:uid="{0984C78B-CDFD-428B-9C9E-02B7BF47A4BD}"/>
    <cellStyle name="40% - Accent6 4 5 3 2 2" xfId="17876" xr:uid="{AF4CFCD5-28DA-4032-B10F-22AFD4803532}"/>
    <cellStyle name="40% - Accent6 4 5 3 2 3" xfId="17877" xr:uid="{48E567F1-71BA-42A0-9A94-EAE47952F55C}"/>
    <cellStyle name="40% - Accent6 4 5 3 3" xfId="17878" xr:uid="{FEC13319-6F58-4FB5-845B-893FD67B586F}"/>
    <cellStyle name="40% - Accent6 4 5 3 4" xfId="17879" xr:uid="{56D7FF06-1953-446B-9156-5AFB623D09B9}"/>
    <cellStyle name="40% - Accent6 4 5 3 5" xfId="17880" xr:uid="{452CA6B3-58AA-40C7-8108-35DCB2495BBD}"/>
    <cellStyle name="40% - Accent6 4 5 3 6" xfId="28174" xr:uid="{256E7DFC-E8FF-4E32-BC02-6EAADC4FEFC7}"/>
    <cellStyle name="40% - Accent6 4 5 4" xfId="17881" xr:uid="{8EB5DA82-6F1F-4BC8-A460-EA4CE1239DE2}"/>
    <cellStyle name="40% - Accent6 4 5 4 2" xfId="17882" xr:uid="{0CDBB463-407D-4FE2-AB31-F01B76F3DEE0}"/>
    <cellStyle name="40% - Accent6 4 5 4 3" xfId="17883" xr:uid="{82DBB8D9-8A31-4F99-AA9E-CA0BBBE59023}"/>
    <cellStyle name="40% - Accent6 4 5 4 4" xfId="31173" xr:uid="{489FD2C0-79CC-4D41-8EEF-D86CDE745315}"/>
    <cellStyle name="40% - Accent6 4 5 5" xfId="17884" xr:uid="{59FC9058-527B-4D37-91D2-3CBA503C8E0E}"/>
    <cellStyle name="40% - Accent6 4 5 6" xfId="17885" xr:uid="{885531DD-AE93-466B-903E-92EC5FD7D178}"/>
    <cellStyle name="40% - Accent6 4 5 7" xfId="17886" xr:uid="{07F7E094-1E3F-43EB-B012-8420430E0D9F}"/>
    <cellStyle name="40% - Accent6 4 5 8" xfId="25232" xr:uid="{2E8ACB66-E7C6-4A45-8794-617DABF9E07D}"/>
    <cellStyle name="40% - Accent6 4 5 9" xfId="17866" xr:uid="{0834B0E8-35E9-4A33-9213-22ED454B058F}"/>
    <cellStyle name="40% - Accent6 4 6" xfId="17887" xr:uid="{86AC933A-FEE9-4C9F-8937-CCA1D60FBFD6}"/>
    <cellStyle name="40% - Accent6 4 6 2" xfId="17888" xr:uid="{8916137F-44A8-4B93-B989-99384D442599}"/>
    <cellStyle name="40% - Accent6 4 6 2 2" xfId="17889" xr:uid="{2C23557A-F1B5-45CC-97AD-6F4DAA215038}"/>
    <cellStyle name="40% - Accent6 4 6 2 3" xfId="17890" xr:uid="{BA613DE1-A0C8-4C5B-9EFC-0A98E70CF3DD}"/>
    <cellStyle name="40% - Accent6 4 6 2 4" xfId="28499" xr:uid="{9FFD94D7-CBC2-4F3F-835A-5F2BB5B5F1C8}"/>
    <cellStyle name="40% - Accent6 4 6 3" xfId="17891" xr:uid="{4DC4D93D-F1EB-49F3-9E50-D075D4F323E3}"/>
    <cellStyle name="40% - Accent6 4 6 4" xfId="17892" xr:uid="{6168643E-6621-4F0E-8A61-31099173FEED}"/>
    <cellStyle name="40% - Accent6 4 6 5" xfId="17893" xr:uid="{04C99483-0927-4899-AE3A-DD00116F0138}"/>
    <cellStyle name="40% - Accent6 4 6 6" xfId="25532" xr:uid="{C52E6ED4-CD90-4BCE-A412-CC11DC081ED5}"/>
    <cellStyle name="40% - Accent6 4 7" xfId="17894" xr:uid="{91AF838B-D7BA-4D93-8D58-E6998EC000CE}"/>
    <cellStyle name="40% - Accent6 4 7 2" xfId="17895" xr:uid="{4762E4C9-933B-4878-8196-5877149585AE}"/>
    <cellStyle name="40% - Accent6 4 7 2 2" xfId="17896" xr:uid="{458F14D7-B8CF-4D57-92E4-78A918C5C16A}"/>
    <cellStyle name="40% - Accent6 4 7 2 3" xfId="17897" xr:uid="{9B845BB1-A3B9-4600-94D4-8EAC83AD11B6}"/>
    <cellStyle name="40% - Accent6 4 7 3" xfId="17898" xr:uid="{5F362C8D-9F94-4B5C-BF0E-151C0A0903DD}"/>
    <cellStyle name="40% - Accent6 4 7 4" xfId="17899" xr:uid="{2FDD7BC2-3527-45CA-AECC-FCCF08FFC531}"/>
    <cellStyle name="40% - Accent6 4 7 5" xfId="17900" xr:uid="{C18AD2CA-EC1D-4464-A09E-7F18D8F603A1}"/>
    <cellStyle name="40% - Accent6 4 7 6" xfId="26983" xr:uid="{86BC776C-B80E-4C81-BC73-8E63FD83F7B5}"/>
    <cellStyle name="40% - Accent6 4 8" xfId="17901" xr:uid="{51BDD2CD-A728-4323-9D7E-506B841A3CE3}"/>
    <cellStyle name="40% - Accent6 4 8 2" xfId="17902" xr:uid="{8EEDCEE3-21E7-4BA9-AB10-1566ADF67BD9}"/>
    <cellStyle name="40% - Accent6 4 8 3" xfId="17903" xr:uid="{764E024A-51C9-401D-9863-4C2AA8EA3327}"/>
    <cellStyle name="40% - Accent6 4 8 4" xfId="29977" xr:uid="{940B32CA-EB0E-42ED-A3DA-4B12B08A918A}"/>
    <cellStyle name="40% - Accent6 4 9" xfId="17904" xr:uid="{57D7B560-BFEE-4CFF-AAF9-52B3AE0B2E5D}"/>
    <cellStyle name="40% - Accent6 40" xfId="22878" xr:uid="{893CC1A8-9CF1-411B-9B08-222D637AC84B}"/>
    <cellStyle name="40% - Accent6 41" xfId="4421" xr:uid="{80BFAD0D-9CBB-4CE8-A2BE-821773039449}"/>
    <cellStyle name="40% - Accent6 5" xfId="836" xr:uid="{230278D8-196C-42B6-B92E-5BAB52410C21}"/>
    <cellStyle name="40% - Accent6 5 10" xfId="17906" xr:uid="{2360BF70-4082-4EB9-BE87-21D5F93374BD}"/>
    <cellStyle name="40% - Accent6 5 11" xfId="17907" xr:uid="{210482D5-4349-4D7A-A150-C57536A4D51F}"/>
    <cellStyle name="40% - Accent6 5 12" xfId="20977" xr:uid="{B83FE4A0-423F-4017-BFD8-648D7575214C}"/>
    <cellStyle name="40% - Accent6 5 13" xfId="17905" xr:uid="{8C540BD4-E050-4012-8DDC-33B5B2ECA0C0}"/>
    <cellStyle name="40% - Accent6 5 14" xfId="5113" xr:uid="{B755AEB4-0019-461A-8C74-5E36BD9D6EEE}"/>
    <cellStyle name="40% - Accent6 5 15" xfId="22993" xr:uid="{EF924326-78C9-4C42-A1FF-8D0521505E3C}"/>
    <cellStyle name="40% - Accent6 5 2" xfId="780" xr:uid="{91F989AC-8D19-4E5A-A827-9DCD8585FA1B}"/>
    <cellStyle name="40% - Accent6 5 2 10" xfId="21217" xr:uid="{6F8A38A4-55A3-4FE3-B6FB-DBB2CF2E0D19}"/>
    <cellStyle name="40% - Accent6 5 2 11" xfId="17908" xr:uid="{389787C1-9001-44CD-9339-AB8908BE05BE}"/>
    <cellStyle name="40% - Accent6 5 2 12" xfId="5378" xr:uid="{AD18ED23-944B-4CA3-B638-FFE07BEFBDAA}"/>
    <cellStyle name="40% - Accent6 5 2 13" xfId="23041" xr:uid="{71F3E3D5-5303-4F2C-9944-197541963A95}"/>
    <cellStyle name="40% - Accent6 5 2 2" xfId="1396" xr:uid="{0E4B8D3D-2453-4086-B049-3EEF08A0985B}"/>
    <cellStyle name="40% - Accent6 5 2 2 10" xfId="25929" xr:uid="{2F7046B0-7800-42C6-A99E-1AC151D32390}"/>
    <cellStyle name="40% - Accent6 5 2 2 2" xfId="2058" xr:uid="{2503E166-C19C-47CB-BB88-0ABA6CD8E23E}"/>
    <cellStyle name="40% - Accent6 5 2 2 2 2" xfId="3293" xr:uid="{AE5DFA96-6589-44FB-86A0-905763966B12}"/>
    <cellStyle name="40% - Accent6 5 2 2 2 2 2" xfId="17912" xr:uid="{C30BC6AF-D7D9-46B4-A52D-A0D59FC709EB}"/>
    <cellStyle name="40% - Accent6 5 2 2 2 2 3" xfId="17913" xr:uid="{4E28B363-FC72-42D9-813D-B75051BEA303}"/>
    <cellStyle name="40% - Accent6 5 2 2 2 2 4" xfId="17911" xr:uid="{64B6EC51-0BB1-4979-9F59-E98F41C4660E}"/>
    <cellStyle name="40% - Accent6 5 2 2 2 3" xfId="17914" xr:uid="{8B7B369D-EDCB-4487-8C59-634CB9EA372C}"/>
    <cellStyle name="40% - Accent6 5 2 2 2 4" xfId="17915" xr:uid="{0F4A2608-80C3-4D5D-8683-9455BDA48DB7}"/>
    <cellStyle name="40% - Accent6 5 2 2 2 5" xfId="17916" xr:uid="{7C6544E8-D54E-4244-B395-3ABC67F5A401}"/>
    <cellStyle name="40% - Accent6 5 2 2 2 6" xfId="28906" xr:uid="{BF0A53D0-38F9-4313-8FF1-A654BE574204}"/>
    <cellStyle name="40% - Accent6 5 2 2 2 7" xfId="17910" xr:uid="{ADF2DA6E-5F12-4800-820D-2DD6F64C5585}"/>
    <cellStyle name="40% - Accent6 5 2 2 3" xfId="2687" xr:uid="{74B70E9E-1615-4B1F-9EB8-AD8964E9C54C}"/>
    <cellStyle name="40% - Accent6 5 2 2 3 2" xfId="17918" xr:uid="{3249CAAE-FE98-4C70-A675-C59E7AFAEA20}"/>
    <cellStyle name="40% - Accent6 5 2 2 3 2 2" xfId="17919" xr:uid="{3D1E3938-E3A8-4844-89D4-C7C8B3FC1DEB}"/>
    <cellStyle name="40% - Accent6 5 2 2 3 2 3" xfId="17920" xr:uid="{F3CA3F30-03B8-4D93-BD01-8AE5C536C2BA}"/>
    <cellStyle name="40% - Accent6 5 2 2 3 3" xfId="17921" xr:uid="{D5AF16DF-FFFB-4A3E-9DDA-64AC18BB7F6A}"/>
    <cellStyle name="40% - Accent6 5 2 2 3 4" xfId="17922" xr:uid="{4F0FA939-D8AF-453A-A5B6-FAA17DB3E5E6}"/>
    <cellStyle name="40% - Accent6 5 2 2 3 5" xfId="17923" xr:uid="{C4DAE59E-DD45-4013-92EA-4FC247397D84}"/>
    <cellStyle name="40% - Accent6 5 2 2 3 6" xfId="17917" xr:uid="{EB4755F8-D2D6-493A-83C7-2A21AB3F2046}"/>
    <cellStyle name="40% - Accent6 5 2 2 4" xfId="17924" xr:uid="{F81F81D5-4425-4BED-BDC1-6EDB509D5260}"/>
    <cellStyle name="40% - Accent6 5 2 2 4 2" xfId="17925" xr:uid="{EB8C03FE-6FE0-450B-B42B-A0B0DE403EA9}"/>
    <cellStyle name="40% - Accent6 5 2 2 4 3" xfId="17926" xr:uid="{CDD74483-19B6-4A52-8F8C-30159CAC903E}"/>
    <cellStyle name="40% - Accent6 5 2 2 5" xfId="17927" xr:uid="{ECC9BB01-410D-47FC-98F8-C22FBB8FD378}"/>
    <cellStyle name="40% - Accent6 5 2 2 6" xfId="17928" xr:uid="{439EF85F-3569-42D7-A7CF-582D30076F0E}"/>
    <cellStyle name="40% - Accent6 5 2 2 7" xfId="17929" xr:uid="{EEAD2A1F-73C9-44E0-A29D-2C99AD8382F7}"/>
    <cellStyle name="40% - Accent6 5 2 2 8" xfId="22189" xr:uid="{6CDD26DD-B4CF-40BE-ACEA-AA7804BA5E47}"/>
    <cellStyle name="40% - Accent6 5 2 2 9" xfId="17909" xr:uid="{80428928-C55F-4BC4-85BC-13967A0F7016}"/>
    <cellStyle name="40% - Accent6 5 2 3" xfId="1768" xr:uid="{9A416205-B70D-407E-8B90-5E6DE1B8BD19}"/>
    <cellStyle name="40% - Accent6 5 2 3 2" xfId="2989" xr:uid="{BEBB4B21-5379-4FE0-826A-55F615852743}"/>
    <cellStyle name="40% - Accent6 5 2 3 2 2" xfId="17932" xr:uid="{97F1BF0E-D2C9-4E9C-9381-CE47FF34EFAF}"/>
    <cellStyle name="40% - Accent6 5 2 3 2 2 2" xfId="17933" xr:uid="{CF91BEB6-A7CB-4AD5-9237-7D0780ABA894}"/>
    <cellStyle name="40% - Accent6 5 2 3 2 2 3" xfId="17934" xr:uid="{50FBE579-A52C-4A85-8279-F9357EEC79BD}"/>
    <cellStyle name="40% - Accent6 5 2 3 2 3" xfId="17935" xr:uid="{FA8F8995-A9E2-4C94-9955-7C62B23F6563}"/>
    <cellStyle name="40% - Accent6 5 2 3 2 4" xfId="17936" xr:uid="{83F8D076-1E9B-4953-8B8E-4F8A0778B3DE}"/>
    <cellStyle name="40% - Accent6 5 2 3 2 5" xfId="17937" xr:uid="{90F711E9-BA6A-4368-AD79-9BA63A7B2CCD}"/>
    <cellStyle name="40% - Accent6 5 2 3 2 6" xfId="17931" xr:uid="{950C9F2F-A030-47DC-A87E-3983B338D5AC}"/>
    <cellStyle name="40% - Accent6 5 2 3 3" xfId="17938" xr:uid="{FFE7C867-7710-49A0-8687-5EA812CF35ED}"/>
    <cellStyle name="40% - Accent6 5 2 3 3 2" xfId="17939" xr:uid="{562254D9-3FDB-4AA7-9D48-C281194BE230}"/>
    <cellStyle name="40% - Accent6 5 2 3 3 2 2" xfId="17940" xr:uid="{5F8E4A9F-9D95-4C30-968F-A945CF63E1F5}"/>
    <cellStyle name="40% - Accent6 5 2 3 3 2 3" xfId="17941" xr:uid="{09019168-8DA5-4376-9CE7-2266718F86C1}"/>
    <cellStyle name="40% - Accent6 5 2 3 3 3" xfId="17942" xr:uid="{F7DD1B7D-44A5-4ED3-8081-726B7049DA21}"/>
    <cellStyle name="40% - Accent6 5 2 3 3 4" xfId="17943" xr:uid="{27E58AEB-4972-476C-998D-BD6A6E82F25F}"/>
    <cellStyle name="40% - Accent6 5 2 3 3 5" xfId="17944" xr:uid="{0BD7B72D-45EE-4A52-AEC1-7AB8DD6FE3F9}"/>
    <cellStyle name="40% - Accent6 5 2 3 4" xfId="17945" xr:uid="{C1427EA6-E9BB-4BCF-A909-50FAA694DFA3}"/>
    <cellStyle name="40% - Accent6 5 2 3 4 2" xfId="17946" xr:uid="{A30115C4-3D81-41B5-86C0-9CB3F1E10CE8}"/>
    <cellStyle name="40% - Accent6 5 2 3 4 3" xfId="17947" xr:uid="{1595F62A-BD06-4027-A7AB-C61845C4675A}"/>
    <cellStyle name="40% - Accent6 5 2 3 5" xfId="17948" xr:uid="{DEC91C41-48DD-415D-A697-DBCFBCF517DB}"/>
    <cellStyle name="40% - Accent6 5 2 3 6" xfId="17949" xr:uid="{07612A86-7A29-44D9-8F72-DB84936B9A65}"/>
    <cellStyle name="40% - Accent6 5 2 3 7" xfId="17950" xr:uid="{9D37CD2D-753B-4BDF-B527-59F0416C149F}"/>
    <cellStyle name="40% - Accent6 5 2 3 8" xfId="27395" xr:uid="{868B80FB-3D9F-454E-B048-C711CF17BFCA}"/>
    <cellStyle name="40% - Accent6 5 2 3 9" xfId="17930" xr:uid="{306691C3-B164-42E3-8959-FB46F2C7A864}"/>
    <cellStyle name="40% - Accent6 5 2 4" xfId="2366" xr:uid="{49B751D8-2C9A-40E5-BE7A-6D383377A09D}"/>
    <cellStyle name="40% - Accent6 5 2 4 2" xfId="17952" xr:uid="{811B01FB-CC69-4D17-B3CF-657F991FA88A}"/>
    <cellStyle name="40% - Accent6 5 2 4 2 2" xfId="17953" xr:uid="{8175EB74-90D9-47AC-9595-E10AC21C464D}"/>
    <cellStyle name="40% - Accent6 5 2 4 2 3" xfId="17954" xr:uid="{F7574EA0-7488-4B53-850F-5CD9E11DBAFE}"/>
    <cellStyle name="40% - Accent6 5 2 4 3" xfId="17955" xr:uid="{9097DDB0-66F8-4462-A5F3-A67C6DD75DC4}"/>
    <cellStyle name="40% - Accent6 5 2 4 4" xfId="17956" xr:uid="{F2C1EF4E-E505-4B8C-8E89-8E144F19350F}"/>
    <cellStyle name="40% - Accent6 5 2 4 5" xfId="17957" xr:uid="{BDDF3D8F-926F-4C3E-8B7C-2B84DDC697D2}"/>
    <cellStyle name="40% - Accent6 5 2 4 6" xfId="30390" xr:uid="{4B79D778-B634-49AF-A11A-CA62BDAAFB5B}"/>
    <cellStyle name="40% - Accent6 5 2 4 7" xfId="17951" xr:uid="{CDE27599-DE0D-446F-B6E6-AC0825645D1D}"/>
    <cellStyle name="40% - Accent6 5 2 5" xfId="17958" xr:uid="{EAE06748-130B-48F9-B4F0-4ECFB873D9E2}"/>
    <cellStyle name="40% - Accent6 5 2 5 2" xfId="17959" xr:uid="{4B6FB833-A424-4078-8662-6F677DB59CFF}"/>
    <cellStyle name="40% - Accent6 5 2 5 2 2" xfId="17960" xr:uid="{A6266553-0A95-4670-964E-C24C375EF3C9}"/>
    <cellStyle name="40% - Accent6 5 2 5 2 3" xfId="17961" xr:uid="{FB6BA6C4-FE7C-4299-8F2C-6AB6D6D93596}"/>
    <cellStyle name="40% - Accent6 5 2 5 3" xfId="17962" xr:uid="{40C97F50-E089-4D14-9BC2-3ACF0BBB3B00}"/>
    <cellStyle name="40% - Accent6 5 2 5 4" xfId="17963" xr:uid="{17BA5754-B598-4D70-AC17-C764969DEE6E}"/>
    <cellStyle name="40% - Accent6 5 2 5 5" xfId="17964" xr:uid="{ED9517E1-4BDB-4C9D-96FF-1544CCB50B56}"/>
    <cellStyle name="40% - Accent6 5 2 6" xfId="17965" xr:uid="{7154D63E-F95E-4A38-A35E-9DD9AEAFD6BD}"/>
    <cellStyle name="40% - Accent6 5 2 6 2" xfId="17966" xr:uid="{74032768-C5B3-48E5-8B17-7FF016E088CF}"/>
    <cellStyle name="40% - Accent6 5 2 6 3" xfId="17967" xr:uid="{E7C97956-6A2F-4915-963B-ADEA38035428}"/>
    <cellStyle name="40% - Accent6 5 2 7" xfId="17968" xr:uid="{9C695972-2699-4E33-B17E-3F5B9F5C1068}"/>
    <cellStyle name="40% - Accent6 5 2 8" xfId="17969" xr:uid="{EF7D6539-5274-4A1E-8E2D-4B3CF1160D38}"/>
    <cellStyle name="40% - Accent6 5 2 9" xfId="17970" xr:uid="{3099B4E4-5A29-4E11-A814-B4240DCAAADE}"/>
    <cellStyle name="40% - Accent6 5 3" xfId="1395" xr:uid="{27FDD6A3-71C5-40AD-A23E-87C6FFA0EF1E}"/>
    <cellStyle name="40% - Accent6 5 3 10" xfId="24774" xr:uid="{F4462C83-252A-402E-92BC-D1BE883AA6E3}"/>
    <cellStyle name="40% - Accent6 5 3 2" xfId="2057" xr:uid="{2BC1C4F4-29C2-45B1-AD41-079C5ACD14D4}"/>
    <cellStyle name="40% - Accent6 5 3 2 2" xfId="3292" xr:uid="{3C801D2B-ECEF-4C8F-B5E1-089BDBADEC7A}"/>
    <cellStyle name="40% - Accent6 5 3 2 2 2" xfId="17974" xr:uid="{71625F4A-8404-407A-8CB9-0B56BAF0A028}"/>
    <cellStyle name="40% - Accent6 5 3 2 2 3" xfId="17975" xr:uid="{47F378B1-D230-49DA-946A-160C82767A3B}"/>
    <cellStyle name="40% - Accent6 5 3 2 2 4" xfId="29199" xr:uid="{204751AE-E88E-4EE7-95CF-894CDF69910B}"/>
    <cellStyle name="40% - Accent6 5 3 2 2 5" xfId="17973" xr:uid="{14138E02-DF5D-4583-BECD-94A41588B5F3}"/>
    <cellStyle name="40% - Accent6 5 3 2 3" xfId="17976" xr:uid="{52B01604-3ABF-4700-AB40-1F0A98C64C78}"/>
    <cellStyle name="40% - Accent6 5 3 2 4" xfId="17977" xr:uid="{4EB54505-DBA1-496D-83BB-328A0C338575}"/>
    <cellStyle name="40% - Accent6 5 3 2 5" xfId="17978" xr:uid="{E26D0D2D-C0A3-45DB-AD2C-1D8769D53F46}"/>
    <cellStyle name="40% - Accent6 5 3 2 6" xfId="22448" xr:uid="{A6E6390D-D944-40C7-B59F-9B30C499555E}"/>
    <cellStyle name="40% - Accent6 5 3 2 7" xfId="17972" xr:uid="{F3E721E1-1FA6-4223-86DF-9227A0FDF7F4}"/>
    <cellStyle name="40% - Accent6 5 3 2 8" xfId="26217" xr:uid="{E4D98E7D-BB8B-49D7-BC23-FFBDC14546E0}"/>
    <cellStyle name="40% - Accent6 5 3 3" xfId="2686" xr:uid="{F787D756-DB4B-4C4F-892A-31F8C0D1A562}"/>
    <cellStyle name="40% - Accent6 5 3 3 2" xfId="17980" xr:uid="{0EA1D649-03A2-4BD2-9E72-5B197C0E570F}"/>
    <cellStyle name="40% - Accent6 5 3 3 2 2" xfId="17981" xr:uid="{0E0AC7CE-7857-4620-B0E9-0421D5E99828}"/>
    <cellStyle name="40% - Accent6 5 3 3 2 3" xfId="17982" xr:uid="{805E5835-8C10-4475-9532-D66CE996FC14}"/>
    <cellStyle name="40% - Accent6 5 3 3 3" xfId="17983" xr:uid="{032BD26E-FCA7-4BAF-9B78-F8B46B60BBDA}"/>
    <cellStyle name="40% - Accent6 5 3 3 4" xfId="17984" xr:uid="{4122A8AE-D482-45A5-863C-957300A66FC7}"/>
    <cellStyle name="40% - Accent6 5 3 3 5" xfId="17985" xr:uid="{BEF14587-9C59-42AD-8A96-C7A237BF2B34}"/>
    <cellStyle name="40% - Accent6 5 3 3 6" xfId="27688" xr:uid="{11F29BB0-27A6-4F5A-9A92-86C8CFE77345}"/>
    <cellStyle name="40% - Accent6 5 3 3 7" xfId="17979" xr:uid="{5BB28823-68EB-4FE8-A781-44A3989D056A}"/>
    <cellStyle name="40% - Accent6 5 3 4" xfId="17986" xr:uid="{063F8D00-9EA0-4BF4-A05C-8E53575422D0}"/>
    <cellStyle name="40% - Accent6 5 3 4 2" xfId="17987" xr:uid="{EBFEFC39-3E5E-4B98-B43F-B3C682918204}"/>
    <cellStyle name="40% - Accent6 5 3 4 3" xfId="17988" xr:uid="{91917A16-769D-4C15-B304-4AFAF6B245F6}"/>
    <cellStyle name="40% - Accent6 5 3 4 4" xfId="30686" xr:uid="{5FB5D3FE-FA60-44E1-980A-FB5AF999FB3A}"/>
    <cellStyle name="40% - Accent6 5 3 5" xfId="17989" xr:uid="{6E6290E7-4BA0-445E-9696-F665E829141C}"/>
    <cellStyle name="40% - Accent6 5 3 6" xfId="17990" xr:uid="{9794FB60-E323-4D8D-84F9-D5C0E6410512}"/>
    <cellStyle name="40% - Accent6 5 3 7" xfId="17991" xr:uid="{740D40E2-2ACE-4BA4-B951-FE9C31F81B01}"/>
    <cellStyle name="40% - Accent6 5 3 8" xfId="21463" xr:uid="{D9E36556-5F9D-487A-9F89-3F6FA91AFA1D}"/>
    <cellStyle name="40% - Accent6 5 3 9" xfId="17971" xr:uid="{7FB9A46D-CF88-47D5-B0B8-9C304008267D}"/>
    <cellStyle name="40% - Accent6 5 4" xfId="1767" xr:uid="{98732F82-ED8F-454F-923F-794A6DBF2C45}"/>
    <cellStyle name="40% - Accent6 5 4 10" xfId="25060" xr:uid="{7EEBB47A-5A5D-4F91-8B47-3214FC2551EC}"/>
    <cellStyle name="40% - Accent6 5 4 2" xfId="2988" xr:uid="{CA635C85-57EE-46A2-A53A-0EC9F2C5B60E}"/>
    <cellStyle name="40% - Accent6 5 4 2 2" xfId="17994" xr:uid="{33B56F4A-B5D2-4BD6-9310-7464A08F9481}"/>
    <cellStyle name="40% - Accent6 5 4 2 2 2" xfId="17995" xr:uid="{F7ABA66C-4367-42B2-ABC2-69AAC5BB5B45}"/>
    <cellStyle name="40% - Accent6 5 4 2 2 3" xfId="17996" xr:uid="{726E84E9-152D-4DC1-BA27-0E197DF5E55B}"/>
    <cellStyle name="40% - Accent6 5 4 2 2 4" xfId="29501" xr:uid="{98A950DD-C718-496D-94A5-F9434512E273}"/>
    <cellStyle name="40% - Accent6 5 4 2 3" xfId="17997" xr:uid="{BFD05ACC-3219-4E39-9380-6E2AD3EBFDF0}"/>
    <cellStyle name="40% - Accent6 5 4 2 4" xfId="17998" xr:uid="{1878D700-2EDF-4854-9CB7-76EBF4DF38A6}"/>
    <cellStyle name="40% - Accent6 5 4 2 5" xfId="17999" xr:uid="{29731873-783D-49FF-A390-34C794105399}"/>
    <cellStyle name="40% - Accent6 5 4 2 6" xfId="26517" xr:uid="{0872A0A7-ACE6-4F7D-98D1-98E08B0976BD}"/>
    <cellStyle name="40% - Accent6 5 4 2 7" xfId="17993" xr:uid="{DB24FE03-622B-430E-8DA8-70FDD0AE31A7}"/>
    <cellStyle name="40% - Accent6 5 4 3" xfId="18000" xr:uid="{576BB97C-27EB-4C69-8091-EFE11BBD7054}"/>
    <cellStyle name="40% - Accent6 5 4 3 2" xfId="18001" xr:uid="{A4FF7701-738B-4863-95D3-A2C517660F73}"/>
    <cellStyle name="40% - Accent6 5 4 3 2 2" xfId="18002" xr:uid="{1550CBB3-4DC7-4C3B-95FD-9445868C5295}"/>
    <cellStyle name="40% - Accent6 5 4 3 2 3" xfId="18003" xr:uid="{BE499835-AD19-4A70-904C-35671D0FBB88}"/>
    <cellStyle name="40% - Accent6 5 4 3 3" xfId="18004" xr:uid="{E06060E9-9661-40C3-8610-CB49B4D6B823}"/>
    <cellStyle name="40% - Accent6 5 4 3 4" xfId="18005" xr:uid="{DA9FBC40-D671-48C4-9347-F8343CD487DC}"/>
    <cellStyle name="40% - Accent6 5 4 3 5" xfId="18006" xr:uid="{66FAB10B-D5EF-4393-83DD-C69730DCAD45}"/>
    <cellStyle name="40% - Accent6 5 4 3 6" xfId="27990" xr:uid="{675F773D-DC37-40D4-9FDF-168F3FA9A2D3}"/>
    <cellStyle name="40% - Accent6 5 4 4" xfId="18007" xr:uid="{EFDDA557-C146-4B75-8D98-3825BE664C96}"/>
    <cellStyle name="40% - Accent6 5 4 4 2" xfId="18008" xr:uid="{FC43FEDC-D6D4-4AA3-87A9-D8CE01A8D2F5}"/>
    <cellStyle name="40% - Accent6 5 4 4 3" xfId="18009" xr:uid="{80CD0595-4697-49EC-BBFB-3563B55B33AC}"/>
    <cellStyle name="40% - Accent6 5 4 4 4" xfId="30989" xr:uid="{9F21D595-77B3-4500-B631-E0753298660A}"/>
    <cellStyle name="40% - Accent6 5 4 5" xfId="18010" xr:uid="{7B36225F-F66E-456D-AFBF-2B871A870B67}"/>
    <cellStyle name="40% - Accent6 5 4 6" xfId="18011" xr:uid="{98912D5D-48DE-40CE-B0C7-E615C25BA9F4}"/>
    <cellStyle name="40% - Accent6 5 4 7" xfId="18012" xr:uid="{0DAE5C7A-A650-44A4-951B-806313B744E0}"/>
    <cellStyle name="40% - Accent6 5 4 8" xfId="21947" xr:uid="{A70878B4-20E2-487D-B006-37348EBFFB9F}"/>
    <cellStyle name="40% - Accent6 5 4 9" xfId="17992" xr:uid="{EC5CF290-21E6-4622-AB05-8F75FD4E0FFB}"/>
    <cellStyle name="40% - Accent6 5 5" xfId="2260" xr:uid="{D9DA898B-5D01-4ED2-ADC6-7E84C6FA6372}"/>
    <cellStyle name="40% - Accent6 5 5 2" xfId="18014" xr:uid="{BAF8E8BA-0C19-4B27-B6B6-2FAB959932C4}"/>
    <cellStyle name="40% - Accent6 5 5 2 2" xfId="18015" xr:uid="{95AA5F2A-42EF-483B-BC88-CDA418F4405B}"/>
    <cellStyle name="40% - Accent6 5 5 2 2 2" xfId="18016" xr:uid="{B24CC57E-5634-4DAF-B9FB-8B6B0CEA9D80}"/>
    <cellStyle name="40% - Accent6 5 5 2 2 3" xfId="18017" xr:uid="{594D64F4-5BC6-4F2C-8205-CDE3287A7A30}"/>
    <cellStyle name="40% - Accent6 5 5 2 2 4" xfId="29805" xr:uid="{7E65C168-A4C3-4D66-853A-A05BE7CBB357}"/>
    <cellStyle name="40% - Accent6 5 5 2 3" xfId="18018" xr:uid="{2DB0E545-5E4D-42E2-8C17-14548EAB0B54}"/>
    <cellStyle name="40% - Accent6 5 5 2 4" xfId="18019" xr:uid="{DCC839BC-76DE-4507-A8AD-FFC86F37EB3F}"/>
    <cellStyle name="40% - Accent6 5 5 2 5" xfId="18020" xr:uid="{1ED11458-0C0C-4AD8-9584-0AA7498D2EB1}"/>
    <cellStyle name="40% - Accent6 5 5 2 6" xfId="26821" xr:uid="{4DECDABE-6381-4178-AEF7-FD2B43731D58}"/>
    <cellStyle name="40% - Accent6 5 5 3" xfId="18021" xr:uid="{657314A1-E7F8-4869-8E3A-8DCC6BF371DF}"/>
    <cellStyle name="40% - Accent6 5 5 3 2" xfId="18022" xr:uid="{E76CA0E4-D5DE-46C0-9832-C1AB6F8042BC}"/>
    <cellStyle name="40% - Accent6 5 5 3 2 2" xfId="18023" xr:uid="{ECB25BA9-C064-4510-B2A5-6F6503C9D5A9}"/>
    <cellStyle name="40% - Accent6 5 5 3 2 3" xfId="18024" xr:uid="{EAB3E4FD-1D46-42E0-9BA4-4B3A667DCF80}"/>
    <cellStyle name="40% - Accent6 5 5 3 3" xfId="18025" xr:uid="{E8BEC834-B902-44D2-8CF2-F15B5ECCFE02}"/>
    <cellStyle name="40% - Accent6 5 5 3 4" xfId="18026" xr:uid="{D2952824-51AB-4727-82C9-F6A198C01A0B}"/>
    <cellStyle name="40% - Accent6 5 5 3 5" xfId="18027" xr:uid="{D51A7F88-24F7-43DB-9F65-AEBFF829BCCE}"/>
    <cellStyle name="40% - Accent6 5 5 3 6" xfId="28294" xr:uid="{D06784B4-85F1-4721-ABEA-FFC1B5201D04}"/>
    <cellStyle name="40% - Accent6 5 5 4" xfId="18028" xr:uid="{34D85196-A060-4DA2-A724-AFFBE1FA31EA}"/>
    <cellStyle name="40% - Accent6 5 5 4 2" xfId="18029" xr:uid="{C66F0D41-9F58-4C3B-AA6D-8C8A0BA9D008}"/>
    <cellStyle name="40% - Accent6 5 5 4 3" xfId="18030" xr:uid="{F96E13F9-1D91-42C4-ACB0-42BD5668ABA1}"/>
    <cellStyle name="40% - Accent6 5 5 4 4" xfId="31294" xr:uid="{E0834F68-8AEE-4234-A2CF-3062C1D12A15}"/>
    <cellStyle name="40% - Accent6 5 5 5" xfId="18031" xr:uid="{BD5303B0-A107-4622-9A0A-AA66CB64A1E6}"/>
    <cellStyle name="40% - Accent6 5 5 6" xfId="18032" xr:uid="{B7A95B8B-E824-4FEA-9F37-8F85BBB52833}"/>
    <cellStyle name="40% - Accent6 5 5 7" xfId="18033" xr:uid="{3CC99443-35B0-44A2-9CE9-DB0A79936A02}"/>
    <cellStyle name="40% - Accent6 5 5 8" xfId="25353" xr:uid="{29E3BD81-D513-467D-865A-5BDE9D84352D}"/>
    <cellStyle name="40% - Accent6 5 5 9" xfId="18013" xr:uid="{632B9C30-3DAF-4703-BF21-387B295C009E}"/>
    <cellStyle name="40% - Accent6 5 6" xfId="18034" xr:uid="{78B6B108-1171-4147-89D0-59047DF4FE02}"/>
    <cellStyle name="40% - Accent6 5 6 2" xfId="18035" xr:uid="{FB172529-CC0C-4220-B1A7-F313BF808CBE}"/>
    <cellStyle name="40% - Accent6 5 6 2 2" xfId="18036" xr:uid="{30847DFA-08CF-4EAA-9F98-F4179805FE1A}"/>
    <cellStyle name="40% - Accent6 5 6 2 3" xfId="18037" xr:uid="{1A8C908E-8179-40F5-B7FE-07CE2D4A58A3}"/>
    <cellStyle name="40% - Accent6 5 6 2 4" xfId="28619" xr:uid="{2AA3A810-6146-4FCD-B059-C0B4B44673EA}"/>
    <cellStyle name="40% - Accent6 5 6 3" xfId="18038" xr:uid="{1CB33D78-B25F-42E8-BE09-4A3AD58FBC54}"/>
    <cellStyle name="40% - Accent6 5 6 4" xfId="18039" xr:uid="{D5E986C4-20BF-4247-A2D7-3A280898C241}"/>
    <cellStyle name="40% - Accent6 5 6 5" xfId="18040" xr:uid="{F3669DAC-5FBE-44AE-A8AF-455ECEA84F3B}"/>
    <cellStyle name="40% - Accent6 5 6 6" xfId="25653" xr:uid="{5C404619-FB7D-4139-942A-C8B7D2A35629}"/>
    <cellStyle name="40% - Accent6 5 7" xfId="18041" xr:uid="{78100BBF-0B03-4E1A-91E3-043F9F9AC9D0}"/>
    <cellStyle name="40% - Accent6 5 7 2" xfId="18042" xr:uid="{6299B7C8-21E1-4A2F-A7B3-6E8B35709DF9}"/>
    <cellStyle name="40% - Accent6 5 7 2 2" xfId="18043" xr:uid="{3B612457-F0F5-48F9-86FD-EA94D8E51F3A}"/>
    <cellStyle name="40% - Accent6 5 7 2 3" xfId="18044" xr:uid="{F3F8AA13-3142-48F4-84D4-E3FFEC79B466}"/>
    <cellStyle name="40% - Accent6 5 7 3" xfId="18045" xr:uid="{28517E8B-4A8B-45AA-B166-76B0C2A008D1}"/>
    <cellStyle name="40% - Accent6 5 7 4" xfId="18046" xr:uid="{5EFAD476-80FF-4517-A4C2-F414767E4771}"/>
    <cellStyle name="40% - Accent6 5 7 5" xfId="18047" xr:uid="{53C8A7B9-4E6D-4DDF-B9D3-259A14BEA434}"/>
    <cellStyle name="40% - Accent6 5 7 6" xfId="27104" xr:uid="{0495E36F-8252-42E4-B535-9916768B6D85}"/>
    <cellStyle name="40% - Accent6 5 8" xfId="18048" xr:uid="{FCFBD350-87D6-4D84-8963-1B0EBB79DEA9}"/>
    <cellStyle name="40% - Accent6 5 8 2" xfId="18049" xr:uid="{AC25B279-B107-41DA-ACFA-B3B4C6E257E4}"/>
    <cellStyle name="40% - Accent6 5 8 3" xfId="18050" xr:uid="{AB657B89-C89F-4F98-90C9-7B4D7D3BB9CC}"/>
    <cellStyle name="40% - Accent6 5 8 4" xfId="30098" xr:uid="{1ACF886D-886A-4559-B827-7EB020BD3CFF}"/>
    <cellStyle name="40% - Accent6 5 9" xfId="18051" xr:uid="{3F67A137-81BC-4B0A-B6BF-881DF6AFF522}"/>
    <cellStyle name="40% - Accent6 6" xfId="697" xr:uid="{237E63DC-1BDC-4DD4-9B15-4C9449241B84}"/>
    <cellStyle name="40% - Accent6 6 10" xfId="18053" xr:uid="{B4A472C3-E6A8-4051-9EAF-ED323C2F3F50}"/>
    <cellStyle name="40% - Accent6 6 11" xfId="20994" xr:uid="{9980EB09-E257-4040-B0E8-223052E9BDD8}"/>
    <cellStyle name="40% - Accent6 6 12" xfId="18052" xr:uid="{26C9B442-0763-4823-B22D-F7DFA452D087}"/>
    <cellStyle name="40% - Accent6 6 13" xfId="5130" xr:uid="{F10CE7D3-CA1F-46E7-8461-22A05466B67A}"/>
    <cellStyle name="40% - Accent6 6 14" xfId="4584" xr:uid="{129CF360-20CD-406E-A4CA-0A9290037F3F}"/>
    <cellStyle name="40% - Accent6 6 2" xfId="1397" xr:uid="{4E349071-8696-4F60-8EB9-F871A2766C9B}"/>
    <cellStyle name="40% - Accent6 6 2 10" xfId="5397" xr:uid="{15667242-D47D-44D5-A78A-4A34030C3F8A}"/>
    <cellStyle name="40% - Accent6 6 2 11" xfId="23068" xr:uid="{EB75DB20-5044-4A3F-8AF2-40221FDB8E77}"/>
    <cellStyle name="40% - Accent6 6 2 2" xfId="2059" xr:uid="{6A1E3327-1326-495C-9DD0-F2169DCA74D4}"/>
    <cellStyle name="40% - Accent6 6 2 2 2" xfId="3294" xr:uid="{BC47D761-A006-4751-91C0-423A05F15103}"/>
    <cellStyle name="40% - Accent6 6 2 2 2 2" xfId="18057" xr:uid="{9628FD5C-B5F2-4979-86C0-0C630FBE84BE}"/>
    <cellStyle name="40% - Accent6 6 2 2 2 3" xfId="18058" xr:uid="{392CCFE1-D8D2-4AAE-A169-ABF3AE012D19}"/>
    <cellStyle name="40% - Accent6 6 2 2 2 4" xfId="18056" xr:uid="{18C1CACA-3949-49C5-BA5F-AC867B3C3BBF}"/>
    <cellStyle name="40% - Accent6 6 2 2 3" xfId="18059" xr:uid="{A7AE590B-968A-465A-B3B0-52228DB2D782}"/>
    <cellStyle name="40% - Accent6 6 2 2 4" xfId="18060" xr:uid="{DA86636A-4E98-438B-B44E-087152B62D9D}"/>
    <cellStyle name="40% - Accent6 6 2 2 5" xfId="18061" xr:uid="{CD48F241-1569-428F-B4F8-2B66F34E76BD}"/>
    <cellStyle name="40% - Accent6 6 2 2 6" xfId="22209" xr:uid="{9048B917-BC36-4FD3-8145-C102D88AAAE2}"/>
    <cellStyle name="40% - Accent6 6 2 2 7" xfId="18055" xr:uid="{19CC9AEB-32A5-48FD-A2F7-487F9154D1E1}"/>
    <cellStyle name="40% - Accent6 6 2 2 8" xfId="28714" xr:uid="{68542822-E0EE-4894-9E6C-06CF7795D962}"/>
    <cellStyle name="40% - Accent6 6 2 3" xfId="2688" xr:uid="{DCD4F4C9-82E0-45CC-A9AD-309C609C320C}"/>
    <cellStyle name="40% - Accent6 6 2 3 2" xfId="18063" xr:uid="{477FB658-D2EB-485A-880D-E0FFD57E22F0}"/>
    <cellStyle name="40% - Accent6 6 2 3 2 2" xfId="18064" xr:uid="{1D246870-4AAF-47F1-9551-CF28DAD8FE80}"/>
    <cellStyle name="40% - Accent6 6 2 3 2 3" xfId="18065" xr:uid="{F7094D44-B608-42B5-9C20-2660661BF368}"/>
    <cellStyle name="40% - Accent6 6 2 3 3" xfId="18066" xr:uid="{8B720E8D-993B-4EA6-B561-7F1D4E3F5DCF}"/>
    <cellStyle name="40% - Accent6 6 2 3 4" xfId="18067" xr:uid="{1D7521CC-2F15-4A4F-91E2-52FFDDC44E6E}"/>
    <cellStyle name="40% - Accent6 6 2 3 5" xfId="18068" xr:uid="{162677F6-03CB-4FA9-AF30-7E6A965B2D07}"/>
    <cellStyle name="40% - Accent6 6 2 3 6" xfId="18062" xr:uid="{9355E1BC-B66C-445F-A98F-7B2535B88B0E}"/>
    <cellStyle name="40% - Accent6 6 2 4" xfId="18069" xr:uid="{9F8CEF69-07A3-4361-BE2C-9610EAEA9811}"/>
    <cellStyle name="40% - Accent6 6 2 4 2" xfId="18070" xr:uid="{8F768269-C405-43A0-8A38-E27E465443B8}"/>
    <cellStyle name="40% - Accent6 6 2 4 3" xfId="18071" xr:uid="{25E6889F-37AD-4347-97AE-71DBF91FE61E}"/>
    <cellStyle name="40% - Accent6 6 2 5" xfId="18072" xr:uid="{CA783C7E-A19B-4D0C-B045-FAE0141CFF52}"/>
    <cellStyle name="40% - Accent6 6 2 6" xfId="18073" xr:uid="{340C65E9-3B56-46F1-AE28-79139E8FDC60}"/>
    <cellStyle name="40% - Accent6 6 2 7" xfId="18074" xr:uid="{3FBE8C7E-B9F9-452D-B43B-EEB9DB2F5A06}"/>
    <cellStyle name="40% - Accent6 6 2 8" xfId="21236" xr:uid="{B48E71D0-BC5A-4634-BB56-24BFF7284E6B}"/>
    <cellStyle name="40% - Accent6 6 2 9" xfId="18054" xr:uid="{77E0882C-DBE6-427D-8329-22FB4B318B0C}"/>
    <cellStyle name="40% - Accent6 6 3" xfId="1769" xr:uid="{5C069826-B2C6-4E3A-AFBD-0260CECA7B8F}"/>
    <cellStyle name="40% - Accent6 6 3 10" xfId="27200" xr:uid="{E60B19B1-E49B-48C2-B1B2-8DFAD97E1EB6}"/>
    <cellStyle name="40% - Accent6 6 3 2" xfId="2990" xr:uid="{CFBF535C-1321-4FEE-AE6E-7427ACB0814B}"/>
    <cellStyle name="40% - Accent6 6 3 2 2" xfId="18077" xr:uid="{01012659-7606-40EC-8E00-C64D11FA212B}"/>
    <cellStyle name="40% - Accent6 6 3 2 2 2" xfId="18078" xr:uid="{6E0B5588-3360-4A18-9FAC-C62B5C2B3C40}"/>
    <cellStyle name="40% - Accent6 6 3 2 2 3" xfId="18079" xr:uid="{F1EFC9FE-4315-4E56-B728-903B2058BDF3}"/>
    <cellStyle name="40% - Accent6 6 3 2 3" xfId="18080" xr:uid="{8F68B4D0-4218-4C26-A2BC-3382F85D4140}"/>
    <cellStyle name="40% - Accent6 6 3 2 4" xfId="18081" xr:uid="{D0404CE8-BC47-4CCB-A53E-0989F710FBF6}"/>
    <cellStyle name="40% - Accent6 6 3 2 5" xfId="18082" xr:uid="{89DA215C-D986-4BB5-B47F-A1BA09DAAEAD}"/>
    <cellStyle name="40% - Accent6 6 3 2 6" xfId="22469" xr:uid="{12F84121-BBF3-42EF-AC01-24DC7C9B5B02}"/>
    <cellStyle name="40% - Accent6 6 3 2 7" xfId="18076" xr:uid="{B8F1043D-5B1C-4EF1-9237-0D9F1F0A29E3}"/>
    <cellStyle name="40% - Accent6 6 3 3" xfId="18083" xr:uid="{3F903437-0BB1-4245-A5E8-32346EAF614F}"/>
    <cellStyle name="40% - Accent6 6 3 3 2" xfId="18084" xr:uid="{7EF5119B-912F-495D-A034-3A9AB116F397}"/>
    <cellStyle name="40% - Accent6 6 3 3 2 2" xfId="18085" xr:uid="{BB925AA6-7653-4D0E-BF59-F45DDA7A4FE7}"/>
    <cellStyle name="40% - Accent6 6 3 3 2 3" xfId="18086" xr:uid="{55F2D5EB-91FC-4760-903F-F59EAC471066}"/>
    <cellStyle name="40% - Accent6 6 3 3 3" xfId="18087" xr:uid="{5D688A0B-2825-45B9-B356-B86F4ED7C343}"/>
    <cellStyle name="40% - Accent6 6 3 3 4" xfId="18088" xr:uid="{4B339851-05AC-4292-B401-9F49367EE810}"/>
    <cellStyle name="40% - Accent6 6 3 3 5" xfId="18089" xr:uid="{633AA6FC-FDCA-40EF-A66D-879F031E9E9E}"/>
    <cellStyle name="40% - Accent6 6 3 4" xfId="18090" xr:uid="{E7D85144-F7BB-4C60-B14E-67548A4A932E}"/>
    <cellStyle name="40% - Accent6 6 3 4 2" xfId="18091" xr:uid="{ED70A67C-E4F6-48FA-868B-1DBE6B8B380F}"/>
    <cellStyle name="40% - Accent6 6 3 4 3" xfId="18092" xr:uid="{98D4E5D4-F8B3-4B52-9536-5CDD74D8B730}"/>
    <cellStyle name="40% - Accent6 6 3 5" xfId="18093" xr:uid="{6C2843CE-771E-46C0-ABCB-87BB56007D5F}"/>
    <cellStyle name="40% - Accent6 6 3 6" xfId="18094" xr:uid="{8FC16522-1281-41BD-BF03-4241D5213E7E}"/>
    <cellStyle name="40% - Accent6 6 3 7" xfId="18095" xr:uid="{90D479B1-5447-4A4B-8D7F-EF2C89196417}"/>
    <cellStyle name="40% - Accent6 6 3 8" xfId="21483" xr:uid="{280B2678-EADA-430F-B9D2-DF8246560176}"/>
    <cellStyle name="40% - Accent6 6 3 9" xfId="18075" xr:uid="{609B789A-DB28-4879-89E7-BB95E67BEB0F}"/>
    <cellStyle name="40% - Accent6 6 4" xfId="2381" xr:uid="{E963380D-7674-418D-822C-E58999BAE9A7}"/>
    <cellStyle name="40% - Accent6 6 4 10" xfId="30193" xr:uid="{3D78F999-11A4-4D3A-BBBE-73E391D66C32}"/>
    <cellStyle name="40% - Accent6 6 4 2" xfId="18097" xr:uid="{B708C8D2-C61C-4D43-B461-AE620E6E964E}"/>
    <cellStyle name="40% - Accent6 6 4 2 2" xfId="18098" xr:uid="{ABA32344-5750-4140-BB4F-88756AA09B55}"/>
    <cellStyle name="40% - Accent6 6 4 2 2 2" xfId="18099" xr:uid="{37E81017-41AE-4EA4-9368-B76A01E8AA1C}"/>
    <cellStyle name="40% - Accent6 6 4 2 2 3" xfId="18100" xr:uid="{6FE363D8-0C9B-4595-AEE7-4AF12F5D3FBA}"/>
    <cellStyle name="40% - Accent6 6 4 2 3" xfId="18101" xr:uid="{1131C57B-9178-4B24-8285-45E87A0D658D}"/>
    <cellStyle name="40% - Accent6 6 4 2 4" xfId="18102" xr:uid="{53D41F00-7D51-431E-82E1-0F3BC6307A3F}"/>
    <cellStyle name="40% - Accent6 6 4 2 5" xfId="18103" xr:uid="{45E79AEA-4587-47F3-BD01-1A8B355086DA}"/>
    <cellStyle name="40% - Accent6 6 4 3" xfId="18104" xr:uid="{07975F9C-F745-4E66-AE1D-B3F51A9B76A0}"/>
    <cellStyle name="40% - Accent6 6 4 3 2" xfId="18105" xr:uid="{220EA970-15E8-447D-B722-87FC416D032F}"/>
    <cellStyle name="40% - Accent6 6 4 3 2 2" xfId="18106" xr:uid="{FA2F9771-87B5-4ECC-82D4-61E123BD01CA}"/>
    <cellStyle name="40% - Accent6 6 4 3 2 3" xfId="18107" xr:uid="{3D457D5A-B073-4398-B7A0-BCE0D446B0F8}"/>
    <cellStyle name="40% - Accent6 6 4 3 3" xfId="18108" xr:uid="{38CD7BFE-741F-4F0C-9CB8-90BBA76867FF}"/>
    <cellStyle name="40% - Accent6 6 4 3 4" xfId="18109" xr:uid="{D6DDC03D-BF60-4BC2-B398-5E61CFC8080E}"/>
    <cellStyle name="40% - Accent6 6 4 3 5" xfId="18110" xr:uid="{C454CAAF-E4DE-409F-BE52-F46EC522BB7B}"/>
    <cellStyle name="40% - Accent6 6 4 4" xfId="18111" xr:uid="{5455A098-41C3-4023-BE16-FE53BD05040A}"/>
    <cellStyle name="40% - Accent6 6 4 4 2" xfId="18112" xr:uid="{7231C889-F036-4C7E-8D4B-EF7DD490C4AE}"/>
    <cellStyle name="40% - Accent6 6 4 4 3" xfId="18113" xr:uid="{4661EAD9-150A-4C02-B3EC-6F60CFC94C08}"/>
    <cellStyle name="40% - Accent6 6 4 5" xfId="18114" xr:uid="{5F09CE1A-3C61-45C4-87CD-0301097CFEDC}"/>
    <cellStyle name="40% - Accent6 6 4 6" xfId="18115" xr:uid="{7D4FB6EE-8F3A-4900-BF0C-C370BA357B39}"/>
    <cellStyle name="40% - Accent6 6 4 7" xfId="18116" xr:uid="{0044AFFB-2FAA-44E8-86B1-C1DC0C0D87DE}"/>
    <cellStyle name="40% - Accent6 6 4 8" xfId="21964" xr:uid="{B53DB449-EA6A-4509-A915-2894C083A206}"/>
    <cellStyle name="40% - Accent6 6 4 9" xfId="18096" xr:uid="{8DEDF8DD-8EB4-4343-A52E-95BFA2C90E2E}"/>
    <cellStyle name="40% - Accent6 6 5" xfId="18117" xr:uid="{B2602512-84BD-4252-B060-2AFBE127FAAE}"/>
    <cellStyle name="40% - Accent6 6 5 2" xfId="18118" xr:uid="{18D3FD1D-BCFC-4E26-B912-BE07257E4202}"/>
    <cellStyle name="40% - Accent6 6 5 2 2" xfId="18119" xr:uid="{7C8515D4-326F-40A4-8F9E-AC4C74D0A55C}"/>
    <cellStyle name="40% - Accent6 6 5 2 3" xfId="18120" xr:uid="{5A601B98-791F-4CEA-A2C6-0D72CA27C15F}"/>
    <cellStyle name="40% - Accent6 6 5 3" xfId="18121" xr:uid="{AF70E59B-EDDA-4417-8394-FAA002BE0FAE}"/>
    <cellStyle name="40% - Accent6 6 5 4" xfId="18122" xr:uid="{071B9A09-FBDD-44F9-B4F7-3A7782C8173D}"/>
    <cellStyle name="40% - Accent6 6 5 5" xfId="18123" xr:uid="{235694A8-06D5-4A2D-A649-541302CE9427}"/>
    <cellStyle name="40% - Accent6 6 6" xfId="18124" xr:uid="{CBA0214D-E54B-4066-B8E6-9C896C1E7AB8}"/>
    <cellStyle name="40% - Accent6 6 6 2" xfId="18125" xr:uid="{5080A65E-2EE5-4FE4-926E-E4D5534740CF}"/>
    <cellStyle name="40% - Accent6 6 6 2 2" xfId="18126" xr:uid="{B0A9D559-F881-4075-BF89-E277BD2A1B3E}"/>
    <cellStyle name="40% - Accent6 6 6 2 3" xfId="18127" xr:uid="{A0C52E29-6134-47B5-A6AF-B2B4D2B299D1}"/>
    <cellStyle name="40% - Accent6 6 6 3" xfId="18128" xr:uid="{900CC061-8F04-4685-8864-A553F037D1BC}"/>
    <cellStyle name="40% - Accent6 6 6 4" xfId="18129" xr:uid="{4D4E4F6B-9B86-408E-8BFC-35A9DDBC9621}"/>
    <cellStyle name="40% - Accent6 6 6 5" xfId="18130" xr:uid="{42F92C65-8158-4D94-A7AC-6F80E4131F1C}"/>
    <cellStyle name="40% - Accent6 6 7" xfId="18131" xr:uid="{F5C6F621-8A4B-4DFE-AE89-8898264518EF}"/>
    <cellStyle name="40% - Accent6 6 7 2" xfId="18132" xr:uid="{15A0F93E-1E4B-42AA-A060-B1B4B68316D5}"/>
    <cellStyle name="40% - Accent6 6 7 3" xfId="18133" xr:uid="{2A904279-9162-4299-8B58-295EE984695E}"/>
    <cellStyle name="40% - Accent6 6 8" xfId="18134" xr:uid="{E74407F2-5553-4A2E-94DB-7612C7997323}"/>
    <cellStyle name="40% - Accent6 6 9" xfId="18135" xr:uid="{A5075AEB-1089-4E75-9776-64DB2CD570AD}"/>
    <cellStyle name="40% - Accent6 7" xfId="870" xr:uid="{2895B880-589D-4DEB-B679-0589C7193E64}"/>
    <cellStyle name="40% - Accent6 7 10" xfId="21013" xr:uid="{0C12B17B-652F-4453-8451-41136649AB36}"/>
    <cellStyle name="40% - Accent6 7 11" xfId="18136" xr:uid="{EF8FEAEC-BCC6-4FDC-A0CB-05B3B3726287}"/>
    <cellStyle name="40% - Accent6 7 12" xfId="5151" xr:uid="{6FC0706B-A722-463B-9537-CBEF45F65AB8}"/>
    <cellStyle name="40% - Accent6 7 13" xfId="23082" xr:uid="{D5F7F0CD-3A43-41FC-B4C9-F955DC4FF281}"/>
    <cellStyle name="40% - Accent6 7 2" xfId="3045" xr:uid="{CF0A3990-F9A5-4D64-9FBE-805EED9DDC94}"/>
    <cellStyle name="40% - Accent6 7 2 10" xfId="26025" xr:uid="{23C119EF-5E28-42A6-9EFA-44B223783981}"/>
    <cellStyle name="40% - Accent6 7 2 2" xfId="6191" xr:uid="{391E90DC-2AFD-41A2-AFDA-569B84FC4FF7}"/>
    <cellStyle name="40% - Accent6 7 2 2 2" xfId="18139" xr:uid="{74FDDFF7-BD86-4964-B318-D917A3E314A2}"/>
    <cellStyle name="40% - Accent6 7 2 2 2 2" xfId="18140" xr:uid="{B8A0034E-CC98-43F9-8821-9CC69519814B}"/>
    <cellStyle name="40% - Accent6 7 2 2 2 3" xfId="18141" xr:uid="{F55F626E-1BFC-4BDD-9E88-D642B7992217}"/>
    <cellStyle name="40% - Accent6 7 2 2 3" xfId="18142" xr:uid="{52A5081F-94AF-487A-B149-936E68D8F7B2}"/>
    <cellStyle name="40% - Accent6 7 2 2 4" xfId="18143" xr:uid="{3B39E5CE-453A-45C6-A95E-967E35BC043A}"/>
    <cellStyle name="40% - Accent6 7 2 2 5" xfId="18144" xr:uid="{FB825F9F-51FD-4473-8FBE-F00B555DC09B}"/>
    <cellStyle name="40% - Accent6 7 2 2 6" xfId="22234" xr:uid="{86FB7BC4-83A9-4C7B-B4DC-0295ED99F48C}"/>
    <cellStyle name="40% - Accent6 7 2 2 7" xfId="18138" xr:uid="{8D82A240-14C9-40C7-92BA-35553639ED68}"/>
    <cellStyle name="40% - Accent6 7 2 2 8" xfId="29004" xr:uid="{AE51707F-3146-4639-AFBE-ADB3EFF57FE5}"/>
    <cellStyle name="40% - Accent6 7 2 3" xfId="18145" xr:uid="{925664D8-9F0E-4B52-99AD-FA60486A4589}"/>
    <cellStyle name="40% - Accent6 7 2 3 2" xfId="18146" xr:uid="{D362AC88-C5BF-48EB-AC25-0C699FCBF1FE}"/>
    <cellStyle name="40% - Accent6 7 2 3 2 2" xfId="18147" xr:uid="{AB986649-3589-498E-AFF2-398601B0ADD8}"/>
    <cellStyle name="40% - Accent6 7 2 3 2 3" xfId="18148" xr:uid="{BDA10BA8-C40B-4586-8D44-F754FA7321E5}"/>
    <cellStyle name="40% - Accent6 7 2 3 3" xfId="18149" xr:uid="{C8CBE835-5EB6-476B-93DE-EA2502BB9A27}"/>
    <cellStyle name="40% - Accent6 7 2 3 4" xfId="18150" xr:uid="{77ACAA84-9B97-469A-8E3C-7DD3AEB31D10}"/>
    <cellStyle name="40% - Accent6 7 2 3 5" xfId="18151" xr:uid="{E2E1C65E-8625-4BFC-AAA5-2C62B3D9A9E0}"/>
    <cellStyle name="40% - Accent6 7 2 4" xfId="18152" xr:uid="{D8ABA9F8-DF2C-4B57-9F65-9CBFFB259EE9}"/>
    <cellStyle name="40% - Accent6 7 2 4 2" xfId="18153" xr:uid="{06E98D41-589C-4689-8772-9C18E86FE6D0}"/>
    <cellStyle name="40% - Accent6 7 2 4 3" xfId="18154" xr:uid="{2B335D61-C05A-4213-AE4E-6DDBBBDE8D95}"/>
    <cellStyle name="40% - Accent6 7 2 5" xfId="18155" xr:uid="{05467519-8462-42D5-AA1D-90EBDEBD7D81}"/>
    <cellStyle name="40% - Accent6 7 2 6" xfId="18156" xr:uid="{646D5870-25A2-4C01-AA6F-F910C789119B}"/>
    <cellStyle name="40% - Accent6 7 2 7" xfId="18157" xr:uid="{4945253C-BCFA-42E6-8428-A013C313C6CA}"/>
    <cellStyle name="40% - Accent6 7 2 8" xfId="21260" xr:uid="{B6965CD0-C92D-4EB6-ABE5-57DE38B3EC36}"/>
    <cellStyle name="40% - Accent6 7 2 9" xfId="18137" xr:uid="{31F6BDC1-B439-4F30-9E4C-5691F0FC6F85}"/>
    <cellStyle name="40% - Accent6 7 3" xfId="5601" xr:uid="{C0BA2948-A495-475B-8AE3-20156C6BB891}"/>
    <cellStyle name="40% - Accent6 7 3 10" xfId="27493" xr:uid="{969BE030-CD13-4D0E-BE04-FD52BCC3D122}"/>
    <cellStyle name="40% - Accent6 7 3 2" xfId="6382" xr:uid="{A4D8BBAA-6817-4F53-8BCB-CD9A04DFC505}"/>
    <cellStyle name="40% - Accent6 7 3 2 2" xfId="18160" xr:uid="{BFA017DD-CD22-4B40-A723-06AD725932FE}"/>
    <cellStyle name="40% - Accent6 7 3 2 2 2" xfId="18161" xr:uid="{4C323ADD-0B74-479D-A27A-4AB9C2DE38C9}"/>
    <cellStyle name="40% - Accent6 7 3 2 2 3" xfId="18162" xr:uid="{C5929166-D26B-4FA9-AD9D-FDC0DA8360A4}"/>
    <cellStyle name="40% - Accent6 7 3 2 3" xfId="18163" xr:uid="{121F3088-E479-44BA-87CE-120BDDCFCFD2}"/>
    <cellStyle name="40% - Accent6 7 3 2 4" xfId="18164" xr:uid="{1F6B8298-BE28-4DEE-9570-D8265A548223}"/>
    <cellStyle name="40% - Accent6 7 3 2 5" xfId="18165" xr:uid="{D3DDDDD5-B217-4149-97A4-9B61AE44C198}"/>
    <cellStyle name="40% - Accent6 7 3 2 6" xfId="22495" xr:uid="{A3AA6EC1-77A4-4A13-9F3A-98EC946F4D85}"/>
    <cellStyle name="40% - Accent6 7 3 2 7" xfId="18159" xr:uid="{F739312B-9976-4FBB-8B10-9B70E266090F}"/>
    <cellStyle name="40% - Accent6 7 3 3" xfId="18166" xr:uid="{B793382F-69B2-4FC6-A6AC-3CC5B223F65D}"/>
    <cellStyle name="40% - Accent6 7 3 3 2" xfId="18167" xr:uid="{39FBBF50-2B86-4B6B-BA41-A8CF2B9CD1E5}"/>
    <cellStyle name="40% - Accent6 7 3 3 2 2" xfId="18168" xr:uid="{7E0538C0-5D17-4782-B74D-0173E8D1F9E0}"/>
    <cellStyle name="40% - Accent6 7 3 3 2 3" xfId="18169" xr:uid="{5F686B35-8E73-4E1C-9D40-17444CF61C4E}"/>
    <cellStyle name="40% - Accent6 7 3 3 3" xfId="18170" xr:uid="{6107689D-CEF1-479C-A226-FBBDC10FB571}"/>
    <cellStyle name="40% - Accent6 7 3 3 4" xfId="18171" xr:uid="{F15FCCC8-3D2B-4460-B8B4-D38A8B4B562C}"/>
    <cellStyle name="40% - Accent6 7 3 3 5" xfId="18172" xr:uid="{9741B264-F918-4B5C-BF8F-654777B8AA7B}"/>
    <cellStyle name="40% - Accent6 7 3 4" xfId="18173" xr:uid="{435B5BEF-70CD-4F92-A83A-36AFD134253D}"/>
    <cellStyle name="40% - Accent6 7 3 4 2" xfId="18174" xr:uid="{A9988644-B8EE-4D66-B1A3-141BBB15453B}"/>
    <cellStyle name="40% - Accent6 7 3 4 3" xfId="18175" xr:uid="{78641850-3FFB-471D-A9E3-5A7EBE6F1164}"/>
    <cellStyle name="40% - Accent6 7 3 5" xfId="18176" xr:uid="{53450CAD-0039-4573-9E9E-C6643F31A42D}"/>
    <cellStyle name="40% - Accent6 7 3 6" xfId="18177" xr:uid="{C845E0A1-5605-403C-A380-AD61D6B9287D}"/>
    <cellStyle name="40% - Accent6 7 3 7" xfId="18178" xr:uid="{0270DD29-AE93-4421-A452-B317B95F57EF}"/>
    <cellStyle name="40% - Accent6 7 3 8" xfId="21508" xr:uid="{DA8AE742-014C-442E-993F-F44FE371065A}"/>
    <cellStyle name="40% - Accent6 7 3 9" xfId="18158" xr:uid="{A588B578-BDAC-4EE5-B752-F0B81FD483BF}"/>
    <cellStyle name="40% - Accent6 7 4" xfId="5983" xr:uid="{869E84FE-5810-4445-95F7-2BE2DAE5E748}"/>
    <cellStyle name="40% - Accent6 7 4 2" xfId="18180" xr:uid="{8354381F-E4A4-4FF5-A6DB-A15739D86BF4}"/>
    <cellStyle name="40% - Accent6 7 4 2 2" xfId="18181" xr:uid="{A21DEAB3-D386-4AF1-9392-5D6380ECE0EF}"/>
    <cellStyle name="40% - Accent6 7 4 2 3" xfId="18182" xr:uid="{482DFEBC-7DF1-486C-B7A1-67EE1E42F8A7}"/>
    <cellStyle name="40% - Accent6 7 4 3" xfId="18183" xr:uid="{8A774B8D-D538-4B13-8C3C-FB6AB09D71A4}"/>
    <cellStyle name="40% - Accent6 7 4 4" xfId="18184" xr:uid="{519ADB2A-0CA6-4022-9FB9-7D05212022E5}"/>
    <cellStyle name="40% - Accent6 7 4 5" xfId="18185" xr:uid="{F1214D0D-5B5A-49EA-9FB5-BE70022ED44D}"/>
    <cellStyle name="40% - Accent6 7 4 6" xfId="21984" xr:uid="{DC8D16E3-51CC-40BF-90EF-09D7B2147C23}"/>
    <cellStyle name="40% - Accent6 7 4 7" xfId="18179" xr:uid="{108D3CFC-E1E2-4431-A785-9206779ABD2F}"/>
    <cellStyle name="40% - Accent6 7 4 8" xfId="30489" xr:uid="{39AD8C01-27C1-4DF0-A5A9-8768F0205FAA}"/>
    <cellStyle name="40% - Accent6 7 5" xfId="18186" xr:uid="{549E9CB1-4405-455C-87B4-D50E6033ED5E}"/>
    <cellStyle name="40% - Accent6 7 5 2" xfId="18187" xr:uid="{F47B15F1-C613-438D-9D2D-3C6AA022EB55}"/>
    <cellStyle name="40% - Accent6 7 5 2 2" xfId="18188" xr:uid="{79BD6096-6ACF-406F-9097-32A3F5305B50}"/>
    <cellStyle name="40% - Accent6 7 5 2 3" xfId="18189" xr:uid="{B3D7787A-47B0-4F8D-96C4-A57DD3DC6DF5}"/>
    <cellStyle name="40% - Accent6 7 5 3" xfId="18190" xr:uid="{BFE895FF-4208-456C-B4CC-860AB815A8CA}"/>
    <cellStyle name="40% - Accent6 7 5 4" xfId="18191" xr:uid="{B384A264-3077-44D7-BB42-D97A2997F22E}"/>
    <cellStyle name="40% - Accent6 7 5 5" xfId="18192" xr:uid="{70785395-6836-4FEB-9F0E-F5373EBE0118}"/>
    <cellStyle name="40% - Accent6 7 6" xfId="18193" xr:uid="{430E2D73-AD21-431D-A841-926D9483AF61}"/>
    <cellStyle name="40% - Accent6 7 6 2" xfId="18194" xr:uid="{5000C8BE-C367-48FF-8F88-8EA9398663F4}"/>
    <cellStyle name="40% - Accent6 7 6 3" xfId="18195" xr:uid="{94216DD3-5B61-4AF2-B6CD-D36374E0AE49}"/>
    <cellStyle name="40% - Accent6 7 7" xfId="18196" xr:uid="{E79E0772-1794-4204-9333-46D07BCB6523}"/>
    <cellStyle name="40% - Accent6 7 8" xfId="18197" xr:uid="{E6AD8E1D-69E0-420E-8068-20FCA5E08CF9}"/>
    <cellStyle name="40% - Accent6 7 9" xfId="18198" xr:uid="{E19430FD-8BA3-42F6-91B8-E36EAEB998BE}"/>
    <cellStyle name="40% - Accent6 8" xfId="2127" xr:uid="{7CF3E235-A679-4701-816F-94DC08559AC1}"/>
    <cellStyle name="40% - Accent6 8 10" xfId="5178" xr:uid="{D83C32B7-5405-4E0E-B307-6AC5FFF61C7C}"/>
    <cellStyle name="40% - Accent6 8 11" xfId="23097" xr:uid="{903FC954-02D9-44A6-B94B-3D49C7189330}"/>
    <cellStyle name="40% - Accent6 8 2" xfId="5427" xr:uid="{466F01ED-7298-4199-B8FD-3C24F08B83EE}"/>
    <cellStyle name="40% - Accent6 8 2 2" xfId="6208" xr:uid="{F9570613-E153-45F8-BC54-DC5A25092D33}"/>
    <cellStyle name="40% - Accent6 8 2 2 2" xfId="18202" xr:uid="{23C1C2C2-3A57-4F46-A4DF-65C8B971D370}"/>
    <cellStyle name="40% - Accent6 8 2 2 3" xfId="18203" xr:uid="{7D3E8DDC-5F80-4029-B3C5-0D2889A5E0D8}"/>
    <cellStyle name="40% - Accent6 8 2 2 4" xfId="22251" xr:uid="{A308D883-A54E-4BA5-B2AD-44D9ABCCB048}"/>
    <cellStyle name="40% - Accent6 8 2 2 5" xfId="18201" xr:uid="{BEA0593F-E510-41C3-A2EB-3232834F998C}"/>
    <cellStyle name="40% - Accent6 8 2 2 6" xfId="29298" xr:uid="{B96BC857-5A0A-40DC-ABEE-25BD6FD9B945}"/>
    <cellStyle name="40% - Accent6 8 2 3" xfId="18204" xr:uid="{49DCBD4F-0093-4167-9035-C9D9684143AC}"/>
    <cellStyle name="40% - Accent6 8 2 4" xfId="18205" xr:uid="{1B554671-3535-429B-BB05-15462CCC8B0B}"/>
    <cellStyle name="40% - Accent6 8 2 5" xfId="18206" xr:uid="{21A96DA6-0BDB-48E6-9941-B1C03429ECC0}"/>
    <cellStyle name="40% - Accent6 8 2 6" xfId="21280" xr:uid="{AA1DAE81-41B5-47AF-B127-6CA4A799A5F1}"/>
    <cellStyle name="40% - Accent6 8 2 7" xfId="18200" xr:uid="{283794FB-8525-43DE-961D-0199922CA9A8}"/>
    <cellStyle name="40% - Accent6 8 2 8" xfId="26315" xr:uid="{817B5F8E-A4C1-40FB-B2BE-9C3E180084F2}"/>
    <cellStyle name="40% - Accent6 8 3" xfId="5618" xr:uid="{8B58AFCF-8E3B-4DAF-A450-F2FEB796E880}"/>
    <cellStyle name="40% - Accent6 8 3 2" xfId="6399" xr:uid="{E7477A61-78B2-4948-9EF9-121036F10977}"/>
    <cellStyle name="40% - Accent6 8 3 2 2" xfId="18209" xr:uid="{4C12EE2A-639F-4944-8052-ECB431D01354}"/>
    <cellStyle name="40% - Accent6 8 3 2 3" xfId="18210" xr:uid="{A8C910C5-FFC5-4D2E-B542-83ED5974C688}"/>
    <cellStyle name="40% - Accent6 8 3 2 4" xfId="22513" xr:uid="{C8F85613-CFEB-4523-8201-5439A29BB15B}"/>
    <cellStyle name="40% - Accent6 8 3 2 5" xfId="18208" xr:uid="{AB7485D1-48F0-4EC3-807C-E015F65C3114}"/>
    <cellStyle name="40% - Accent6 8 3 3" xfId="18211" xr:uid="{577D12D9-A277-46F6-B4D1-E0A48BE41ED2}"/>
    <cellStyle name="40% - Accent6 8 3 4" xfId="18212" xr:uid="{196B5203-2ABA-4D11-9EBE-9249CF1E6F15}"/>
    <cellStyle name="40% - Accent6 8 3 5" xfId="18213" xr:uid="{7DFC5630-42C5-4AE6-9460-3AE965D8B36C}"/>
    <cellStyle name="40% - Accent6 8 3 6" xfId="21526" xr:uid="{E771D93C-EBFB-485D-B082-A44BFA02815D}"/>
    <cellStyle name="40% - Accent6 8 3 7" xfId="18207" xr:uid="{07A7D1AC-DEC3-401F-85F1-1D2A096B15A8}"/>
    <cellStyle name="40% - Accent6 8 3 8" xfId="27787" xr:uid="{78D71807-6B7A-4B06-BFA3-2DEE25BE8400}"/>
    <cellStyle name="40% - Accent6 8 4" xfId="6003" xr:uid="{863AED42-BFF0-4415-82CC-A2723C777E96}"/>
    <cellStyle name="40% - Accent6 8 4 2" xfId="18215" xr:uid="{C77B4448-ECA0-4893-9756-80129FE6AF81}"/>
    <cellStyle name="40% - Accent6 8 4 3" xfId="18216" xr:uid="{D5F73512-53FD-4C87-ABB0-8602F9DC992A}"/>
    <cellStyle name="40% - Accent6 8 4 4" xfId="22008" xr:uid="{F8DB0119-EE74-4B31-B368-E34D3B1A28BC}"/>
    <cellStyle name="40% - Accent6 8 4 5" xfId="18214" xr:uid="{5CC7E535-B024-4242-9BEF-967FA7F7AAB2}"/>
    <cellStyle name="40% - Accent6 8 4 6" xfId="30785" xr:uid="{70119145-401D-469D-8BC3-D63044F99E49}"/>
    <cellStyle name="40% - Accent6 8 5" xfId="18217" xr:uid="{D9C390B3-26B1-402E-AADA-E3F3763A94D5}"/>
    <cellStyle name="40% - Accent6 8 6" xfId="18218" xr:uid="{CCB37795-4D52-47C7-8DDB-8E5CC914947A}"/>
    <cellStyle name="40% - Accent6 8 7" xfId="18219" xr:uid="{F89E22A5-8B15-4411-833E-E4FBC995701C}"/>
    <cellStyle name="40% - Accent6 8 8" xfId="21039" xr:uid="{4FDE4936-9B17-43D2-BED4-523925DA1142}"/>
    <cellStyle name="40% - Accent6 8 9" xfId="18199" xr:uid="{F69E3D9A-4C40-4B3D-BF2B-F6D9EBF435CB}"/>
    <cellStyle name="40% - Accent6 9" xfId="926" xr:uid="{3AE462E0-EDE9-4C4A-81BC-91BF3E00712A}"/>
    <cellStyle name="40% - Accent6 9 10" xfId="5199" xr:uid="{691C8824-559F-44DB-A1EB-4B846D05CE15}"/>
    <cellStyle name="40% - Accent6 9 11" xfId="23113" xr:uid="{578570C2-6D15-4173-B538-2D72038E1129}"/>
    <cellStyle name="40% - Accent6 9 2" xfId="5446" xr:uid="{772BAB9E-7F75-45AB-AA4F-85EA89C31CE2}"/>
    <cellStyle name="40% - Accent6 9 2 2" xfId="6228" xr:uid="{D296DEFD-BE1A-4254-8FDC-79979342B3E7}"/>
    <cellStyle name="40% - Accent6 9 2 2 2" xfId="18223" xr:uid="{E297D5C1-1FA8-47A2-960E-AA14FF3B4DF2}"/>
    <cellStyle name="40% - Accent6 9 2 2 3" xfId="18224" xr:uid="{051D7D6B-4C9D-427C-A20F-530C47274E1B}"/>
    <cellStyle name="40% - Accent6 9 2 2 4" xfId="22272" xr:uid="{7B84F08B-03AD-4853-A4AD-2EEC29BC6AFA}"/>
    <cellStyle name="40% - Accent6 9 2 2 5" xfId="18222" xr:uid="{0C0EEFAB-937E-4A2D-8F2C-03E94B3A596A}"/>
    <cellStyle name="40% - Accent6 9 2 2 6" xfId="29609" xr:uid="{C053FD1A-CF1D-46CD-AF91-FC90F49EBA76}"/>
    <cellStyle name="40% - Accent6 9 2 3" xfId="18225" xr:uid="{9CDB5085-0536-4212-B2B9-90A5A6EFB182}"/>
    <cellStyle name="40% - Accent6 9 2 4" xfId="18226" xr:uid="{C4F73AD3-D5EF-4F06-B855-DA426CE0DD3C}"/>
    <cellStyle name="40% - Accent6 9 2 5" xfId="18227" xr:uid="{768C856D-53CB-483A-87FF-42FA45D8FC3A}"/>
    <cellStyle name="40% - Accent6 9 2 6" xfId="21300" xr:uid="{2A458392-F5E1-4DDF-A5F7-CED70C29B8E2}"/>
    <cellStyle name="40% - Accent6 9 2 7" xfId="18221" xr:uid="{EB06902F-C5B5-49E1-B644-CA93B24DB5AD}"/>
    <cellStyle name="40% - Accent6 9 2 8" xfId="26625" xr:uid="{3DB134E0-9D21-476D-9223-02C2D51BDDEB}"/>
    <cellStyle name="40% - Accent6 9 3" xfId="5638" xr:uid="{5C7B399A-8B58-49D7-B3CA-B7B1FB1FB21A}"/>
    <cellStyle name="40% - Accent6 9 3 2" xfId="6420" xr:uid="{C64064B2-AB42-4520-AF71-6835CD95DC82}"/>
    <cellStyle name="40% - Accent6 9 3 2 2" xfId="18230" xr:uid="{8431A0C9-400D-4801-BA0E-CDD143EF5B9A}"/>
    <cellStyle name="40% - Accent6 9 3 2 3" xfId="18231" xr:uid="{65869FA0-E547-46C7-99A1-BFF088C3232A}"/>
    <cellStyle name="40% - Accent6 9 3 2 4" xfId="22534" xr:uid="{E06CA413-EF75-4C7B-9408-785C6BBE01FB}"/>
    <cellStyle name="40% - Accent6 9 3 2 5" xfId="18229" xr:uid="{AFC125E4-4AA6-4600-AD90-48E0BB607D96}"/>
    <cellStyle name="40% - Accent6 9 3 3" xfId="18232" xr:uid="{88ACFA01-BA41-4C24-9131-97F96625FEB0}"/>
    <cellStyle name="40% - Accent6 9 3 4" xfId="18233" xr:uid="{2AB16B47-6CD8-4D53-A8D7-7E4D8A675471}"/>
    <cellStyle name="40% - Accent6 9 3 5" xfId="18234" xr:uid="{E14B6909-6532-4AA8-96DB-5E02215FF9D1}"/>
    <cellStyle name="40% - Accent6 9 3 6" xfId="21547" xr:uid="{88F0C016-5CFD-467D-A789-AB54737418B5}"/>
    <cellStyle name="40% - Accent6 9 3 7" xfId="18228" xr:uid="{03CD8363-CED8-4A2E-9997-59647359EE69}"/>
    <cellStyle name="40% - Accent6 9 3 8" xfId="28098" xr:uid="{EACE8D28-C8F8-4ACA-B2DE-16F72D8E0224}"/>
    <cellStyle name="40% - Accent6 9 4" xfId="6025" xr:uid="{35C6AC1E-455E-4216-BE53-479CA3484E1C}"/>
    <cellStyle name="40% - Accent6 9 4 2" xfId="18236" xr:uid="{8453EAD1-A4F7-4220-B37A-56FCF3ADE5AB}"/>
    <cellStyle name="40% - Accent6 9 4 3" xfId="18237" xr:uid="{5D929D0B-ACDE-4E98-A0A2-BBA7E452BCC7}"/>
    <cellStyle name="40% - Accent6 9 4 4" xfId="22031" xr:uid="{B38096AF-F240-4875-BEBF-11D32BC2F4CD}"/>
    <cellStyle name="40% - Accent6 9 4 5" xfId="18235" xr:uid="{018BAD1D-200F-4ADE-BD35-51B485B4EBAE}"/>
    <cellStyle name="40% - Accent6 9 4 6" xfId="31097" xr:uid="{1A44A90B-4396-479C-A4B2-AD3DC50F0CC2}"/>
    <cellStyle name="40% - Accent6 9 5" xfId="18238" xr:uid="{163344AA-4976-420B-BB91-0F7329AF4D95}"/>
    <cellStyle name="40% - Accent6 9 6" xfId="18239" xr:uid="{09552BEE-47CF-41F9-99CC-7220EC89FA3D}"/>
    <cellStyle name="40% - Accent6 9 7" xfId="18240" xr:uid="{E1559DFB-5D24-4C05-9DC0-447C61E44118}"/>
    <cellStyle name="40% - Accent6 9 8" xfId="21059" xr:uid="{FAE4927B-87EA-4083-A96A-5797DD8DB780}"/>
    <cellStyle name="40% - Accent6 9 9" xfId="18220" xr:uid="{2AA2EFFC-4FD4-45DF-B5AD-D2640BC8FA17}"/>
    <cellStyle name="60% - Accent1 10" xfId="53" xr:uid="{106E5C13-A321-482D-824D-FF4E9A544613}"/>
    <cellStyle name="60% - Accent1 2" xfId="369" xr:uid="{30747539-233B-47F5-B1E5-3B050A3864FC}"/>
    <cellStyle name="60% - Accent1 2 2" xfId="3470" xr:uid="{839E02D5-BA5B-47C5-8EFF-A2E6515077F4}"/>
    <cellStyle name="60% - Accent1 2 2 2" xfId="4239" xr:uid="{066E6C92-5289-4FDE-AA4E-A416AA38C986}"/>
    <cellStyle name="60% - Accent1 2 2 2 2" xfId="31436" xr:uid="{0998BEB3-0278-4365-8A03-0D90BF250285}"/>
    <cellStyle name="60% - Accent1 2 2 2 3" xfId="4743" xr:uid="{9C6A4D43-292F-44AE-98E6-3D61AACD1687}"/>
    <cellStyle name="60% - Accent1 2 2 3" xfId="4162" xr:uid="{9C136521-E5DC-449F-B162-10FAACC14EE3}"/>
    <cellStyle name="60% - Accent1 2 2 3 2" xfId="18243" xr:uid="{51E89B7A-7FB5-4183-BEAC-A2033415F9D4}"/>
    <cellStyle name="60% - Accent1 2 2 4" xfId="4084" xr:uid="{4D4CC2F3-359F-4CF4-AE95-7111A34B5C78}"/>
    <cellStyle name="60% - Accent1 2 2 4 2" xfId="4628" xr:uid="{B00D07F6-272F-45DA-B34C-B296D732E11D}"/>
    <cellStyle name="60% - Accent1 2 2 5" xfId="4336" xr:uid="{8BD73EF4-F7B8-4D15-88AA-73C222828C27}"/>
    <cellStyle name="60% - Accent1 2 3" xfId="677" xr:uid="{A5953D89-C043-46E1-85CA-7B8FBBE3ED64}"/>
    <cellStyle name="60% - Accent1 2 3 2" xfId="4092" xr:uid="{8953F905-2337-446B-8E89-42DB53FFBB35}"/>
    <cellStyle name="60% - Accent1 2 3 2 2" xfId="31435" xr:uid="{D21BBDD3-95CD-4507-9285-7DD607165EB7}"/>
    <cellStyle name="60% - Accent1 2 3 2 3" xfId="20630" xr:uid="{D137FEBB-7B1F-4105-AD68-DC137747C22D}"/>
    <cellStyle name="60% - Accent1 2 3 3" xfId="23865" xr:uid="{5F8FB8C6-1B51-43AD-B5F8-FA5C6D3B93E7}"/>
    <cellStyle name="60% - Accent1 2 3 4" xfId="4698" xr:uid="{ED08F20C-0421-4AF5-A0C0-F5189B7FC32C}"/>
    <cellStyle name="60% - Accent1 2 3 5" xfId="4362" xr:uid="{5CE1FA3D-961B-4778-BD66-837248E662DB}"/>
    <cellStyle name="60% - Accent1 2 4" xfId="3837" xr:uid="{1F5D88EF-2CB5-497F-ACF3-9A8D36452D3B}"/>
    <cellStyle name="60% - Accent1 2 4 2" xfId="4233" xr:uid="{892DE867-323B-4A81-832B-5935D1E59B41}"/>
    <cellStyle name="60% - Accent1 2 4 2 2" xfId="18242" xr:uid="{BABDB488-048D-4A46-8EAA-97E5850F6BDA}"/>
    <cellStyle name="60% - Accent1 2 5" xfId="3513" xr:uid="{ED228BA8-CE0D-4774-95C4-D69D4F5BA688}"/>
    <cellStyle name="60% - Accent1 2 5 2" xfId="22709" xr:uid="{75252D09-3518-4C65-BDD7-BAB367B45B65}"/>
    <cellStyle name="60% - Accent1 2 6" xfId="6648" xr:uid="{05FD052D-1410-4ED6-B8D9-4F194089AD1C}"/>
    <cellStyle name="60% - Accent1 2 7" xfId="4510" xr:uid="{180EDEE9-1742-453F-BB4C-44A4EBBD9B4C}"/>
    <cellStyle name="60% - Accent1 3" xfId="4101" xr:uid="{7B5145C8-5E61-4BF5-B278-4DD3F34CE3D3}"/>
    <cellStyle name="60% - Accent1 3 2" xfId="4375" xr:uid="{F02944F8-81C8-4997-9138-D593F27F2BA9}"/>
    <cellStyle name="60% - Accent1 3 2 2" xfId="24048" xr:uid="{5C4EC3AF-94BA-440D-953D-2846A904058E}"/>
    <cellStyle name="60% - Accent1 3 2 3" xfId="18241" xr:uid="{2B9ED5C0-A44E-4AA4-9018-62734BF15FEB}"/>
    <cellStyle name="60% - Accent1 3 3" xfId="4598" xr:uid="{F085C6E1-AC3D-495F-AB78-F0008C3CF533}"/>
    <cellStyle name="60% - Accent1 3 4" xfId="4343" xr:uid="{FF135D78-50CA-4015-9447-818DC6664C9C}"/>
    <cellStyle name="60% - Accent1 4" xfId="4248" xr:uid="{ED81BF5E-B623-4EB6-864D-8D0CA83E29F0}"/>
    <cellStyle name="60% - Accent1 4 2" xfId="4369" xr:uid="{95AB1A02-171C-4CBB-9890-84DDEE769357}"/>
    <cellStyle name="60% - Accent1 4 2 2" xfId="4874" xr:uid="{ABC1C9E7-1302-4F97-8833-6C0887A0B753}"/>
    <cellStyle name="60% - Accent1 4 3" xfId="4565" xr:uid="{A53DB511-3E86-4B16-882C-D54EACD8216B}"/>
    <cellStyle name="60% - Accent1 4 4" xfId="4328" xr:uid="{4EC250C9-4BBD-44F6-94CD-3AC848D0317E}"/>
    <cellStyle name="60% - Accent1 5" xfId="4258" xr:uid="{1B56E4F4-8057-4D5D-9FB5-C15E5AF66EE5}"/>
    <cellStyle name="60% - Accent1 5 2" xfId="23161" xr:uid="{4C283A83-D4E8-4A29-8466-23C56B2F8A26}"/>
    <cellStyle name="60% - Accent1 5 3" xfId="23154" xr:uid="{BA80E9DA-5BD5-48FD-9F02-0B5AE79306CC}"/>
    <cellStyle name="60% - Accent1 5 4" xfId="4469" xr:uid="{43F82823-B497-4111-B069-E576A2F375F1}"/>
    <cellStyle name="60% - Accent1 5 5" xfId="4353" xr:uid="{8904F371-7247-429C-B616-DA78262DE2F8}"/>
    <cellStyle name="60% - Accent1 6" xfId="4445" xr:uid="{6C77D112-9FE0-4C53-8343-F3E043A510FE}"/>
    <cellStyle name="60% - Accent1 6 2" xfId="23214" xr:uid="{D1846BD0-CF51-4D56-A348-56DB9A8145DC}"/>
    <cellStyle name="60% - Accent1 7" xfId="23187" xr:uid="{CB367BFB-F7E9-4CE2-88F3-9E56C4838A88}"/>
    <cellStyle name="60% - Accent1 8" xfId="4402" xr:uid="{0A90BAF3-967F-4A39-A826-13FCAE3F715A}"/>
    <cellStyle name="60% - Accent1 9" xfId="31749" xr:uid="{B4340AE4-0D85-4123-8AAB-ECC722FF443B}"/>
    <cellStyle name="60% - Accent2 10" xfId="54" xr:uid="{BB1D53FD-DFA1-4BB6-A20C-ED76FA96A4A1}"/>
    <cellStyle name="60% - Accent2 2" xfId="370" xr:uid="{697EC3C2-23AD-4A00-99F8-37BE7C7D9FAB}"/>
    <cellStyle name="60% - Accent2 2 2" xfId="3471" xr:uid="{B7F79BAA-DCA0-4F85-8983-22ECCF1FC1B1}"/>
    <cellStyle name="60% - Accent2 2 2 2" xfId="4085" xr:uid="{B2DFA65A-57C9-427D-9906-C1E176698219}"/>
    <cellStyle name="60% - Accent2 2 2 2 2" xfId="31438" xr:uid="{4ABE9F71-B56C-4B5F-9D8E-880AE3A49987}"/>
    <cellStyle name="60% - Accent2 2 2 2 3" xfId="4744" xr:uid="{2587F909-3FF9-489F-9FD8-FAAA9CF4F025}"/>
    <cellStyle name="60% - Accent2 2 2 3" xfId="18246" xr:uid="{05DBCD79-A87B-4A5B-9E8A-4D479D800D80}"/>
    <cellStyle name="60% - Accent2 2 2 4" xfId="4632" xr:uid="{FBB729BE-A70E-4AC1-B3D8-47041D1536D0}"/>
    <cellStyle name="60% - Accent2 2 2 5" xfId="4337" xr:uid="{2B9C4B1F-A4BB-4601-9163-139C13A46B49}"/>
    <cellStyle name="60% - Accent2 2 3" xfId="950" xr:uid="{114047BF-B1D6-4101-AA2B-12673BE5A744}"/>
    <cellStyle name="60% - Accent2 2 3 2" xfId="4093" xr:uid="{005FA4EC-0289-41D1-8BBA-29936A0A2F1A}"/>
    <cellStyle name="60% - Accent2 2 3 2 2" xfId="31437" xr:uid="{BDFED713-211B-498F-B9C3-1212C8059144}"/>
    <cellStyle name="60% - Accent2 2 3 2 3" xfId="20631" xr:uid="{03439F6D-6C31-4512-87C4-E77748392B66}"/>
    <cellStyle name="60% - Accent2 2 3 3" xfId="23869" xr:uid="{5AE85B26-EF87-43B2-AC2C-CA1DFF9BF4CF}"/>
    <cellStyle name="60% - Accent2 2 3 4" xfId="4699" xr:uid="{948E9896-A68C-466E-8568-BFDA27D0AF7A}"/>
    <cellStyle name="60% - Accent2 2 3 5" xfId="4363" xr:uid="{00F3AE92-B43F-49BE-AA3A-30B0A54AA9BB}"/>
    <cellStyle name="60% - Accent2 2 4" xfId="3838" xr:uid="{86C68AED-2D23-402A-8847-E3E4F5C644F8}"/>
    <cellStyle name="60% - Accent2 2 4 2" xfId="4234" xr:uid="{222BD1A3-19E8-4D09-8CB9-27B918D75CDC}"/>
    <cellStyle name="60% - Accent2 2 4 2 2" xfId="18245" xr:uid="{294DC6F3-16CB-4C47-9FAC-315121EBDF90}"/>
    <cellStyle name="60% - Accent2 2 5" xfId="3512" xr:uid="{0DB76810-0A53-4380-9E1F-29EFC2E885E0}"/>
    <cellStyle name="60% - Accent2 2 5 2" xfId="22710" xr:uid="{4C896C93-1CB5-4150-8C5A-05BD9CA4F1E1}"/>
    <cellStyle name="60% - Accent2 2 6" xfId="6649" xr:uid="{BCB341CE-2497-4D97-A8C5-7C5FFA8ED324}"/>
    <cellStyle name="60% - Accent2 2 7" xfId="4511" xr:uid="{36C45427-2F83-4E05-941A-5FEF350C7FD1}"/>
    <cellStyle name="60% - Accent2 3" xfId="4102" xr:uid="{78BBC80E-6040-44DC-9645-AEB868F5D293}"/>
    <cellStyle name="60% - Accent2 3 2" xfId="4376" xr:uid="{0026A288-48A2-4B08-BD61-8B286F32E6BD}"/>
    <cellStyle name="60% - Accent2 3 2 2" xfId="24049" xr:uid="{09372E99-32D7-4A8F-B2EB-CD14F836471C}"/>
    <cellStyle name="60% - Accent2 3 2 3" xfId="18244" xr:uid="{A5D5A03F-06C4-444D-BA9B-1425BBD7D4E5}"/>
    <cellStyle name="60% - Accent2 3 3" xfId="4600" xr:uid="{51812AE4-05B6-487D-B8A3-DD73E805368F}"/>
    <cellStyle name="60% - Accent2 3 4" xfId="4344" xr:uid="{6FC680A4-6C0B-4BB0-8EFB-39036BA70A8E}"/>
    <cellStyle name="60% - Accent2 4" xfId="4241" xr:uid="{3E9F2CF2-AF57-489D-8EAD-C67E7FB4CB86}"/>
    <cellStyle name="60% - Accent2 4 2" xfId="4370" xr:uid="{399CE9CC-47F8-4EAF-8036-13BE68F5A081}"/>
    <cellStyle name="60% - Accent2 4 2 2" xfId="4875" xr:uid="{BA1BA329-F0A1-4954-A94D-F92865FCB101}"/>
    <cellStyle name="60% - Accent2 4 3" xfId="4569" xr:uid="{9CDF9013-3E1E-4F94-A729-CD2BED2A247D}"/>
    <cellStyle name="60% - Accent2 4 4" xfId="4329" xr:uid="{20A7974F-49C2-4246-84AC-17E67FCA5EFE}"/>
    <cellStyle name="60% - Accent2 5" xfId="4259" xr:uid="{CCBAD34A-2C82-46EF-A88E-F25EC0876DA8}"/>
    <cellStyle name="60% - Accent2 5 2" xfId="23162" xr:uid="{00585627-B9F1-47CB-A7B1-C9D58DA7AD89}"/>
    <cellStyle name="60% - Accent2 5 3" xfId="23155" xr:uid="{D015B29D-EE91-416B-87E9-C85CB0D94DC4}"/>
    <cellStyle name="60% - Accent2 5 4" xfId="4470" xr:uid="{81B9A71C-E10B-4434-BC52-BD2E5C49F21F}"/>
    <cellStyle name="60% - Accent2 5 5" xfId="4354" xr:uid="{C9410A80-0E33-48CA-B94B-17F26FCFA62E}"/>
    <cellStyle name="60% - Accent2 6" xfId="4449" xr:uid="{286C0DA7-915B-4620-B9EC-D988013994DF}"/>
    <cellStyle name="60% - Accent2 6 2" xfId="23217" xr:uid="{75F043A6-FE82-4D6C-81D1-DD774BD7CB34}"/>
    <cellStyle name="60% - Accent2 7" xfId="23191" xr:uid="{259330F5-8DCC-49C5-BB42-7991AC204EA0}"/>
    <cellStyle name="60% - Accent2 8" xfId="4406" xr:uid="{10F4C626-D677-4671-86CD-CF45EEBBBF40}"/>
    <cellStyle name="60% - Accent2 9" xfId="31750" xr:uid="{D073682B-C6B1-4807-8050-18819D2C4280}"/>
    <cellStyle name="60% - Accent3 10" xfId="55" xr:uid="{B6627B5B-0DCD-44E3-A44F-4FD64C604583}"/>
    <cellStyle name="60% - Accent3 2" xfId="371" xr:uid="{32FBAEFA-8D2B-4EC5-A33B-ACE2487A0DB3}"/>
    <cellStyle name="60% - Accent3 2 2" xfId="3472" xr:uid="{E285E017-0A9A-45FA-A159-27994E91CCE1}"/>
    <cellStyle name="60% - Accent3 2 2 2" xfId="4086" xr:uid="{204FD401-921C-44ED-9023-0CCFB512C7BA}"/>
    <cellStyle name="60% - Accent3 2 2 2 2" xfId="31440" xr:uid="{3F7E5D7A-893B-4656-AAE8-992E4A5EF334}"/>
    <cellStyle name="60% - Accent3 2 2 2 3" xfId="4745" xr:uid="{CA2BC79B-6F4E-4050-B24F-A371C6A0CAC3}"/>
    <cellStyle name="60% - Accent3 2 2 3" xfId="18249" xr:uid="{B6934BA1-5DF9-46AF-9CE1-C9FF1D51F5C0}"/>
    <cellStyle name="60% - Accent3 2 2 4" xfId="4636" xr:uid="{37692346-FB04-4221-A0D6-CBD6FE4D026E}"/>
    <cellStyle name="60% - Accent3 2 2 5" xfId="4338" xr:uid="{831FA9E8-B808-4E66-A52F-214C67C96838}"/>
    <cellStyle name="60% - Accent3 2 3" xfId="611" xr:uid="{D2E0DC61-E2FD-40F8-A658-511A8F0EFF48}"/>
    <cellStyle name="60% - Accent3 2 3 2" xfId="4094" xr:uid="{48876631-650B-45D3-827C-3E71D8C096F7}"/>
    <cellStyle name="60% - Accent3 2 3 2 2" xfId="31439" xr:uid="{11B00690-1EA8-4606-9F13-74BFEFBF9212}"/>
    <cellStyle name="60% - Accent3 2 3 2 3" xfId="20632" xr:uid="{FC4465A2-1CDA-46B5-ACDD-645F69E48679}"/>
    <cellStyle name="60% - Accent3 2 3 3" xfId="23873" xr:uid="{3DDBD31E-0E8B-4096-92FF-3E250E500F6C}"/>
    <cellStyle name="60% - Accent3 2 3 4" xfId="4700" xr:uid="{D50E2772-1435-4F0C-8630-673D5181B823}"/>
    <cellStyle name="60% - Accent3 2 3 5" xfId="4364" xr:uid="{BEF72EC0-CCE4-4CE7-9545-7495E0627B35}"/>
    <cellStyle name="60% - Accent3 2 4" xfId="3839" xr:uid="{C395743D-8115-4D0C-A7A3-302123428E7A}"/>
    <cellStyle name="60% - Accent3 2 4 2" xfId="4235" xr:uid="{5635D426-794C-420C-A09F-F30FE209065B}"/>
    <cellStyle name="60% - Accent3 2 4 2 2" xfId="18248" xr:uid="{EB5686BE-2200-409B-90FD-20DF380CC80C}"/>
    <cellStyle name="60% - Accent3 2 5" xfId="3511" xr:uid="{F1FEEA79-2F22-41A6-BB3A-68EA444B9B4C}"/>
    <cellStyle name="60% - Accent3 2 5 2" xfId="22711" xr:uid="{8121A5D4-55D8-459F-BF25-4A2A0B35D02A}"/>
    <cellStyle name="60% - Accent3 2 6" xfId="6650" xr:uid="{DB2A67BF-7581-4F7A-8CB4-EB7125A3A266}"/>
    <cellStyle name="60% - Accent3 2 7" xfId="4512" xr:uid="{68C1D6B5-F3CC-4827-803A-4AF3B6FDE1DF}"/>
    <cellStyle name="60% - Accent3 3" xfId="4103" xr:uid="{B61B446A-CD36-40BB-BADF-24DCBA522E4A}"/>
    <cellStyle name="60% - Accent3 3 2" xfId="4377" xr:uid="{410BEA62-DF7B-409F-9807-06A6773DF36B}"/>
    <cellStyle name="60% - Accent3 3 2 2" xfId="24050" xr:uid="{EBD40726-3ED1-4351-8B02-E5D2AA94A7C0}"/>
    <cellStyle name="60% - Accent3 3 2 3" xfId="18247" xr:uid="{B7ED5583-CC82-4A96-9638-A47240B61B42}"/>
    <cellStyle name="60% - Accent3 3 3" xfId="4602" xr:uid="{A481389D-869F-4B88-BAAB-00F76B00E556}"/>
    <cellStyle name="60% - Accent3 3 4" xfId="4345" xr:uid="{2EDB6606-43F0-4A24-8D9E-82B7A6A70BB6}"/>
    <cellStyle name="60% - Accent3 4" xfId="4249" xr:uid="{34945D0D-26E0-46B6-8D29-ACDFDCBB3530}"/>
    <cellStyle name="60% - Accent3 4 2" xfId="4371" xr:uid="{30DAFB52-C3AC-44FB-BF51-DDCD8A673E1F}"/>
    <cellStyle name="60% - Accent3 4 2 2" xfId="4876" xr:uid="{0DEE2564-C5C8-4ABF-B828-4989BEF8237E}"/>
    <cellStyle name="60% - Accent3 4 3" xfId="4573" xr:uid="{B7EE8949-790D-4EBD-A47B-F33AC1282685}"/>
    <cellStyle name="60% - Accent3 4 4" xfId="4330" xr:uid="{27201EB6-DBAF-491B-906C-A10AA42BF59F}"/>
    <cellStyle name="60% - Accent3 5" xfId="4260" xr:uid="{0D93972C-839F-475F-AB4A-46A6DB3BD34A}"/>
    <cellStyle name="60% - Accent3 5 2" xfId="23163" xr:uid="{5DD53905-8FCC-4968-9483-16D3E4EAA76A}"/>
    <cellStyle name="60% - Accent3 5 3" xfId="23156" xr:uid="{3DD62E1A-266F-4D22-92F3-23796DC97229}"/>
    <cellStyle name="60% - Accent3 5 4" xfId="4471" xr:uid="{11FB25FF-1106-4378-8C33-5659C3837262}"/>
    <cellStyle name="60% - Accent3 5 5" xfId="4355" xr:uid="{7901C3E4-E479-42AE-B7FB-00488C408705}"/>
    <cellStyle name="60% - Accent3 6" xfId="4453" xr:uid="{81FE2217-8FC7-473C-9B98-EACE5370EB36}"/>
    <cellStyle name="60% - Accent3 6 2" xfId="23220" xr:uid="{20971BC6-4EA9-42A8-9BCA-67C16463CAAA}"/>
    <cellStyle name="60% - Accent3 7" xfId="23195" xr:uid="{C4D8F237-1A89-4EA1-83AE-8F35CE7A1A08}"/>
    <cellStyle name="60% - Accent3 8" xfId="4410" xr:uid="{7558A5AD-5077-497F-A512-95E2C30F1863}"/>
    <cellStyle name="60% - Accent3 9" xfId="31751" xr:uid="{B3B6328C-0311-4E23-97F3-F7E6FC83D6C4}"/>
    <cellStyle name="60% - Accent4 10" xfId="56" xr:uid="{62B9ED41-A060-45E6-8146-6A89ECF76AAB}"/>
    <cellStyle name="60% - Accent4 2" xfId="372" xr:uid="{007AD843-AB4C-45E9-95A2-AF08E73E293F}"/>
    <cellStyle name="60% - Accent4 2 2" xfId="3473" xr:uid="{09B0E303-D226-47E2-ABD8-ADBAB14023CE}"/>
    <cellStyle name="60% - Accent4 2 2 2" xfId="4087" xr:uid="{B7B616C8-0F48-45C9-8675-7BE5B418AADB}"/>
    <cellStyle name="60% - Accent4 2 2 2 2" xfId="31442" xr:uid="{9DA5630D-9A84-4462-8FA6-4B02A24A70C8}"/>
    <cellStyle name="60% - Accent4 2 2 2 3" xfId="4746" xr:uid="{175C3A61-F0F3-478B-AA8A-299610582210}"/>
    <cellStyle name="60% - Accent4 2 2 3" xfId="18252" xr:uid="{6E0B9D05-123A-46F8-9EC3-3C3C57A93AB5}"/>
    <cellStyle name="60% - Accent4 2 2 4" xfId="4640" xr:uid="{082A23B5-938F-466B-9BB5-D647F9B262BF}"/>
    <cellStyle name="60% - Accent4 2 2 5" xfId="4339" xr:uid="{C1D044C8-2BC1-4918-A8F4-22BF9CB1F943}"/>
    <cellStyle name="60% - Accent4 2 3" xfId="776" xr:uid="{B449C075-FA46-4407-8086-56F0319487C5}"/>
    <cellStyle name="60% - Accent4 2 3 2" xfId="4095" xr:uid="{22D2BF37-C188-4A64-8E94-E9B07B961C9F}"/>
    <cellStyle name="60% - Accent4 2 3 2 2" xfId="31441" xr:uid="{FFEB761D-BD37-4423-AD9F-2A4CCA9D3F24}"/>
    <cellStyle name="60% - Accent4 2 3 2 3" xfId="20633" xr:uid="{D6A36B53-A51F-49F4-97A0-8496772A0571}"/>
    <cellStyle name="60% - Accent4 2 3 3" xfId="23877" xr:uid="{35BBA371-21BE-41F1-B4EB-39B5E4358596}"/>
    <cellStyle name="60% - Accent4 2 3 4" xfId="4701" xr:uid="{2DFEA12D-8543-4108-99CA-E4BAE64C1213}"/>
    <cellStyle name="60% - Accent4 2 3 5" xfId="4365" xr:uid="{DF401058-C0B1-46FC-80F0-4FE491E82FB0}"/>
    <cellStyle name="60% - Accent4 2 4" xfId="3840" xr:uid="{2E31793F-00F6-48D1-AA09-A669C0B0D981}"/>
    <cellStyle name="60% - Accent4 2 4 2" xfId="4236" xr:uid="{7DC12F3E-1B0C-42A4-BBFA-3F49BBA83AD8}"/>
    <cellStyle name="60% - Accent4 2 4 2 2" xfId="18251" xr:uid="{924E9257-DF16-4401-940E-818C6D211E69}"/>
    <cellStyle name="60% - Accent4 2 5" xfId="3509" xr:uid="{53864253-8241-45B4-A5A2-7BB8D0545C8D}"/>
    <cellStyle name="60% - Accent4 2 5 2" xfId="22712" xr:uid="{EED8223F-BC77-4629-BC42-746027F5963F}"/>
    <cellStyle name="60% - Accent4 2 6" xfId="6651" xr:uid="{1F85BE87-826B-4F73-B40F-D0C7EF634691}"/>
    <cellStyle name="60% - Accent4 2 7" xfId="4513" xr:uid="{C90EECE6-0131-4A90-9298-AD3748351EAA}"/>
    <cellStyle name="60% - Accent4 3" xfId="4104" xr:uid="{41F5F1C9-728C-4DA1-94B3-76E16612F8D5}"/>
    <cellStyle name="60% - Accent4 3 2" xfId="4378" xr:uid="{AF4ED705-4D84-4938-B175-6B76448FE38B}"/>
    <cellStyle name="60% - Accent4 3 2 2" xfId="24051" xr:uid="{D7B85D08-9F4F-4E86-A182-1A73C58C05FF}"/>
    <cellStyle name="60% - Accent4 3 2 3" xfId="18250" xr:uid="{F3F38AE5-9D78-46D7-AF68-371636C3D2D2}"/>
    <cellStyle name="60% - Accent4 3 3" xfId="4604" xr:uid="{B8041CC9-A5B6-4F85-BEA3-757A1F479680}"/>
    <cellStyle name="60% - Accent4 3 4" xfId="4346" xr:uid="{5D13D407-16DF-4146-863A-C6C892B91D60}"/>
    <cellStyle name="60% - Accent4 4" xfId="4254" xr:uid="{EC9333EC-0DE2-4B39-A3C2-68A26B5065B4}"/>
    <cellStyle name="60% - Accent4 4 2" xfId="4372" xr:uid="{D5E1BFD5-A036-4135-996F-931AA6B6271E}"/>
    <cellStyle name="60% - Accent4 4 2 2" xfId="4877" xr:uid="{5B825F88-EAA8-4EC0-A359-2B84F764DD0B}"/>
    <cellStyle name="60% - Accent4 4 3" xfId="4577" xr:uid="{BEB70E0D-9ABB-4F34-89B0-01800F7A8E2F}"/>
    <cellStyle name="60% - Accent4 4 4" xfId="4331" xr:uid="{EED4D45C-C917-4984-8755-0ADA806DE640}"/>
    <cellStyle name="60% - Accent4 5" xfId="4261" xr:uid="{AAB91778-D430-41DE-BF56-E245051BC632}"/>
    <cellStyle name="60% - Accent4 5 2" xfId="23164" xr:uid="{7F4EACC6-BF2B-47E5-BE2C-B429B81E8054}"/>
    <cellStyle name="60% - Accent4 5 3" xfId="23157" xr:uid="{6747DF9A-BC8A-4F18-B8D8-18F7ACCE2434}"/>
    <cellStyle name="60% - Accent4 5 4" xfId="4472" xr:uid="{8DC31A39-150F-4DA8-B5FD-E27A48F236E6}"/>
    <cellStyle name="60% - Accent4 5 5" xfId="4356" xr:uid="{371B4B7B-C508-46E8-8316-A75B92120D52}"/>
    <cellStyle name="60% - Accent4 6" xfId="4457" xr:uid="{C224A456-5A62-487D-9AF7-1FA338C4E687}"/>
    <cellStyle name="60% - Accent4 6 2" xfId="23223" xr:uid="{F477977C-FD11-4EA5-B1CD-C118F220A445}"/>
    <cellStyle name="60% - Accent4 7" xfId="23199" xr:uid="{D31E3E4D-991B-494C-BD56-89E9178E0EA7}"/>
    <cellStyle name="60% - Accent4 8" xfId="4414" xr:uid="{DCA2E54C-4493-4B0C-9563-7C74C9B791F9}"/>
    <cellStyle name="60% - Accent4 9" xfId="31752" xr:uid="{F7BBFEC7-7910-47FB-BC78-E5FBF3A48672}"/>
    <cellStyle name="60% - Accent5 10" xfId="57" xr:uid="{9D622B8C-BF4C-45F4-A8CA-4E4A277F82DA}"/>
    <cellStyle name="60% - Accent5 2" xfId="373" xr:uid="{E556BCAF-4BF7-45AE-BDA8-25187661309F}"/>
    <cellStyle name="60% - Accent5 2 2" xfId="3474" xr:uid="{5447688F-7653-4889-B445-070D38EBF31A}"/>
    <cellStyle name="60% - Accent5 2 2 2" xfId="4088" xr:uid="{7B26A6EC-941F-4C06-9B15-E352B855EA1B}"/>
    <cellStyle name="60% - Accent5 2 2 2 2" xfId="31444" xr:uid="{B906A2E5-F2BC-4569-ADFD-D16CCF16689A}"/>
    <cellStyle name="60% - Accent5 2 2 2 3" xfId="4747" xr:uid="{81F41E5E-13F0-40B1-AED4-EED4FA179432}"/>
    <cellStyle name="60% - Accent5 2 2 3" xfId="18255" xr:uid="{065BFCE4-8DFE-4E20-B7E4-33B4AE970144}"/>
    <cellStyle name="60% - Accent5 2 2 4" xfId="4644" xr:uid="{70701257-6795-4933-8503-2CCFD6E2794E}"/>
    <cellStyle name="60% - Accent5 2 2 5" xfId="4340" xr:uid="{BADE87AE-DB51-4FE2-B8CF-F6862F8432AE}"/>
    <cellStyle name="60% - Accent5 2 3" xfId="934" xr:uid="{A00EC156-CB55-4AD0-A620-2171350BF914}"/>
    <cellStyle name="60% - Accent5 2 3 2" xfId="4096" xr:uid="{EBBE1C40-AC16-44AE-97B3-EFA498271D25}"/>
    <cellStyle name="60% - Accent5 2 3 2 2" xfId="31443" xr:uid="{4F57C006-7829-477F-893B-81C7D3D887BA}"/>
    <cellStyle name="60% - Accent5 2 3 2 3" xfId="20634" xr:uid="{15AF316A-C061-49C1-8893-60ADEEBABAB1}"/>
    <cellStyle name="60% - Accent5 2 3 3" xfId="23881" xr:uid="{B8DFD8CA-4CA5-4558-A604-A7CB0117C409}"/>
    <cellStyle name="60% - Accent5 2 3 4" xfId="4702" xr:uid="{24C55201-18A8-4078-88DB-43B9A892183A}"/>
    <cellStyle name="60% - Accent5 2 3 5" xfId="4366" xr:uid="{B198EF4E-93AA-4A06-8F32-A9DC0C24D0EC}"/>
    <cellStyle name="60% - Accent5 2 4" xfId="3841" xr:uid="{60ABF7C6-15A1-400B-90FE-1D391B0939EB}"/>
    <cellStyle name="60% - Accent5 2 4 2" xfId="4237" xr:uid="{50A98B8E-2809-4C1A-A836-C2A802286F9B}"/>
    <cellStyle name="60% - Accent5 2 4 2 2" xfId="18254" xr:uid="{8F9C4DD7-B64E-4DC0-A6FF-088DAC2D9708}"/>
    <cellStyle name="60% - Accent5 2 5" xfId="3510" xr:uid="{39E08412-88C0-4E4F-A296-D9F9A66D7764}"/>
    <cellStyle name="60% - Accent5 2 5 2" xfId="22713" xr:uid="{8D1006BA-B69F-486C-BCCD-441F3D30F940}"/>
    <cellStyle name="60% - Accent5 2 6" xfId="6652" xr:uid="{C83F6322-C367-47DD-AA15-64DAE60C0162}"/>
    <cellStyle name="60% - Accent5 2 7" xfId="4514" xr:uid="{2ED4AC8D-4FF0-43FA-B116-B54F2CCD7075}"/>
    <cellStyle name="60% - Accent5 3" xfId="4105" xr:uid="{9D66D552-7A7B-48F8-ABA2-13535AE67A3D}"/>
    <cellStyle name="60% - Accent5 3 2" xfId="4379" xr:uid="{A172B5D6-D5BB-42F4-8FBF-8EF1B4B25667}"/>
    <cellStyle name="60% - Accent5 3 2 2" xfId="24052" xr:uid="{3CDD6B10-C771-427E-8A72-5778FF59C04D}"/>
    <cellStyle name="60% - Accent5 3 2 3" xfId="18253" xr:uid="{D4CE1D7A-A97F-4132-A706-73A394A184F4}"/>
    <cellStyle name="60% - Accent5 3 3" xfId="4606" xr:uid="{8CA8204C-1A31-4576-892F-636B313E82DE}"/>
    <cellStyle name="60% - Accent5 3 4" xfId="4347" xr:uid="{C57B9EE2-3A39-4279-993E-47517F77179C}"/>
    <cellStyle name="60% - Accent5 4" xfId="4243" xr:uid="{7E065F92-FD6D-49C1-B1AC-1DA7C7C646B9}"/>
    <cellStyle name="60% - Accent5 4 2" xfId="4373" xr:uid="{AA702C81-F698-4DBB-90DC-C398FC4C2EDC}"/>
    <cellStyle name="60% - Accent5 4 2 2" xfId="4878" xr:uid="{80C5A7E1-AD6D-46E5-BDDF-83DBDC255552}"/>
    <cellStyle name="60% - Accent5 4 3" xfId="4581" xr:uid="{6A121347-6F45-47E2-B1DC-1F9761DAA845}"/>
    <cellStyle name="60% - Accent5 4 4" xfId="4332" xr:uid="{7A23FB83-7536-4F15-B3B1-3DC956C391BE}"/>
    <cellStyle name="60% - Accent5 5" xfId="4262" xr:uid="{D72DA024-AF26-49CA-B317-A2BD3DDB8B66}"/>
    <cellStyle name="60% - Accent5 5 2" xfId="23165" xr:uid="{E287A97A-1519-4614-A184-9B666827C3BD}"/>
    <cellStyle name="60% - Accent5 5 3" xfId="23158" xr:uid="{056F6D19-68F8-47E8-9160-0D658B9A0FBB}"/>
    <cellStyle name="60% - Accent5 5 4" xfId="4473" xr:uid="{ADE15FD6-13D2-45FE-8AE2-2E3803641FC0}"/>
    <cellStyle name="60% - Accent5 5 5" xfId="4357" xr:uid="{A372DE38-B08C-4E1D-8AF9-B7D63369C5AE}"/>
    <cellStyle name="60% - Accent5 6" xfId="4461" xr:uid="{2A34209B-26BC-4FBD-B7D6-C99580218B49}"/>
    <cellStyle name="60% - Accent5 6 2" xfId="23226" xr:uid="{C0A91F05-96EE-46C6-8190-A884C8A05CB9}"/>
    <cellStyle name="60% - Accent5 7" xfId="23203" xr:uid="{9B3BE2FA-6AF7-4F54-A1C9-C6D85C2105EC}"/>
    <cellStyle name="60% - Accent5 8" xfId="4418" xr:uid="{C3CC1E52-9E7D-49E3-86B6-986F5F58BB0D}"/>
    <cellStyle name="60% - Accent5 9" xfId="31753" xr:uid="{2F367DA8-1818-4F09-A415-03F14496E8CA}"/>
    <cellStyle name="60% - Accent6 10" xfId="58" xr:uid="{F3523661-C075-4EF0-B018-0FCB8B9C1742}"/>
    <cellStyle name="60% - Accent6 2" xfId="374" xr:uid="{51779E6E-3017-4404-BC2B-4E1944C32C8C}"/>
    <cellStyle name="60% - Accent6 2 2" xfId="3475" xr:uid="{609ED409-BC4E-40E3-942E-7A54C301F352}"/>
    <cellStyle name="60% - Accent6 2 2 2" xfId="4089" xr:uid="{9B00D727-8AEF-4AD8-AA36-6626E064F5F5}"/>
    <cellStyle name="60% - Accent6 2 2 2 2" xfId="31446" xr:uid="{AB027C27-C825-4C9F-9E90-EE8843010345}"/>
    <cellStyle name="60% - Accent6 2 2 2 3" xfId="4748" xr:uid="{E197C66B-6ABD-42B4-9FF3-E26330129C8C}"/>
    <cellStyle name="60% - Accent6 2 2 3" xfId="18258" xr:uid="{AE98C531-1925-41E8-A4C1-D4B05BE3FFFC}"/>
    <cellStyle name="60% - Accent6 2 2 4" xfId="4648" xr:uid="{DEB7C35D-019D-4ADC-AE47-0B2DF5BA0F5D}"/>
    <cellStyle name="60% - Accent6 2 2 5" xfId="4341" xr:uid="{9244CF48-DCD9-47D7-8B72-60267A83475D}"/>
    <cellStyle name="60% - Accent6 2 3" xfId="925" xr:uid="{9544F302-7072-4C3D-AB44-5398CD40BB97}"/>
    <cellStyle name="60% - Accent6 2 3 2" xfId="4097" xr:uid="{B7E6ED96-E152-4925-915F-23A8624AC122}"/>
    <cellStyle name="60% - Accent6 2 3 2 2" xfId="31445" xr:uid="{7E9BD2C2-A84E-4E52-979B-244AFCCFE7B2}"/>
    <cellStyle name="60% - Accent6 2 3 2 3" xfId="20635" xr:uid="{06B25317-5BB0-4712-9BF9-24FFC83362C3}"/>
    <cellStyle name="60% - Accent6 2 3 3" xfId="23885" xr:uid="{6C18AF34-6AE5-4F9B-B742-1EAA8722DD45}"/>
    <cellStyle name="60% - Accent6 2 3 4" xfId="4703" xr:uid="{968A1837-6262-4A4A-9BC6-D25193C16529}"/>
    <cellStyle name="60% - Accent6 2 3 5" xfId="4367" xr:uid="{20672B21-7B47-4B29-9B2B-49CA70091788}"/>
    <cellStyle name="60% - Accent6 2 4" xfId="3842" xr:uid="{A1B4A6D0-0229-41BE-876A-04E17A244EA7}"/>
    <cellStyle name="60% - Accent6 2 4 2" xfId="4238" xr:uid="{BCACFBA4-1639-4D09-8BAA-8C9C3C6C15A5}"/>
    <cellStyle name="60% - Accent6 2 4 2 2" xfId="18257" xr:uid="{8C8277D8-1A69-4D5E-B625-9299E23DC402}"/>
    <cellStyle name="60% - Accent6 2 5" xfId="3508" xr:uid="{58BDE30E-1927-4D2E-ADBC-E31A4C80EFE7}"/>
    <cellStyle name="60% - Accent6 2 5 2" xfId="22714" xr:uid="{7F3A5168-F94F-4885-BD96-7D346679ED43}"/>
    <cellStyle name="60% - Accent6 2 6" xfId="6653" xr:uid="{5E0D1FD2-EBD3-416F-8A39-6DB45187C2B9}"/>
    <cellStyle name="60% - Accent6 2 7" xfId="4515" xr:uid="{2931F0A8-3F40-4C5B-B534-46BA1C7CC2EF}"/>
    <cellStyle name="60% - Accent6 3" xfId="4106" xr:uid="{AE80434D-E9C1-4B02-96EA-C2C63CB016B2}"/>
    <cellStyle name="60% - Accent6 3 2" xfId="4380" xr:uid="{01FA1098-7D60-4ABD-90F0-7A4991B82CEA}"/>
    <cellStyle name="60% - Accent6 3 2 2" xfId="24053" xr:uid="{5237D97C-B853-4F7C-A5C5-12F567869137}"/>
    <cellStyle name="60% - Accent6 3 2 3" xfId="18256" xr:uid="{A3CA6FD1-7C25-4FF0-B188-4790AEA4F0A0}"/>
    <cellStyle name="60% - Accent6 3 3" xfId="4608" xr:uid="{87DA5102-1320-48E8-AF5D-EF204DCEE936}"/>
    <cellStyle name="60% - Accent6 3 4" xfId="4348" xr:uid="{A2D9FDA4-12F7-48AE-A5F9-DB17F4A664FF}"/>
    <cellStyle name="60% - Accent6 4" xfId="4245" xr:uid="{56E1C726-3EA7-49F4-B0AB-54740BB321A9}"/>
    <cellStyle name="60% - Accent6 4 2" xfId="4374" xr:uid="{72F77D29-69F9-4D51-9A4B-2571AA7BFF91}"/>
    <cellStyle name="60% - Accent6 4 2 2" xfId="4879" xr:uid="{DB35EC94-4DAD-4C3E-AB7F-6F0272130A77}"/>
    <cellStyle name="60% - Accent6 4 3" xfId="4585" xr:uid="{5395EDE3-26A9-42F6-8C83-1C7E815F19D7}"/>
    <cellStyle name="60% - Accent6 4 4" xfId="4333" xr:uid="{12534857-E6E2-4773-A813-963ECE573E94}"/>
    <cellStyle name="60% - Accent6 5" xfId="4263" xr:uid="{E1F92AF2-3C1A-4E73-9257-29F5341F544D}"/>
    <cellStyle name="60% - Accent6 5 2" xfId="23166" xr:uid="{0598BBEB-6A06-490D-8659-E3427AA3F1BA}"/>
    <cellStyle name="60% - Accent6 5 3" xfId="23159" xr:uid="{0C684477-83CD-471D-88CE-2DB7A2BAAE7D}"/>
    <cellStyle name="60% - Accent6 5 4" xfId="4474" xr:uid="{663EA6AF-7081-416F-B15F-6A5E5882E3F7}"/>
    <cellStyle name="60% - Accent6 5 5" xfId="4358" xr:uid="{899AAEF2-F766-4228-8F02-5D9343DB1FB0}"/>
    <cellStyle name="60% - Accent6 6" xfId="4465" xr:uid="{F3FC90E2-F866-4FEE-80CB-84FFA629E642}"/>
    <cellStyle name="60% - Accent6 6 2" xfId="23229" xr:uid="{E4A5070A-3C7B-4C8B-B64D-BABA9BCD6CDC}"/>
    <cellStyle name="60% - Accent6 7" xfId="23207" xr:uid="{F1887C36-7538-42E1-BE0C-25F4A481289B}"/>
    <cellStyle name="60% - Accent6 8" xfId="4422" xr:uid="{42C3B6FB-41AD-4468-91CC-4CF7058D6514}"/>
    <cellStyle name="60% - Accent6 9" xfId="31754" xr:uid="{970FF2CF-54E3-4471-A2B4-90608C1CD660}"/>
    <cellStyle name="Accent1" xfId="20" builtinId="29" customBuiltin="1"/>
    <cellStyle name="Accent1 2" xfId="375" xr:uid="{13ACE667-53C7-4BE0-8FF1-B589A7849A2D}"/>
    <cellStyle name="Accent1 2 2" xfId="3476" xr:uid="{09C105B8-3B98-4105-8443-A0CAD3D2F2F0}"/>
    <cellStyle name="Accent1 2 2 2" xfId="4749" xr:uid="{37AFBFA0-53A0-4846-A07D-3E58A8A153D9}"/>
    <cellStyle name="Accent1 2 2 2 2" xfId="31448" xr:uid="{9235B733-35FC-4D83-B8E6-7F7012F9C738}"/>
    <cellStyle name="Accent1 2 2 3" xfId="18261" xr:uid="{84A329BD-BE0C-40EC-B428-D74894E30814}"/>
    <cellStyle name="Accent1 2 2 4" xfId="4625" xr:uid="{FF77E721-D854-44F9-9BD5-678DFCF90524}"/>
    <cellStyle name="Accent1 2 3" xfId="857" xr:uid="{4E20CE3B-9BF0-400C-B51D-407FB9472292}"/>
    <cellStyle name="Accent1 2 3 2" xfId="20636" xr:uid="{8CB0FBE7-D7B3-48B3-B6C0-5F66E344629A}"/>
    <cellStyle name="Accent1 2 3 2 2" xfId="31447" xr:uid="{CD33083A-4A60-4E0F-8E46-0076572B597D}"/>
    <cellStyle name="Accent1 2 3 3" xfId="23862" xr:uid="{5501DF13-0A70-42B1-B2E7-407FECFF29BF}"/>
    <cellStyle name="Accent1 2 3 4" xfId="4704" xr:uid="{DDE9EE23-4078-471F-AFB0-B1F2E9A407A9}"/>
    <cellStyle name="Accent1 2 4" xfId="4165" xr:uid="{E75DC6C9-631A-436C-93A5-7F89E00E9F10}"/>
    <cellStyle name="Accent1 2 4 2" xfId="18260" xr:uid="{5DE9FFB5-7541-47BA-87E6-5498DAB1E5FE}"/>
    <cellStyle name="Accent1 2 5" xfId="6654" xr:uid="{A29DBE24-A52C-42F1-BDC7-86C2084FD777}"/>
    <cellStyle name="Accent1 2 6" xfId="4516" xr:uid="{6DAC9FB6-7D51-4E49-9F0F-09010A46AE93}"/>
    <cellStyle name="Accent1 3" xfId="4597" xr:uid="{F1D74B21-B352-422B-A245-75A147FBE742}"/>
    <cellStyle name="Accent1 3 2" xfId="18259" xr:uid="{562C966F-51FB-47D8-A6F4-A9C665B93328}"/>
    <cellStyle name="Accent1 3 2 2" xfId="24054" xr:uid="{9D89CE51-180F-4736-B73D-3676F066A2E5}"/>
    <cellStyle name="Accent1 4" xfId="4562" xr:uid="{A44A9137-9AA0-429D-92E3-BB8F8C7F330B}"/>
    <cellStyle name="Accent1 5" xfId="4442" xr:uid="{425027C0-1A05-4005-9652-B7276C786EA2}"/>
    <cellStyle name="Accent1 6" xfId="23184" xr:uid="{965DCCEB-6A45-4FA7-8885-CAC8CDEF73E7}"/>
    <cellStyle name="Accent1 7" xfId="4399" xr:uid="{CD76E4F6-8635-4AC9-BC37-4EE7143DDAA6}"/>
    <cellStyle name="Accent2" xfId="23" builtinId="33" customBuiltin="1"/>
    <cellStyle name="Accent2 2" xfId="376" xr:uid="{8976165C-47FF-4EF2-A0EC-56BED8C433DD}"/>
    <cellStyle name="Accent2 2 2" xfId="3477" xr:uid="{B99A7373-0BA8-42E8-AC73-E0FE7CD6E5C5}"/>
    <cellStyle name="Accent2 2 2 2" xfId="4750" xr:uid="{D7FAB691-526D-442B-9F61-AD95817F85EE}"/>
    <cellStyle name="Accent2 2 2 2 2" xfId="31450" xr:uid="{78F5E150-84A1-4295-A37F-F39844864A4B}"/>
    <cellStyle name="Accent2 2 2 3" xfId="18264" xr:uid="{CD1EFAB9-6892-4DC5-85FB-7BD037086347}"/>
    <cellStyle name="Accent2 2 2 4" xfId="4629" xr:uid="{542DFCDC-FFF0-4044-AE6F-38B264A02DAC}"/>
    <cellStyle name="Accent2 2 3" xfId="967" xr:uid="{129D4054-2996-4688-BC08-2B210726025E}"/>
    <cellStyle name="Accent2 2 3 2" xfId="20637" xr:uid="{A10107BE-9B88-4B6A-B59E-84A9962640E4}"/>
    <cellStyle name="Accent2 2 3 2 2" xfId="31449" xr:uid="{64725C22-0409-494A-A3D4-CB13C8033F76}"/>
    <cellStyle name="Accent2 2 3 3" xfId="23866" xr:uid="{EE9022E1-745E-4BA1-88F9-03CD104F4F7B}"/>
    <cellStyle name="Accent2 2 3 4" xfId="4705" xr:uid="{3835E8E3-B9E8-4315-BCD9-88AA08B4BF40}"/>
    <cellStyle name="Accent2 2 4" xfId="18263" xr:uid="{4931F74D-0F59-4FFB-B723-5A7FC0D9C6D7}"/>
    <cellStyle name="Accent2 2 5" xfId="6655" xr:uid="{5E96842E-E365-4527-A62F-7981191600E0}"/>
    <cellStyle name="Accent2 2 6" xfId="4517" xr:uid="{AE918D25-AAF2-4A01-8C4F-EF18601F5EAA}"/>
    <cellStyle name="Accent2 3" xfId="4599" xr:uid="{08200517-DD4E-4119-9370-DA8307C4510B}"/>
    <cellStyle name="Accent2 3 2" xfId="18262" xr:uid="{82905EA1-5978-4039-8966-5C6799FF0D0A}"/>
    <cellStyle name="Accent2 3 2 2" xfId="24055" xr:uid="{B5BF3565-B0C4-4030-8073-B26E3F6EF609}"/>
    <cellStyle name="Accent2 4" xfId="4566" xr:uid="{258B2CB1-77EA-47BD-BB8F-D159C7D97BE5}"/>
    <cellStyle name="Accent2 5" xfId="4446" xr:uid="{6B0E5F8F-F94D-4E41-9F1C-06FAFDA001CA}"/>
    <cellStyle name="Accent2 6" xfId="23188" xr:uid="{BD82B89D-C28D-4B7A-B445-2D804071F853}"/>
    <cellStyle name="Accent2 7" xfId="4403" xr:uid="{8AD60B2F-5084-44B1-890C-0A7B2E246E42}"/>
    <cellStyle name="Accent3" xfId="26" builtinId="37" customBuiltin="1"/>
    <cellStyle name="Accent3 2" xfId="377" xr:uid="{AB4D7CD5-9CB7-46EB-80C2-18BDB305E3B9}"/>
    <cellStyle name="Accent3 2 2" xfId="3478" xr:uid="{1B4CC461-A8AC-4DCC-B066-323CEA74ED3A}"/>
    <cellStyle name="Accent3 2 2 2" xfId="4751" xr:uid="{292622A9-06F4-458F-9BD9-43CBDDAEA15C}"/>
    <cellStyle name="Accent3 2 2 2 2" xfId="31452" xr:uid="{BE76481C-60D1-4DB6-9891-76A3E301B605}"/>
    <cellStyle name="Accent3 2 2 3" xfId="18267" xr:uid="{AC887B52-F91F-4E73-8F96-94901D576020}"/>
    <cellStyle name="Accent3 2 2 4" xfId="4633" xr:uid="{109BD2DE-D281-4C73-95A3-AA6157CC6551}"/>
    <cellStyle name="Accent3 2 3" xfId="944" xr:uid="{45559900-9BC3-419E-9669-8F5E23E5BB88}"/>
    <cellStyle name="Accent3 2 3 2" xfId="20638" xr:uid="{50921701-85B0-468E-9546-0709774A7510}"/>
    <cellStyle name="Accent3 2 3 2 2" xfId="31451" xr:uid="{2D895A97-D626-48E8-B36B-86681DF1DEC7}"/>
    <cellStyle name="Accent3 2 3 3" xfId="23870" xr:uid="{ED1DCC32-BB86-4DEB-B24E-E1C5861859B2}"/>
    <cellStyle name="Accent3 2 3 4" xfId="4706" xr:uid="{392584FF-BCAE-4252-96D0-780FCB33CB3F}"/>
    <cellStyle name="Accent3 2 4" xfId="18266" xr:uid="{CA183C48-EA56-4D69-8F90-74D8F42C35C7}"/>
    <cellStyle name="Accent3 2 5" xfId="6656" xr:uid="{13E1E753-075A-4816-98E6-95389C956B18}"/>
    <cellStyle name="Accent3 2 6" xfId="4518" xr:uid="{EBA78353-7BFE-4395-8CF1-89D5F9C10783}"/>
    <cellStyle name="Accent3 3" xfId="4601" xr:uid="{2006135F-5C5A-4B2D-B17A-024DF53F7C7B}"/>
    <cellStyle name="Accent3 3 2" xfId="18265" xr:uid="{F8EB49D3-9FAD-495B-B98C-08CF94FC05D0}"/>
    <cellStyle name="Accent3 3 2 2" xfId="24056" xr:uid="{2705AC47-4496-4D58-A0C4-54CC9B6C6EFF}"/>
    <cellStyle name="Accent3 4" xfId="4570" xr:uid="{E9AE3474-C76B-4AB3-BFA8-7F16E89C2072}"/>
    <cellStyle name="Accent3 5" xfId="4450" xr:uid="{12ED7D71-C46F-4C07-9015-56162A191DFF}"/>
    <cellStyle name="Accent3 6" xfId="23192" xr:uid="{613966C2-4628-4EAA-AD3B-D853A7FB3852}"/>
    <cellStyle name="Accent3 7" xfId="4407" xr:uid="{B410197D-0907-4311-A800-8DE8B2BBEE1D}"/>
    <cellStyle name="Accent4" xfId="29" builtinId="41" customBuiltin="1"/>
    <cellStyle name="Accent4 2" xfId="378" xr:uid="{7F6C2291-6B69-479E-9D90-FBA969B4A9EB}"/>
    <cellStyle name="Accent4 2 2" xfId="3479" xr:uid="{9CC7D03E-8673-498A-8327-D6D20CBB74CC}"/>
    <cellStyle name="Accent4 2 2 2" xfId="4752" xr:uid="{D77AD06E-09C4-4A3B-A5E1-519D85A17968}"/>
    <cellStyle name="Accent4 2 2 2 2" xfId="31454" xr:uid="{C8823F2F-68A6-4CC8-8E3A-F5F3EDF7B08D}"/>
    <cellStyle name="Accent4 2 2 3" xfId="18270" xr:uid="{7A866D53-D333-4CF1-AB4F-D4D029BD6783}"/>
    <cellStyle name="Accent4 2 2 4" xfId="4637" xr:uid="{55F7FA00-A11B-4882-8F51-2CC626F123E7}"/>
    <cellStyle name="Accent4 2 3" xfId="948" xr:uid="{33C4CBD2-C275-4EFE-B971-C62B9DB2FDDA}"/>
    <cellStyle name="Accent4 2 3 2" xfId="20639" xr:uid="{30E42A1D-3635-4A57-91E7-7FB3697F2808}"/>
    <cellStyle name="Accent4 2 3 2 2" xfId="31453" xr:uid="{D0088289-5951-4727-9C0D-37B42E9411FE}"/>
    <cellStyle name="Accent4 2 3 3" xfId="23874" xr:uid="{5B6B5759-BDDF-49BA-97E0-E527FD72EFD4}"/>
    <cellStyle name="Accent4 2 3 4" xfId="4707" xr:uid="{0F3FC337-A0DC-4FE2-863B-46FB01030A86}"/>
    <cellStyle name="Accent4 2 4" xfId="4166" xr:uid="{849C4DDE-046C-4680-ADB6-A529301D816E}"/>
    <cellStyle name="Accent4 2 4 2" xfId="18269" xr:uid="{C26CBD5E-5DE1-475A-8F3B-3BCE4634400C}"/>
    <cellStyle name="Accent4 2 5" xfId="6657" xr:uid="{0F9EEBE0-B5F0-4994-97A4-E20BEAF18137}"/>
    <cellStyle name="Accent4 2 6" xfId="4519" xr:uid="{181346FB-9BAC-4001-81A9-10C9497A373C}"/>
    <cellStyle name="Accent4 3" xfId="4603" xr:uid="{1F008DAE-F90E-4197-AF29-2B6922188969}"/>
    <cellStyle name="Accent4 3 2" xfId="18268" xr:uid="{0CC802C6-B1DD-4B84-A018-B22F17E545BA}"/>
    <cellStyle name="Accent4 3 2 2" xfId="24057" xr:uid="{D6DE0DC1-42BA-4379-956F-18C125C21462}"/>
    <cellStyle name="Accent4 4" xfId="4574" xr:uid="{B7F7640B-D89F-4EBE-B1D1-4CC75F73A567}"/>
    <cellStyle name="Accent4 5" xfId="4454" xr:uid="{8530C7ED-6D20-4486-AAC8-4C9B7C858B6B}"/>
    <cellStyle name="Accent4 6" xfId="23196" xr:uid="{EEA389E8-41C4-46D8-834D-F4545B80E4EE}"/>
    <cellStyle name="Accent4 7" xfId="4411" xr:uid="{B44466A7-1334-47E4-96CE-4A5B67E15E8B}"/>
    <cellStyle name="Accent5" xfId="32" builtinId="45" customBuiltin="1"/>
    <cellStyle name="Accent5 2" xfId="379" xr:uid="{64E2988B-2371-4C4F-BE4C-33051BDA8826}"/>
    <cellStyle name="Accent5 2 2" xfId="3480" xr:uid="{DB71EB49-E9BD-47EF-B39A-96FD43E6196E}"/>
    <cellStyle name="Accent5 2 2 2" xfId="4753" xr:uid="{5E4F4CB3-FB53-4BEA-81EF-1601FF6704DE}"/>
    <cellStyle name="Accent5 2 2 3" xfId="18273" xr:uid="{9E86BC41-48FE-4F0D-8EC6-797A3AC8380C}"/>
    <cellStyle name="Accent5 2 2 4" xfId="4641" xr:uid="{E68B0838-3768-4CAD-84CB-7A723AB6D50D}"/>
    <cellStyle name="Accent5 2 3" xfId="898" xr:uid="{E9BE7822-0C8D-4A44-A7BA-9C3394CE8905}"/>
    <cellStyle name="Accent5 2 3 2" xfId="20640" xr:uid="{6B3CEF3C-A28F-461C-A2F6-D10FAA3CF848}"/>
    <cellStyle name="Accent5 2 3 2 2" xfId="23878" xr:uid="{BB6C3011-B8EF-47CF-AE40-9BD6059E641B}"/>
    <cellStyle name="Accent5 2 3 3" xfId="4708" xr:uid="{622371FD-1071-4F5A-829E-965BA0162E46}"/>
    <cellStyle name="Accent5 2 4" xfId="18272" xr:uid="{75666286-5BFC-4B75-ACEE-E2D7650179CC}"/>
    <cellStyle name="Accent5 2 5" xfId="6658" xr:uid="{AE4B7D87-DD5E-4286-8197-BC712768F770}"/>
    <cellStyle name="Accent5 2 6" xfId="4520" xr:uid="{7A02EF80-8C0A-4B08-93DA-3D8CB0AA0B2E}"/>
    <cellStyle name="Accent5 3" xfId="4605" xr:uid="{F3100819-A0DB-460F-A86A-C3D9C91DA639}"/>
    <cellStyle name="Accent5 3 2" xfId="18271" xr:uid="{2CD51301-1769-4787-AC8A-45E7B2E5197B}"/>
    <cellStyle name="Accent5 3 2 2" xfId="24058" xr:uid="{C328C15C-4BE9-4246-80A7-B86A3068A277}"/>
    <cellStyle name="Accent5 4" xfId="4578" xr:uid="{5A1EC57D-FAD9-4384-AD33-4E16C29BE16C}"/>
    <cellStyle name="Accent5 5" xfId="4458" xr:uid="{0F88BC68-79A5-41EE-9FE9-EE5C7457C9B6}"/>
    <cellStyle name="Accent5 6" xfId="23200" xr:uid="{D3D91EF7-BB1A-46DE-9C21-4C483C77BC83}"/>
    <cellStyle name="Accent5 7" xfId="4415" xr:uid="{342F76DE-3B20-40B5-B9DF-C740FF925B60}"/>
    <cellStyle name="Accent6" xfId="35" builtinId="49" customBuiltin="1"/>
    <cellStyle name="Accent6 2" xfId="380" xr:uid="{38E84ADC-8EF4-435A-B28C-4EA559DC075E}"/>
    <cellStyle name="Accent6 2 2" xfId="3481" xr:uid="{B49E2B84-AA7F-4DC8-B676-A2B6FF41B91F}"/>
    <cellStyle name="Accent6 2 2 2" xfId="4754" xr:uid="{5F19881C-80E7-42E6-9B54-E08E05CFC1AE}"/>
    <cellStyle name="Accent6 2 2 2 2" xfId="31456" xr:uid="{D911880D-F038-4B55-AE29-225FA084AE57}"/>
    <cellStyle name="Accent6 2 2 3" xfId="18276" xr:uid="{5662D531-ED77-47E0-8D27-59415F13F0CF}"/>
    <cellStyle name="Accent6 2 2 4" xfId="4645" xr:uid="{56C7A735-0D49-4E6D-8662-02AEB455666E}"/>
    <cellStyle name="Accent6 2 3" xfId="931" xr:uid="{515A24B2-E951-4BC5-B945-D54845371D68}"/>
    <cellStyle name="Accent6 2 3 2" xfId="20641" xr:uid="{B6CA9FD0-BA16-47FA-B272-E08D1856183E}"/>
    <cellStyle name="Accent6 2 3 2 2" xfId="31455" xr:uid="{AF28E1D2-18C7-4DCC-8C0E-7767B0101F0D}"/>
    <cellStyle name="Accent6 2 3 3" xfId="23882" xr:uid="{1ED737B0-2368-4D27-9220-85803370AFB6}"/>
    <cellStyle name="Accent6 2 3 4" xfId="4709" xr:uid="{3F0645FD-4F2D-4E0E-B256-3AE3E00595CE}"/>
    <cellStyle name="Accent6 2 4" xfId="18275" xr:uid="{75BB5DC5-CAC8-49FE-9AD9-00F0F4EB873D}"/>
    <cellStyle name="Accent6 2 5" xfId="6659" xr:uid="{6B445EB4-4B2F-420F-A656-1A7E8BA4C2F4}"/>
    <cellStyle name="Accent6 2 6" xfId="4521" xr:uid="{DBF3B2D4-3DC6-4AF4-BB65-8810F8F02033}"/>
    <cellStyle name="Accent6 3" xfId="4607" xr:uid="{AF5DCDB3-8EAF-4761-AF42-DDC6FCC1E934}"/>
    <cellStyle name="Accent6 3 2" xfId="18274" xr:uid="{3B0D65D0-0EDF-41CD-8632-BC94A5EAE1B4}"/>
    <cellStyle name="Accent6 3 2 2" xfId="24059" xr:uid="{9F202CD5-9164-4335-91C3-21BEECD8FF98}"/>
    <cellStyle name="Accent6 4" xfId="4582" xr:uid="{C9350D04-5C44-41C8-9B35-9D0DCD3F1477}"/>
    <cellStyle name="Accent6 5" xfId="4462" xr:uid="{956581C2-399F-4092-B361-28F01E83B67A}"/>
    <cellStyle name="Accent6 6" xfId="23204" xr:uid="{493EDC2B-4132-496D-81BF-4177693AD0C2}"/>
    <cellStyle name="Accent6 7" xfId="4419" xr:uid="{B73F0D6E-D4DB-4474-AC4D-5B51D968AFCC}"/>
    <cellStyle name="Bad" xfId="11" builtinId="27" customBuiltin="1"/>
    <cellStyle name="Bad 2" xfId="381" xr:uid="{7B6D3EB5-A77E-422C-AC26-D91570C8E318}"/>
    <cellStyle name="Bad 2 2" xfId="3482" xr:uid="{7032D887-265A-4D25-8993-86E2D395A9B1}"/>
    <cellStyle name="Bad 2 2 2" xfId="4755" xr:uid="{81687D14-D2AB-4BFF-9E58-94B4F617EB80}"/>
    <cellStyle name="Bad 2 2 2 2" xfId="31458" xr:uid="{E6DA412A-6229-432A-B57B-09FF617C2D17}"/>
    <cellStyle name="Bad 2 2 3" xfId="18279" xr:uid="{AB403F34-458A-4FF8-B5FF-3940F156F839}"/>
    <cellStyle name="Bad 2 2 4" xfId="4615" xr:uid="{C4211549-BC40-452C-A1A2-3EB5542DCA42}"/>
    <cellStyle name="Bad 2 3" xfId="913" xr:uid="{6CB2CF02-DCF5-4A06-A05E-D68259A8C83C}"/>
    <cellStyle name="Bad 2 3 2" xfId="20642" xr:uid="{5F10B5E8-43E4-4074-81BA-A464400B0980}"/>
    <cellStyle name="Bad 2 3 2 2" xfId="31457" xr:uid="{C5325E03-3893-485D-AC66-90199BDAF0A6}"/>
    <cellStyle name="Bad 2 3 3" xfId="23851" xr:uid="{33BDA150-A328-449F-8885-71081068C136}"/>
    <cellStyle name="Bad 2 3 4" xfId="4710" xr:uid="{1D6C3AA1-1D78-4FC2-AD40-04F21E6638F4}"/>
    <cellStyle name="Bad 2 4" xfId="18278" xr:uid="{53C53064-6EC0-4FF2-8556-5394AD6E9DAE}"/>
    <cellStyle name="Bad 2 5" xfId="6660" xr:uid="{1B72190C-EEBA-4A4D-B643-1838B02034A8}"/>
    <cellStyle name="Bad 2 6" xfId="4522" xr:uid="{A8DCD0EB-C8A1-436C-B294-8491E9491B2B}"/>
    <cellStyle name="Bad 3" xfId="4587" xr:uid="{9A402441-A119-4BF2-BA5C-65A1314CC444}"/>
    <cellStyle name="Bad 3 2" xfId="18277" xr:uid="{D0BCA9C9-42AE-43C6-A0EA-056EC059989C}"/>
    <cellStyle name="Bad 3 2 2" xfId="24060" xr:uid="{510CA87A-C5BC-4B77-9E43-AF6A84B6B9D0}"/>
    <cellStyle name="Bad 4" xfId="4551" xr:uid="{7FF04FF9-C90C-4598-B121-C8CD5BD9CFAF}"/>
    <cellStyle name="Bad 5" xfId="4431" xr:uid="{BAAB322F-B461-425F-8F85-574ACE16F98C}"/>
    <cellStyle name="Bad 6" xfId="23173" xr:uid="{AF77DDBC-7DA5-4DD6-B4C3-6744EDD47AA2}"/>
    <cellStyle name="Bad 7" xfId="4388" xr:uid="{33FD7E82-1A1E-449A-8536-BFDCE0E312DB}"/>
    <cellStyle name="Blank" xfId="4128" xr:uid="{CE00B980-AA8A-45B3-8F94-B2F3061FB5C5}"/>
    <cellStyle name="Calculation" xfId="14" builtinId="22" customBuiltin="1"/>
    <cellStyle name="Calculation 2" xfId="382" xr:uid="{35655996-AB3A-4003-BAAA-B8A64E6749F5}"/>
    <cellStyle name="Calculation 2 2" xfId="3483" xr:uid="{41E5755B-E9EF-47A3-91EB-D97C6C77C33F}"/>
    <cellStyle name="Calculation 2 2 2" xfId="4756" xr:uid="{F7CF3399-302A-4902-82B0-B7ED0D16F464}"/>
    <cellStyle name="Calculation 2 2 2 2" xfId="31460" xr:uid="{9447EA40-5F66-4C9C-926A-93E1FC0B6BF0}"/>
    <cellStyle name="Calculation 2 2 3" xfId="18282" xr:uid="{C7369A5E-DA14-4082-8278-E69A98D5F674}"/>
    <cellStyle name="Calculation 2 2 4" xfId="4619" xr:uid="{C272E859-9AE0-4553-962F-4F5B22D6B3AE}"/>
    <cellStyle name="Calculation 2 3" xfId="909" xr:uid="{BC32321C-0DA4-41EB-B65B-23E8CD9F2860}"/>
    <cellStyle name="Calculation 2 3 2" xfId="20643" xr:uid="{D2CFCC43-E18A-46F7-9356-FD19EE915072}"/>
    <cellStyle name="Calculation 2 3 2 2" xfId="31459" xr:uid="{57A96A77-B437-4239-BF73-05E9AC88DA08}"/>
    <cellStyle name="Calculation 2 3 3" xfId="23855" xr:uid="{3A51FE46-CD1A-4B64-9E9B-8123C30E09E9}"/>
    <cellStyle name="Calculation 2 3 4" xfId="4711" xr:uid="{4EEB49D8-F20E-466B-B251-7E681FF79765}"/>
    <cellStyle name="Calculation 2 4" xfId="4156" xr:uid="{A9230FFC-82A1-4BF6-B7FB-FD85B1532F35}"/>
    <cellStyle name="Calculation 2 4 2" xfId="18281" xr:uid="{154D35CD-5D27-4415-9E66-09120D03C483}"/>
    <cellStyle name="Calculation 2 5" xfId="6661" xr:uid="{C9BE0757-165F-4557-9FA1-9D39082186D3}"/>
    <cellStyle name="Calculation 2 6" xfId="4523" xr:uid="{DCFC4544-E12C-4CD8-9291-8217D0CBD80B}"/>
    <cellStyle name="Calculation 3" xfId="4591" xr:uid="{D368D1D4-AF4F-4462-9C98-B31ED640CAC3}"/>
    <cellStyle name="Calculation 3 2" xfId="18280" xr:uid="{E677D6D7-30BD-4B38-8543-315F8A4EEDCF}"/>
    <cellStyle name="Calculation 3 2 2" xfId="24061" xr:uid="{D89E7F3B-31F0-4E4E-B86B-D205A88182B4}"/>
    <cellStyle name="Calculation 4" xfId="4555" xr:uid="{C364BC52-7F51-4FCA-908F-EDEC6E03A360}"/>
    <cellStyle name="Calculation 5" xfId="4435" xr:uid="{DB8FA243-AEB4-461D-BCC4-D5A7CCC79E3C}"/>
    <cellStyle name="Calculation 6" xfId="23177" xr:uid="{31A4C9DB-26E5-449D-864E-8E0B4DBFC116}"/>
    <cellStyle name="Calculation 7" xfId="4392" xr:uid="{71AE31A8-B7C0-41A1-8255-C46C838AB85F}"/>
    <cellStyle name="Centered Heading" xfId="4119" xr:uid="{E1E8ECB9-E18A-433A-AC71-3B5E1B1CFB26}"/>
    <cellStyle name="Centered Heading 2" xfId="4115" xr:uid="{459D4F3A-6235-4178-916B-181C37D18766}"/>
    <cellStyle name="Centered Heading 2 2" xfId="4195" xr:uid="{27C2E766-BD5F-404A-BD59-A5E638A689C6}"/>
    <cellStyle name="Centered Heading 2 3" xfId="4206" xr:uid="{D1E30A9A-01C4-455D-A260-507BF6457A06}"/>
    <cellStyle name="Centered Heading 3" xfId="4129" xr:uid="{EB824AA0-7B63-4AE0-8422-A94DC3840264}"/>
    <cellStyle name="Centered Heading 4" xfId="4209" xr:uid="{6A566928-5630-4461-B6F4-DAAF36CEC780}"/>
    <cellStyle name="Check Cell" xfId="16" builtinId="23" customBuiltin="1"/>
    <cellStyle name="Check Cell 2" xfId="383" xr:uid="{F8046BF8-B40F-4878-B74C-45761AD74D5F}"/>
    <cellStyle name="Check Cell 2 2" xfId="3484" xr:uid="{84422D7E-DBFA-4D90-A890-178A6119639E}"/>
    <cellStyle name="Check Cell 2 2 2" xfId="4757" xr:uid="{8F1BBBBC-484F-48EB-9C6C-842469F869FB}"/>
    <cellStyle name="Check Cell 2 2 3" xfId="18285" xr:uid="{BF07ACE9-D026-4A11-AB4F-4AA939EB397F}"/>
    <cellStyle name="Check Cell 2 2 4" xfId="4621" xr:uid="{D2F06BD7-BC4E-4314-95B4-83C55A923EC3}"/>
    <cellStyle name="Check Cell 2 3" xfId="904" xr:uid="{6115A819-7B59-403F-96A1-B44485FBE8C7}"/>
    <cellStyle name="Check Cell 2 3 2" xfId="20644" xr:uid="{E3C5BD20-E55E-4E19-8BE2-E00A55F21DFC}"/>
    <cellStyle name="Check Cell 2 3 2 2" xfId="23857" xr:uid="{9DEA6BAB-073B-44D2-9C2F-3D6C4DB9FE9F}"/>
    <cellStyle name="Check Cell 2 3 3" xfId="4712" xr:uid="{11D5C5E7-B4DB-4071-BDEA-BD402F5EEE0E}"/>
    <cellStyle name="Check Cell 2 4" xfId="18284" xr:uid="{C278AB84-5E65-48AD-9B4E-6732C375E165}"/>
    <cellStyle name="Check Cell 2 5" xfId="6662" xr:uid="{9BDFB24F-3C51-48C4-B00A-9083E785F987}"/>
    <cellStyle name="Check Cell 2 6" xfId="4524" xr:uid="{6C8BF7DD-6C83-42DF-ADF3-C097AC6169A2}"/>
    <cellStyle name="Check Cell 3" xfId="4593" xr:uid="{F587F851-D4D3-4B6F-9677-71C42CA37121}"/>
    <cellStyle name="Check Cell 3 2" xfId="18283" xr:uid="{A4D56214-7983-429C-96D4-F74C51D628B6}"/>
    <cellStyle name="Check Cell 3 2 2" xfId="24062" xr:uid="{E7523C5E-86FD-4941-A19F-E684FBB631BB}"/>
    <cellStyle name="Check Cell 4" xfId="4557" xr:uid="{3F48C5D6-47DD-4E2C-BB5E-98E08AB848EA}"/>
    <cellStyle name="Check Cell 5" xfId="4437" xr:uid="{EC0C8AAF-5E67-421C-9A6E-D1F0C4815414}"/>
    <cellStyle name="Check Cell 6" xfId="23179" xr:uid="{CB7CD2EF-FD51-412F-9DF3-0E87CF43BE2C}"/>
    <cellStyle name="Check Cell 7" xfId="4394" xr:uid="{EC57E349-EE76-4A76-81BB-C82A3F83704C}"/>
    <cellStyle name="Column Headings - size 10" xfId="289" xr:uid="{24A7C7B9-2A18-40A2-B7A2-8E157ADF8D02}"/>
    <cellStyle name="Column Headings - size 10 2" xfId="20822" xr:uid="{7D834BD8-9666-4DA1-9E67-351375098750}"/>
    <cellStyle name="Column Headings - size 10 3" xfId="18286" xr:uid="{2674D0CA-18F8-4312-A581-D1592B526E1B}"/>
    <cellStyle name="Column Headings - size 11" xfId="290" xr:uid="{01BCCE53-F717-4D40-AFE5-45836F502F13}"/>
    <cellStyle name="Column Headings - size 11 2" xfId="20823" xr:uid="{5B4B29E1-913D-4BAF-91DF-281524F01F6A}"/>
    <cellStyle name="Column Headings - size 11 3" xfId="18287" xr:uid="{58255D5F-4951-4C39-9B17-2931A68DA99B}"/>
    <cellStyle name="Column Headings - size 8" xfId="291" xr:uid="{C5177495-4BF0-4BD5-A307-8942148B99E8}"/>
    <cellStyle name="Column Headings - size 8 2" xfId="20824" xr:uid="{3BA0953F-55DD-46E3-A316-33915256F305}"/>
    <cellStyle name="Column Headings - size 8 3" xfId="18288" xr:uid="{1D47500C-AED6-4DCE-B451-00AEBDF780C8}"/>
    <cellStyle name="Column Headings - size 9" xfId="292" xr:uid="{D8BA787F-FF56-4EA4-9A6F-A09D0E929372}"/>
    <cellStyle name="Column Headings - size 9 2" xfId="20825" xr:uid="{7103EDC5-5776-46AB-9DAF-B2E614222E2C}"/>
    <cellStyle name="Column Headings - size 9 3" xfId="18289" xr:uid="{0A6D1F54-D203-4975-B4A6-89203CF62A47}"/>
    <cellStyle name="Comma" xfId="1" builtinId="3"/>
    <cellStyle name="Comma [0] 2" xfId="4316" xr:uid="{567D2FE5-CC4B-4222-BB16-46B18E256776}"/>
    <cellStyle name="Comma [0] 3" xfId="23555" xr:uid="{EF700B92-6D44-42FD-970E-C6B88A6C16FE}"/>
    <cellStyle name="Comma 10" xfId="449" xr:uid="{AA58CB8F-FDFA-45C5-B8BE-F0AA7F50C4BB}"/>
    <cellStyle name="Comma 10 2" xfId="468" xr:uid="{BF03B9F7-6839-4044-A7C9-DD6B72F4246C}"/>
    <cellStyle name="Comma 10 2 2" xfId="1100" xr:uid="{053C2531-06B9-4B49-B2B4-7F160A031D20}"/>
    <cellStyle name="Comma 10 2 2 2" xfId="3697" xr:uid="{360D1F85-F448-4DA9-B156-83BFABAEBCCF}"/>
    <cellStyle name="Comma 10 2 2 2 2" xfId="3882" xr:uid="{1AB1BB99-583C-4EE0-8C06-DC84A037D979}"/>
    <cellStyle name="Comma 10 2 2 2 3" xfId="22220" xr:uid="{DC53161F-606C-4F33-9A89-4EC76498A64D}"/>
    <cellStyle name="Comma 10 2 2 2 4" xfId="32059" xr:uid="{BF004AA1-1E64-4642-B68D-B84E6920501E}"/>
    <cellStyle name="Comma 10 2 2 3" xfId="3618" xr:uid="{43224E24-6A58-41CE-8E7A-D8DDEA663BBC}"/>
    <cellStyle name="Comma 10 2 2 4" xfId="23369" xr:uid="{1206BAB5-36FC-4BF2-9068-990192B5E662}"/>
    <cellStyle name="Comma 10 2 2 5" xfId="6177" xr:uid="{D81DA827-5E45-4E18-A573-46E68D66A977}"/>
    <cellStyle name="Comma 10 2 2 6" xfId="31975" xr:uid="{C9201C34-D32E-49CB-9B87-7A4A19C43C4E}"/>
    <cellStyle name="Comma 10 2 3" xfId="962" xr:uid="{4B462E57-CDFA-4057-958D-EA5B70576C74}"/>
    <cellStyle name="Comma 10 2 3 2" xfId="23396" xr:uid="{63FD6D45-E669-4C1F-9062-C7764B1C8039}"/>
    <cellStyle name="Comma 10 2 3 3" xfId="21246" xr:uid="{7D9377DA-2060-436D-8B27-D16D2E9B3B79}"/>
    <cellStyle name="Comma 10 2 4" xfId="2448" xr:uid="{D887E27B-8FA9-45BD-AF6D-D828DBE497BE}"/>
    <cellStyle name="Comma 10 2 4 2" xfId="23719" xr:uid="{2C1EAA82-8714-4045-B1E5-FFE0D3D38AF7}"/>
    <cellStyle name="Comma 10 2 5" xfId="23357" xr:uid="{CE6AFBFC-60E2-401E-A977-6D1B44D6CCD9}"/>
    <cellStyle name="Comma 10 2 6" xfId="31899" xr:uid="{CBF22BAD-7091-44D6-853D-8D58F0231479}"/>
    <cellStyle name="Comma 10 3" xfId="1507" xr:uid="{4C020B21-BCC4-4DF9-80D7-93754CAD5BD6}"/>
    <cellStyle name="Comma 10 3 2" xfId="6368" xr:uid="{2858795F-088E-4B5D-941C-5D42159CE95B}"/>
    <cellStyle name="Comma 10 3 2 2" xfId="22481" xr:uid="{E0879247-6637-4065-8118-E2BEE8A8C8C1}"/>
    <cellStyle name="Comma 10 3 2 3" xfId="31630" xr:uid="{F754045A-DD85-469E-A570-04171DE4ABAF}"/>
    <cellStyle name="Comma 10 3 3" xfId="21494" xr:uid="{2C149328-6655-4FA9-AFE9-EC89BF691C3D}"/>
    <cellStyle name="Comma 10 3 4" xfId="23666" xr:uid="{BA4C2735-8993-4A64-84E3-421F3198C2D0}"/>
    <cellStyle name="Comma 10 4" xfId="3519" xr:uid="{34C5ACFC-F9DF-4B5B-8591-8402196C9A16}"/>
    <cellStyle name="Comma 10 4 2" xfId="21967" xr:uid="{043910E6-19C8-4C8C-8F9D-106917F60E27}"/>
    <cellStyle name="Comma 10 4 2 2" xfId="31581" xr:uid="{36051FA8-685F-4062-B62C-F6BF29588098}"/>
    <cellStyle name="Comma 10 4 3" xfId="23655" xr:uid="{70E411F9-CEA4-4044-85F2-740AEE1CA7B0}"/>
    <cellStyle name="Comma 10 4 4" xfId="5966" xr:uid="{6D60AD17-20B0-4035-B4F8-7F1C20D42C23}"/>
    <cellStyle name="Comma 10 5" xfId="1446" xr:uid="{78A31DE2-0AF7-4F80-9C3D-623087553810}"/>
    <cellStyle name="Comma 10 5 2" xfId="20997" xr:uid="{8879A883-0943-4933-8F37-F23122F9F46E}"/>
    <cellStyle name="Comma 10 5 3" xfId="23558" xr:uid="{755CA9E7-8E91-46D0-A3EC-F7D54AD5972F}"/>
    <cellStyle name="Comma 10 5 4" xfId="5133" xr:uid="{73AD0618-DA95-48D0-B72D-2ACA933E010B}"/>
    <cellStyle name="Comma 10 6" xfId="6664" xr:uid="{0C1F4C3D-C4A4-498D-9AB7-D9C5031CD132}"/>
    <cellStyle name="Comma 10 6 2" xfId="22719" xr:uid="{FE1C453D-DC3C-41E8-AE5A-31DF44770A77}"/>
    <cellStyle name="Comma 10 6 3" xfId="23351" xr:uid="{8B7A7701-80E6-418B-AD9F-738C2DA4650C}"/>
    <cellStyle name="Comma 10 7" xfId="5008" xr:uid="{92EF8A9C-090C-4604-9E16-8D829C2DDCCD}"/>
    <cellStyle name="Comma 10 8" xfId="23084" xr:uid="{4F0F9D65-E860-4055-B7D5-473ABF0A81E2}"/>
    <cellStyle name="Comma 100" xfId="31888" xr:uid="{8181C923-38E2-4D0D-82B1-90085AAFBCD0}"/>
    <cellStyle name="Comma 101" xfId="31796" xr:uid="{662056D9-7C79-4175-8AE7-DDB1AFCC8730}"/>
    <cellStyle name="Comma 102" xfId="31885" xr:uid="{28039817-3936-41B8-88F8-055BAD573E04}"/>
    <cellStyle name="Comma 103" xfId="31881" xr:uid="{C0F06B81-8B72-4610-9456-6858003DDE8B}"/>
    <cellStyle name="Comma 104" xfId="31864" xr:uid="{01E0F9A5-C8B6-49A2-A607-BBB5EADFB9D2}"/>
    <cellStyle name="Comma 105" xfId="31807" xr:uid="{A29CE9A7-B280-4E11-91F2-10264C81389F}"/>
    <cellStyle name="Comma 106" xfId="31769" xr:uid="{5D550375-876D-4B8F-8A5F-C88ECDDBD0AC}"/>
    <cellStyle name="Comma 107" xfId="31768" xr:uid="{C81D1FB4-D1AA-4BDF-A58E-E69F9DBAAC2E}"/>
    <cellStyle name="Comma 108" xfId="31843" xr:uid="{31348A13-240B-494D-8061-13DFF3E3659F}"/>
    <cellStyle name="Comma 109" xfId="31811" xr:uid="{A0AAE63F-0A8D-4E3C-872F-E320E917DF4A}"/>
    <cellStyle name="Comma 11" xfId="1481" xr:uid="{9AA46DD3-C35E-438D-8DFE-0467E5075445}"/>
    <cellStyle name="Comma 11 2" xfId="2430" xr:uid="{662D2A36-C536-4DF6-AF28-3B1E1708E312}"/>
    <cellStyle name="Comma 11 2 2" xfId="6179" xr:uid="{8035DC08-DEB6-42E2-AFA2-90FD40168767}"/>
    <cellStyle name="Comma 11 2 2 2" xfId="22222" xr:uid="{FF1FCFFE-86D1-43DF-AB78-2AD0F8184A1C}"/>
    <cellStyle name="Comma 11 2 3" xfId="21248" xr:uid="{EAFE61A9-C1D1-4032-AB2C-A722AD46FFD7}"/>
    <cellStyle name="Comma 11 2 4" xfId="23440" xr:uid="{BC16D81B-4972-4CE6-8A9A-93D7D147F836}"/>
    <cellStyle name="Comma 11 3" xfId="5589" xr:uid="{211C6151-636A-460D-85BF-59EFE1B3EB3E}"/>
    <cellStyle name="Comma 11 3 2" xfId="6370" xr:uid="{71229F73-A518-4009-A303-F7EC665AC21C}"/>
    <cellStyle name="Comma 11 3 2 2" xfId="22483" xr:uid="{885F6FD4-3E37-47DF-9B75-7F746FF75371}"/>
    <cellStyle name="Comma 11 3 2 3" xfId="31631" xr:uid="{566DC0A4-75D9-46D4-BA3D-C186282E5BB0}"/>
    <cellStyle name="Comma 11 3 3" xfId="21496" xr:uid="{A60985BF-E752-4804-98CF-454AD6F62DE4}"/>
    <cellStyle name="Comma 11 3 4" xfId="23667" xr:uid="{37407155-D9B5-49F0-A825-063F405E8FCE}"/>
    <cellStyle name="Comma 11 4" xfId="5971" xr:uid="{C05C5F01-4803-4AC9-B488-A54F965B969C}"/>
    <cellStyle name="Comma 11 4 2" xfId="21972" xr:uid="{4DFCA1C7-38E2-407F-99D7-5586D7591289}"/>
    <cellStyle name="Comma 11 4 2 2" xfId="31582" xr:uid="{820BAF4A-1B21-4B7B-934C-8F5DF5AE7B5D}"/>
    <cellStyle name="Comma 11 4 3" xfId="23641" xr:uid="{F0ACAACA-B5E3-4B74-BB48-AAEE77157979}"/>
    <cellStyle name="Comma 11 5" xfId="5139" xr:uid="{5594E76B-894D-4737-9A96-AECE1E02B2CB}"/>
    <cellStyle name="Comma 11 5 2" xfId="6707" xr:uid="{8A18D549-0FFD-40FD-B102-A8C815744D7C}"/>
    <cellStyle name="Comma 11 5 3" xfId="23559" xr:uid="{3B221FB6-09CC-4930-B7DE-FD3A875D37E9}"/>
    <cellStyle name="Comma 11 6" xfId="5007" xr:uid="{7C629D80-7884-4663-970B-2DD703EBC97C}"/>
    <cellStyle name="Comma 11 7" xfId="23099" xr:uid="{C76C1EFF-3678-40E8-AA77-CFDBEE3E3C79}"/>
    <cellStyle name="Comma 110" xfId="31865" xr:uid="{B34E4F2F-58E4-4089-8EBF-A0BA40389271}"/>
    <cellStyle name="Comma 111" xfId="31883" xr:uid="{61BB290E-192E-4E76-BE9F-DDBC49E1E003}"/>
    <cellStyle name="Comma 112" xfId="31775" xr:uid="{96D47C0D-82F8-4A8A-B510-E5B4C6AF5719}"/>
    <cellStyle name="Comma 113" xfId="31798" xr:uid="{E2208D71-B571-41DC-A42A-9CCB0B054656}"/>
    <cellStyle name="Comma 114" xfId="31815" xr:uid="{AEFD80D3-2EDA-469C-AFD0-0E9122943281}"/>
    <cellStyle name="Comma 115" xfId="31858" xr:uid="{65FC41AE-8F84-4EDC-BD72-8543F4A216BA}"/>
    <cellStyle name="Comma 116" xfId="31767" xr:uid="{2B3ACF6A-36C8-456F-8456-842A5D40B5A0}"/>
    <cellStyle name="Comma 117" xfId="31830" xr:uid="{806A5177-BE37-422E-A5CE-F77CFB00AD2A}"/>
    <cellStyle name="Comma 118" xfId="31800" xr:uid="{1F2E129D-105E-4837-AB39-C0FF3E569618}"/>
    <cellStyle name="Comma 119" xfId="31869" xr:uid="{1CDAA9DF-2263-4126-AC9D-1AC379235575}"/>
    <cellStyle name="Comma 12" xfId="1518" xr:uid="{4C451171-9A30-4F8D-8379-0B4CC86640FE}"/>
    <cellStyle name="Comma 12 2" xfId="2739" xr:uid="{83010559-5319-4AF4-B051-C2870499FBA4}"/>
    <cellStyle name="Comma 12 2 2" xfId="6196" xr:uid="{0767CB46-B6AC-4FD0-B1C3-2C84D87EB212}"/>
    <cellStyle name="Comma 12 2 2 2" xfId="22239" xr:uid="{994046CA-7AC7-4E3B-B729-1BFE35133E99}"/>
    <cellStyle name="Comma 12 2 2 3" xfId="31633" xr:uid="{A243A0E8-6443-4438-9B56-E5BE30DD0F9F}"/>
    <cellStyle name="Comma 12 2 3" xfId="21268" xr:uid="{7383779B-1EB1-4AFE-A9DC-323DDC12F6E8}"/>
    <cellStyle name="Comma 12 2 4" xfId="23681" xr:uid="{862FD50C-FF48-463D-BA0F-A0E885D90F1E}"/>
    <cellStyle name="Comma 12 3" xfId="5606" xr:uid="{485672A1-1E52-42EB-ABFA-D00457C1F874}"/>
    <cellStyle name="Comma 12 3 2" xfId="6387" xr:uid="{26B89A73-6DEC-4DFF-A98F-E3A126CCC6F4}"/>
    <cellStyle name="Comma 12 3 2 2" xfId="22501" xr:uid="{5BC6594F-EBA9-451B-9B8F-9F6D8E9E9B18}"/>
    <cellStyle name="Comma 12 3 3" xfId="21514" xr:uid="{0975ED0C-4253-4A2D-9D3C-42A974001F31}"/>
    <cellStyle name="Comma 12 3 4" xfId="31584" xr:uid="{429B2B3C-53D7-4419-A8C0-8A2F336692EC}"/>
    <cellStyle name="Comma 12 4" xfId="5991" xr:uid="{87B65323-A32B-47DD-97F7-1C53C54C24B4}"/>
    <cellStyle name="Comma 12 4 2" xfId="21996" xr:uid="{03719B80-C538-4201-AF7A-1D17A59A48A1}"/>
    <cellStyle name="Comma 12 4 3" xfId="31461" xr:uid="{9D02E416-F72A-43E9-90F6-9B6DDA7D6094}"/>
    <cellStyle name="Comma 12 5" xfId="5166" xr:uid="{1EA49BA3-F487-4473-B498-772F52E4B4A2}"/>
    <cellStyle name="Comma 12 5 2" xfId="21027" xr:uid="{01591C1B-1560-48B2-A20B-AAD009AB35B0}"/>
    <cellStyle name="Comma 12 5 3" xfId="23560" xr:uid="{B1EA9FF4-0C83-48A9-A061-8604296CCCC7}"/>
    <cellStyle name="Comma 12 6" xfId="6663" xr:uid="{F01A96D2-3CF9-470A-B285-7E7F0D5E0B8A}"/>
    <cellStyle name="Comma 12 6 2" xfId="22718" xr:uid="{483F58CA-EB87-4A09-B8E4-9B452936D966}"/>
    <cellStyle name="Comma 12 7" xfId="5006" xr:uid="{5A799ABE-EAC7-4A1F-90D8-3CC68C9A88FF}"/>
    <cellStyle name="Comma 12 8" xfId="23100" xr:uid="{31B5F32C-2437-40B1-A584-CFA098E3E2FF}"/>
    <cellStyle name="Comma 12 9" xfId="31733" xr:uid="{1EC7B931-1DAD-4A6C-B718-8B0A895364D2}"/>
    <cellStyle name="Comma 120" xfId="31854" xr:uid="{C50A6A8A-98BF-490A-B1EE-5C6AA7EF879C}"/>
    <cellStyle name="Comma 121" xfId="31786" xr:uid="{CAB3810B-ED5B-4A38-BEB2-E70A12113DF5}"/>
    <cellStyle name="Comma 122" xfId="31791" xr:uid="{C4CB37A2-4111-4DBF-987E-779FBACC6CED}"/>
    <cellStyle name="Comma 123" xfId="31827" xr:uid="{46D6583B-3D35-461C-A837-A446CF257491}"/>
    <cellStyle name="Comma 124" xfId="31876" xr:uid="{75A5DD8B-9B00-4904-8380-2F32DABF3E76}"/>
    <cellStyle name="Comma 125" xfId="31829" xr:uid="{EC84C706-3891-4CB7-BD19-13CA2B4A07DC}"/>
    <cellStyle name="Comma 126" xfId="31828" xr:uid="{7834C265-5BE9-47B4-A316-8B21178C0182}"/>
    <cellStyle name="Comma 127" xfId="31784" xr:uid="{E1C2175C-DEF7-4B04-950B-DB3526917AC3}"/>
    <cellStyle name="Comma 128" xfId="31868" xr:uid="{B0C08393-7920-45CE-8C41-24ED9E405E31}"/>
    <cellStyle name="Comma 129" xfId="31834" xr:uid="{440DB2CB-026D-4AE3-86C8-8636C2F214CC}"/>
    <cellStyle name="Comma 13" xfId="2115" xr:uid="{49D9116B-EECC-4FAE-8698-7CBA54DBBA4C}"/>
    <cellStyle name="Comma 13 2" xfId="5434" xr:uid="{DF0BCB38-F24B-4A57-8D94-CB894F27ADAD}"/>
    <cellStyle name="Comma 13 2 2" xfId="6216" xr:uid="{1F877D77-C845-4ED4-9711-3394996BA294}"/>
    <cellStyle name="Comma 13 2 2 2" xfId="22260" xr:uid="{2395E4C5-6961-4E53-BE79-507989A8326B}"/>
    <cellStyle name="Comma 13 2 3" xfId="21288" xr:uid="{8118238A-E677-40E2-8280-DF94DC5B2484}"/>
    <cellStyle name="Comma 13 2 4" xfId="23737" xr:uid="{CA6A465E-5842-4CEB-A744-E8D3E2CDC903}"/>
    <cellStyle name="Comma 13 3" xfId="5626" xr:uid="{321306CE-F42F-4F17-9556-80B064E1850A}"/>
    <cellStyle name="Comma 13 3 2" xfId="6408" xr:uid="{4B3F0002-0019-4B0F-8D0A-12DBB6D4E56D}"/>
    <cellStyle name="Comma 13 3 2 2" xfId="22522" xr:uid="{DBBAF22B-BCFC-42CD-8A0D-9F62B0651440}"/>
    <cellStyle name="Comma 13 3 3" xfId="21535" xr:uid="{6D3C1F38-4B22-4F77-BBF9-3D042BAAFEA8}"/>
    <cellStyle name="Comma 13 3 4" xfId="23554" xr:uid="{8DADE98F-465E-4B90-97F9-50BBD82D8FFA}"/>
    <cellStyle name="Comma 13 4" xfId="6013" xr:uid="{DE5D3B27-2A1F-4351-B522-221A7CF15233}"/>
    <cellStyle name="Comma 13 4 2" xfId="22019" xr:uid="{7311D227-9B00-4479-87A0-9FBFBCB25653}"/>
    <cellStyle name="Comma 13 5" xfId="5187" xr:uid="{0ECE73AD-918D-410B-B208-D34C7827C3F1}"/>
    <cellStyle name="Comma 13 5 2" xfId="21047" xr:uid="{33BC8043-4E11-49C8-8458-83DE8A8638AB}"/>
    <cellStyle name="Comma 13 6" xfId="5013" xr:uid="{670D98B0-59EE-41B6-84CA-47B653E0DFCA}"/>
    <cellStyle name="Comma 13 7" xfId="23117" xr:uid="{9D750032-4842-4E11-8355-44BB56920951}"/>
    <cellStyle name="Comma 13 8" xfId="31727" xr:uid="{BFE61523-B8F3-45E0-BE77-EDE75D7BD168}"/>
    <cellStyle name="Comma 130" xfId="31835" xr:uid="{BB0A0821-F396-4CD3-84B1-5AE58794CE11}"/>
    <cellStyle name="Comma 131" xfId="31847" xr:uid="{1E1869B8-86AE-44F8-848D-0C7CC697BD8D}"/>
    <cellStyle name="Comma 132" xfId="31777" xr:uid="{D33B812A-D705-4B18-BE92-9588090CDD4C}"/>
    <cellStyle name="Comma 133" xfId="31818" xr:uid="{B0A42E0A-F720-4769-B479-D72D420F800D}"/>
    <cellStyle name="Comma 134" xfId="31813" xr:uid="{8FA4BE11-2D5B-4888-8E67-B8840920CA75}"/>
    <cellStyle name="Comma 135" xfId="31850" xr:uid="{DD59918C-45F8-4ABF-99DB-B3D4989E0CE6}"/>
    <cellStyle name="Comma 136" xfId="31782" xr:uid="{2728C362-EAE0-4C3A-9D0E-5D0D681CD9CE}"/>
    <cellStyle name="Comma 137" xfId="31826" xr:uid="{13DE8BDA-54F3-40E7-A3B2-4DDA862FEA8B}"/>
    <cellStyle name="Comma 138" xfId="31773" xr:uid="{FFD06F2D-3B4A-4A34-ADDD-C9A0EE4654BF}"/>
    <cellStyle name="Comma 139" xfId="31742" xr:uid="{529A3647-054C-4CF9-9034-1923ACA05109}"/>
    <cellStyle name="Comma 14" xfId="1457" xr:uid="{399C0A3F-7DB5-46D6-A3F1-5AE7AB7D86C3}"/>
    <cellStyle name="Comma 14 2" xfId="6037" xr:uid="{2D9AA59C-0FCD-4BE6-B8E1-4AA82C1F36D1}"/>
    <cellStyle name="Comma 14 2 2" xfId="22043" xr:uid="{52A396E0-6A5D-47C2-8CCD-285889AA2957}"/>
    <cellStyle name="Comma 14 2 3" xfId="23565" xr:uid="{A038593D-0933-41D8-B5C9-FB186DB881E1}"/>
    <cellStyle name="Comma 14 3" xfId="21068" xr:uid="{B4EC6D59-F513-4054-AFEE-ADB62A5114AB}"/>
    <cellStyle name="Comma 14 4" xfId="5209" xr:uid="{16D365C9-07D6-4881-A6A8-9DD20C38A36C}"/>
    <cellStyle name="Comma 14 5" xfId="23134" xr:uid="{B65E4757-0120-4876-BFD7-7BD48F64AD2A}"/>
    <cellStyle name="Comma 14 6" xfId="31735" xr:uid="{6719B96B-A14F-4325-8EE6-74D0763FEC8F}"/>
    <cellStyle name="Comma 140" xfId="41" xr:uid="{C945DF29-5E5F-41A9-8B7E-7EA02BDE218F}"/>
    <cellStyle name="Comma 141" xfId="49" xr:uid="{B6FBF005-765E-4E4B-BDF1-F725904C3552}"/>
    <cellStyle name="Comma 15" xfId="1454" xr:uid="{C7E94E5D-7CB5-4B41-99F9-A0BA633C1F7B}"/>
    <cellStyle name="Comma 15 2" xfId="4006" xr:uid="{C0129A5B-A423-4893-976F-023AB67BC966}"/>
    <cellStyle name="Comma 15 2 2" xfId="22284" xr:uid="{B734BFE2-BEF2-4040-BE72-1BBA781655F6}"/>
    <cellStyle name="Comma 15 2 3" xfId="23567" xr:uid="{C40C5286-025C-4852-9459-2763FBA49EB6}"/>
    <cellStyle name="Comma 15 2 4" xfId="6240" xr:uid="{3F91C129-3591-45AF-BC61-8AC31354A4B1}"/>
    <cellStyle name="Comma 15 3" xfId="21312" xr:uid="{597D6223-9CE5-46DE-A0D7-BC832FCE1350}"/>
    <cellStyle name="Comma 15 4" xfId="5456" xr:uid="{A93F5557-4E56-4D2F-8534-38A0CDB89310}"/>
    <cellStyle name="Comma 15 5" xfId="23230" xr:uid="{E02342D6-3D0B-4B7E-8363-42F1BD9F5762}"/>
    <cellStyle name="Comma 15 6" xfId="4466" xr:uid="{5395CFA6-DB9A-4AE5-BB17-B81F1F0A5A03}"/>
    <cellStyle name="Comma 16" xfId="4079" xr:uid="{B0A89344-F96F-4721-BF7D-3DC578BE7C9B}"/>
    <cellStyle name="Comma 16 2" xfId="6432" xr:uid="{C8FF1209-7A07-41DD-B258-95D746F3A87F}"/>
    <cellStyle name="Comma 16 2 2" xfId="22546" xr:uid="{F3D2B8DF-7411-4CEC-97A1-5B87B450E2B4}"/>
    <cellStyle name="Comma 16 2 3" xfId="23569" xr:uid="{24C345BB-1D2E-4891-9AA4-E441BCAB902C}"/>
    <cellStyle name="Comma 16 3" xfId="21559" xr:uid="{A6829828-4E79-42AF-9420-87FEDAE2FE06}"/>
    <cellStyle name="Comma 16 4" xfId="23208" xr:uid="{3153A9DD-3434-4B2B-BDD1-4C99149FC90F}"/>
    <cellStyle name="Comma 16 5" xfId="5650" xr:uid="{1F19CDE0-24A6-4789-95BA-7D7B7DDC04E3}"/>
    <cellStyle name="Comma 17" xfId="5675" xr:uid="{E280499A-DAE7-4564-AC68-EDEA240D75DA}"/>
    <cellStyle name="Comma 17 2" xfId="6457" xr:uid="{D1D4A4F1-6A99-4412-9077-92CB84ED2EC7}"/>
    <cellStyle name="Comma 17 2 2" xfId="22570" xr:uid="{79220EC6-55F3-4D64-A51C-E9A893D1AB5A}"/>
    <cellStyle name="Comma 17 3" xfId="21582" xr:uid="{8F1BE4BD-1A93-4DF6-AF32-1B9033DD8FD0}"/>
    <cellStyle name="Comma 17 4" xfId="23578" xr:uid="{6966D361-1AC9-44AE-A380-E4D4428AA534}"/>
    <cellStyle name="Comma 18" xfId="5700" xr:uid="{091110C0-E5FC-4202-BF43-E3E6D2916A8A}"/>
    <cellStyle name="Comma 18 2" xfId="6482" xr:uid="{586EFA06-5593-49AF-B27F-3601045DAF35}"/>
    <cellStyle name="Comma 18 2 2" xfId="22594" xr:uid="{46E2E4EF-F5AB-499B-AD9C-593678DC67B9}"/>
    <cellStyle name="Comma 18 3" xfId="21605" xr:uid="{B134DE8F-AED0-4CD1-A22B-9AA5E9F5A375}"/>
    <cellStyle name="Comma 18 4" xfId="23574" xr:uid="{3F8BF381-90FC-41B1-B948-3AC12AB38A25}"/>
    <cellStyle name="Comma 19" xfId="5725" xr:uid="{44895105-7D8F-4F27-8FD4-E30249E072E7}"/>
    <cellStyle name="Comma 19 2" xfId="6507" xr:uid="{8CF74CD9-DA62-49EE-8651-F10FD064F12E}"/>
    <cellStyle name="Comma 19 2 2" xfId="22618" xr:uid="{CFD8037C-35C7-4976-9388-E9DB795B37DB}"/>
    <cellStyle name="Comma 19 3" xfId="21629" xr:uid="{EBFB57E8-0315-4130-80FD-B4F0BFF3453F}"/>
    <cellStyle name="Comma 19 4" xfId="23571" xr:uid="{2FB15ABF-C16D-46B4-896D-238BDF81D4E7}"/>
    <cellStyle name="Comma 2" xfId="51" xr:uid="{6B0325E4-22EC-45ED-997E-EF3193F3F52D}"/>
    <cellStyle name="Comma 2 10" xfId="825" xr:uid="{C5F9E9AE-74C5-4A98-BB97-19E3C561FB25}"/>
    <cellStyle name="Comma 2 10 2" xfId="26573" xr:uid="{E6474B79-8966-4291-96E9-7B50EC13B66C}"/>
    <cellStyle name="Comma 2 10 2 2" xfId="29557" xr:uid="{E92A8361-100F-493B-8B9C-CB7FD3DB60E0}"/>
    <cellStyle name="Comma 2 10 3" xfId="28046" xr:uid="{656F7BC9-ECFA-4498-8D65-AAD39CB8BF52}"/>
    <cellStyle name="Comma 2 10 4" xfId="31045" xr:uid="{156D0F23-3CB4-463F-8D29-C47E0C10DB8B}"/>
    <cellStyle name="Comma 2 10 5" xfId="25117" xr:uid="{F13E9981-22B8-4765-91BA-2331B4A00493}"/>
    <cellStyle name="Comma 2 11" xfId="3769" xr:uid="{AF24E9DF-C23E-4A04-B0CD-9135E3420B4D}"/>
    <cellStyle name="Comma 2 11 2" xfId="28371" xr:uid="{A9FD7CBC-D295-41BB-AAC0-9ABD7E76C806}"/>
    <cellStyle name="Comma 2 11 3" xfId="25418" xr:uid="{B5C21D4B-721E-4A62-9029-60130AF29EF1}"/>
    <cellStyle name="Comma 2 12" xfId="159" xr:uid="{568D56A2-08D3-420E-B5FD-0DFA74FE4D60}"/>
    <cellStyle name="Comma 2 12 2" xfId="26867" xr:uid="{8F29DE93-76E2-4190-9F21-8B3E73F2961C}"/>
    <cellStyle name="Comma 2 13" xfId="4090" xr:uid="{63273908-7837-4EF4-998B-AEC78984E0F6}"/>
    <cellStyle name="Comma 2 13 2" xfId="29849" xr:uid="{78AA5629-4C28-4B2F-807B-902953974383}"/>
    <cellStyle name="Comma 2 14" xfId="23775" xr:uid="{8A1D6A45-F2D8-442E-BB33-664A519125CC}"/>
    <cellStyle name="Comma 2 15" xfId="4477" xr:uid="{56057A75-7766-4C81-8AAC-722A53F03BE0}"/>
    <cellStyle name="Comma 2 16" xfId="31758" xr:uid="{E8E09DDC-BB45-402A-AA9B-103A35362BD8}"/>
    <cellStyle name="Comma 2 17" xfId="65" xr:uid="{5D7F59EA-81E8-44DF-8092-F58DA726FCD9}"/>
    <cellStyle name="Comma 2 2" xfId="177" xr:uid="{2F225591-4F4D-4861-AC21-0ABAE424A0FB}"/>
    <cellStyle name="Comma 2 2 10" xfId="26877" xr:uid="{19A8CC4D-3444-4D85-A257-673CEC0F5DE2}"/>
    <cellStyle name="Comma 2 2 11" xfId="29859" xr:uid="{ABDB7208-EB0A-4255-8B69-E95EB250A2C9}"/>
    <cellStyle name="Comma 2 2 12" xfId="23802" xr:uid="{76517F47-1888-4733-AB7E-CD3AE6E73816}"/>
    <cellStyle name="Comma 2 2 2" xfId="194" xr:uid="{8308546A-7511-4200-BA09-D84164CE7A41}"/>
    <cellStyle name="Comma 2 2 2 10" xfId="29873" xr:uid="{14DAD0D8-FC1A-4E8A-9B08-831F3E30975F}"/>
    <cellStyle name="Comma 2 2 2 11" xfId="23815" xr:uid="{9A8724D7-348F-40B8-8B92-28339238BE6A}"/>
    <cellStyle name="Comma 2 2 2 2" xfId="4188" xr:uid="{ACAB1D27-952C-40F8-8DA2-1CF6458E82BD}"/>
    <cellStyle name="Comma 2 2 2 2 10" xfId="24007" xr:uid="{DE6F2121-77C1-457C-AFD0-B2EA8C4C90F8}"/>
    <cellStyle name="Comma 2 2 2 2 11" xfId="4994" xr:uid="{C660549E-D084-4D1E-A028-3430D5521994}"/>
    <cellStyle name="Comma 2 2 2 2 2" xfId="4999" xr:uid="{5F451DBE-FFAB-4CB8-BC8B-9BCABD448F0B}"/>
    <cellStyle name="Comma 2 2 2 2 2 2" xfId="25880" xr:uid="{94E58D8E-B200-4E73-A620-C9BAD5C25922}"/>
    <cellStyle name="Comma 2 2 2 2 2 2 2" xfId="28856" xr:uid="{4942AB13-54EF-49A6-8DAE-8703B5950AAF}"/>
    <cellStyle name="Comma 2 2 2 2 2 3" xfId="27342" xr:uid="{BFB14537-E27D-496E-9766-208D9B6E9AEA}"/>
    <cellStyle name="Comma 2 2 2 2 2 4" xfId="30337" xr:uid="{4FB3192A-8869-4863-996C-AD2DF3242F8B}"/>
    <cellStyle name="Comma 2 2 2 2 2 5" xfId="24411" xr:uid="{F6E1C2D0-C581-4FD7-91C2-A1539D569AFB}"/>
    <cellStyle name="Comma 2 2 2 2 3" xfId="24723" xr:uid="{A49C040B-06B7-4589-8AF3-B7B91486FAFC}"/>
    <cellStyle name="Comma 2 2 2 2 3 2" xfId="26168" xr:uid="{D336B37D-0068-405E-A88A-4B1D7D82BD9C}"/>
    <cellStyle name="Comma 2 2 2 2 3 2 2" xfId="29146" xr:uid="{09C2E7AF-C566-4E0E-AF01-B456808C5FD8}"/>
    <cellStyle name="Comma 2 2 2 2 3 3" xfId="27635" xr:uid="{4B52105E-92C2-4647-9497-51D50BB26044}"/>
    <cellStyle name="Comma 2 2 2 2 3 4" xfId="30633" xr:uid="{B57F862E-BE6D-4C3A-AF0C-C92A4A0F4A8C}"/>
    <cellStyle name="Comma 2 2 2 2 4" xfId="25003" xr:uid="{EC075DC0-652A-4DA0-A676-FAF97FE53108}"/>
    <cellStyle name="Comma 2 2 2 2 4 2" xfId="26459" xr:uid="{92DE42A6-1E54-4C00-9318-D2F45596F397}"/>
    <cellStyle name="Comma 2 2 2 2 4 2 2" xfId="29443" xr:uid="{EADBFB00-CD2D-41E0-9FEF-AC6E0648CBD6}"/>
    <cellStyle name="Comma 2 2 2 2 4 3" xfId="27932" xr:uid="{C1E2D970-0755-421C-82BA-6206223D9CAB}"/>
    <cellStyle name="Comma 2 2 2 2 4 4" xfId="30931" xr:uid="{A0AF0370-690E-4CD1-B5F1-EAF052EB5DAF}"/>
    <cellStyle name="Comma 2 2 2 2 5" xfId="25300" xr:uid="{B1028FF3-A135-485B-AF19-667CF3646DE0}"/>
    <cellStyle name="Comma 2 2 2 2 5 2" xfId="26768" xr:uid="{42837EBC-CE81-4AF9-A129-851B97BC074F}"/>
    <cellStyle name="Comma 2 2 2 2 5 2 2" xfId="29752" xr:uid="{653965F0-EED9-41C2-8B76-8F7A93B58A29}"/>
    <cellStyle name="Comma 2 2 2 2 5 3" xfId="28241" xr:uid="{E9FDC41F-8860-480C-8F7B-F3EB7D3AB775}"/>
    <cellStyle name="Comma 2 2 2 2 5 4" xfId="31241" xr:uid="{98683DE9-B5BE-4D74-B62A-DB8528811F23}"/>
    <cellStyle name="Comma 2 2 2 2 6" xfId="25600" xr:uid="{C53B1796-142A-43C6-BA91-061CD4E60CE8}"/>
    <cellStyle name="Comma 2 2 2 2 6 2" xfId="28566" xr:uid="{E42A40F8-7B1D-4114-B488-3DABCF4C20C9}"/>
    <cellStyle name="Comma 2 2 2 2 7" xfId="27051" xr:uid="{86F606D8-B4BB-439C-86A5-6D7711D597D4}"/>
    <cellStyle name="Comma 2 2 2 2 8" xfId="30045" xr:uid="{218D3064-1B68-4D74-9BC4-A59ECEB36359}"/>
    <cellStyle name="Comma 2 2 2 2 9" xfId="31594" xr:uid="{9D3ECEBC-41A3-41FC-BDDE-A4BC0B996205}"/>
    <cellStyle name="Comma 2 2 2 3" xfId="22861" xr:uid="{D3199CFF-2695-4065-93A1-06C42523734B}"/>
    <cellStyle name="Comma 2 2 2 3 2" xfId="24468" xr:uid="{D2D419FE-C69C-421F-9D7A-9C32D4E20755}"/>
    <cellStyle name="Comma 2 2 2 3 3" xfId="31563" xr:uid="{1B2B9941-4417-46F1-B6F1-CE515CCDB47A}"/>
    <cellStyle name="Comma 2 2 2 3 4" xfId="24103" xr:uid="{7FDAE246-043F-4921-8FD6-650697750679}"/>
    <cellStyle name="Comma 2 2 2 4" xfId="24223" xr:uid="{912A9DDD-62F6-4920-A749-F3C42D2FA498}"/>
    <cellStyle name="Comma 2 2 2 4 2" xfId="25720" xr:uid="{FE76AE21-EA98-4172-AB60-883C5597B4CA}"/>
    <cellStyle name="Comma 2 2 2 4 2 2" xfId="28686" xr:uid="{AB8C3014-C1C4-4772-88AA-524166638BE8}"/>
    <cellStyle name="Comma 2 2 2 4 3" xfId="27172" xr:uid="{780A55BB-ED31-48C1-A0C6-A3ACD25B07D6}"/>
    <cellStyle name="Comma 2 2 2 4 4" xfId="30165" xr:uid="{675B17FB-CF07-464A-9A54-4A114B883367}"/>
    <cellStyle name="Comma 2 2 2 5" xfId="24564" xr:uid="{5EF20E22-605E-474A-AFFC-633C7DF82264}"/>
    <cellStyle name="Comma 2 2 2 5 2" xfId="25997" xr:uid="{368F9E41-D48E-418D-B6C7-16756C05AA80}"/>
    <cellStyle name="Comma 2 2 2 5 2 2" xfId="28976" xr:uid="{C1B6EDED-5B48-461C-9017-E123875F60C2}"/>
    <cellStyle name="Comma 2 2 2 5 3" xfId="27465" xr:uid="{BC042D20-E68A-47B6-B7FE-211DBAB04471}"/>
    <cellStyle name="Comma 2 2 2 5 4" xfId="30461" xr:uid="{95E974CC-DAE6-459D-BB7D-551051A0EEDA}"/>
    <cellStyle name="Comma 2 2 2 6" xfId="24842" xr:uid="{0B62296C-9403-4B6F-ADF7-0B19F816643F}"/>
    <cellStyle name="Comma 2 2 2 6 2" xfId="26287" xr:uid="{B2EE4AE6-F367-494F-B222-5C5670B8D2E9}"/>
    <cellStyle name="Comma 2 2 2 6 2 2" xfId="29270" xr:uid="{D6E4768B-B39E-48C9-AC49-A41C9A42F1DB}"/>
    <cellStyle name="Comma 2 2 2 6 3" xfId="27759" xr:uid="{33C5BD29-AC61-449D-B237-B88E7E9E2675}"/>
    <cellStyle name="Comma 2 2 2 6 4" xfId="30757" xr:uid="{45C18775-264C-4F2A-8B09-0372977A67C5}"/>
    <cellStyle name="Comma 2 2 2 7" xfId="25140" xr:uid="{D6082115-12BC-484F-9B5E-C1F549F02368}"/>
    <cellStyle name="Comma 2 2 2 7 2" xfId="26597" xr:uid="{DFBB13CB-07DE-48B9-82BD-DF21BADF3D8F}"/>
    <cellStyle name="Comma 2 2 2 7 2 2" xfId="29581" xr:uid="{DD010F1A-B773-4E2A-B6C4-AC40CA5E2BC7}"/>
    <cellStyle name="Comma 2 2 2 7 3" xfId="28070" xr:uid="{4AD5181A-50A7-458A-A5B0-897641B10886}"/>
    <cellStyle name="Comma 2 2 2 7 4" xfId="31069" xr:uid="{A7FBDF51-BE3D-4F1A-80D6-C89F94A501BA}"/>
    <cellStyle name="Comma 2 2 2 8" xfId="25440" xr:uid="{CEB0B49D-A732-4495-B6BC-AE708FCB5506}"/>
    <cellStyle name="Comma 2 2 2 8 2" xfId="28395" xr:uid="{C6DB2F76-D2AB-4443-A97E-EF93F0853950}"/>
    <cellStyle name="Comma 2 2 2 9" xfId="26891" xr:uid="{EE8B6495-F33B-4787-9E55-C70B2F957C6B}"/>
    <cellStyle name="Comma 2 2 3" xfId="264" xr:uid="{0BF8CCEE-0AAE-4A01-9516-A69D3D45CCBD}"/>
    <cellStyle name="Comma 2 2 3 2" xfId="4300" xr:uid="{032C04E0-E1D8-4B20-97B1-69CE0A807E7A}"/>
    <cellStyle name="Comma 2 2 3 2 2" xfId="31738" xr:uid="{224D45F8-7773-4A99-85DE-ACBA0FBA290E}"/>
    <cellStyle name="Comma 2 2 3 3" xfId="31737" xr:uid="{B7FA4B81-BE0F-40C8-8D2A-FF15B666F5C2}"/>
    <cellStyle name="Comma 2 2 4" xfId="439" xr:uid="{A7EF404F-920C-4B0B-8A36-CBE1A43861C0}"/>
    <cellStyle name="Comma 2 2 4 10" xfId="23281" xr:uid="{CD76C926-BFE6-4625-97EE-DF5DCF839C2A}"/>
    <cellStyle name="Comma 2 2 4 11" xfId="4758" xr:uid="{AF694B4C-C378-4B3A-A437-F4B8DFD5EF9B}"/>
    <cellStyle name="Comma 2 2 4 2" xfId="18291" xr:uid="{0E3346B2-01B9-4F08-9DDE-AA97953DF97A}"/>
    <cellStyle name="Comma 2 2 4 2 2" xfId="25877" xr:uid="{5C826F09-DBC4-4753-A160-C870A42AF12C}"/>
    <cellStyle name="Comma 2 2 4 2 2 2" xfId="28853" xr:uid="{B9C6E4C6-E449-49FC-ACBA-07F919294C84}"/>
    <cellStyle name="Comma 2 2 4 2 3" xfId="27339" xr:uid="{125C38B1-D775-4218-9963-48A57B617997}"/>
    <cellStyle name="Comma 2 2 4 2 4" xfId="30334" xr:uid="{1B83E9EF-FD1E-4F2B-8CE7-76A16DED6A81}"/>
    <cellStyle name="Comma 2 2 4 2 5" xfId="24408" xr:uid="{D35A9335-2BFA-44C8-9CBB-93D30594265C}"/>
    <cellStyle name="Comma 2 2 4 3" xfId="24720" xr:uid="{45D7A9B6-DE0B-4033-A200-234701260331}"/>
    <cellStyle name="Comma 2 2 4 3 2" xfId="26165" xr:uid="{93D0ABB2-C3A7-420A-A468-0F13F707512C}"/>
    <cellStyle name="Comma 2 2 4 3 2 2" xfId="29143" xr:uid="{736F8D85-24DE-4CE9-907F-D1C389EF9A1D}"/>
    <cellStyle name="Comma 2 2 4 3 3" xfId="27632" xr:uid="{F8989C43-04A3-409A-9D87-3035D6517877}"/>
    <cellStyle name="Comma 2 2 4 3 4" xfId="30630" xr:uid="{E3E82032-D24F-49DC-AA7F-1BE938AA8914}"/>
    <cellStyle name="Comma 2 2 4 4" xfId="25000" xr:uid="{E50533ED-431C-4468-8753-BB05C89BF953}"/>
    <cellStyle name="Comma 2 2 4 4 2" xfId="26456" xr:uid="{1A518657-5EF9-422B-BB99-2C7949BA3BEF}"/>
    <cellStyle name="Comma 2 2 4 4 2 2" xfId="29440" xr:uid="{6BB7F444-57DC-4909-B90B-5BCA4E9531D1}"/>
    <cellStyle name="Comma 2 2 4 4 3" xfId="27929" xr:uid="{973EA17E-6C62-4C82-97EB-F4418958346D}"/>
    <cellStyle name="Comma 2 2 4 4 4" xfId="30928" xr:uid="{6C16DCC4-BAC1-4025-B2F0-942038214F63}"/>
    <cellStyle name="Comma 2 2 4 5" xfId="25297" xr:uid="{A28B9282-FCF0-4FB0-94CF-DE6CE04EFC01}"/>
    <cellStyle name="Comma 2 2 4 5 2" xfId="26765" xr:uid="{03488F7D-11CA-4F8B-B7FF-376AB890323F}"/>
    <cellStyle name="Comma 2 2 4 5 2 2" xfId="29749" xr:uid="{CAC15E9A-82CC-47B6-BF19-AB916F436043}"/>
    <cellStyle name="Comma 2 2 4 5 3" xfId="28238" xr:uid="{85A18341-7B4E-45B1-A4B6-02472F333DB5}"/>
    <cellStyle name="Comma 2 2 4 5 4" xfId="31238" xr:uid="{044FEBD5-766C-4339-B310-B3146F55E6DC}"/>
    <cellStyle name="Comma 2 2 4 6" xfId="25597" xr:uid="{07F82CB5-DD24-4FB2-AA8E-A13F028E712F}"/>
    <cellStyle name="Comma 2 2 4 6 2" xfId="28563" xr:uid="{8571121C-47C7-4BB2-A25A-6928641082B0}"/>
    <cellStyle name="Comma 2 2 4 7" xfId="27048" xr:uid="{FF773EED-9021-472E-A950-472A3FFD2318}"/>
    <cellStyle name="Comma 2 2 4 8" xfId="30042" xr:uid="{F01C55A1-A6D3-4831-9627-34B9AFAE17C4}"/>
    <cellStyle name="Comma 2 2 4 9" xfId="24004" xr:uid="{949752DA-FF16-4B4E-93CC-47793B07CA97}"/>
    <cellStyle name="Comma 2 2 5" xfId="198" xr:uid="{55B68A6F-9BE3-4C59-BE33-544A7C44A3D1}"/>
    <cellStyle name="Comma 2 2 5 2" xfId="25707" xr:uid="{BD0796C9-3DA7-4C06-924A-FE367519C889}"/>
    <cellStyle name="Comma 2 2 5 2 2" xfId="28673" xr:uid="{9BF17F38-82C8-4B9C-AD77-180E461BF0AE}"/>
    <cellStyle name="Comma 2 2 5 3" xfId="27159" xr:uid="{F5254519-112B-475C-B43A-0F29F0F60E50}"/>
    <cellStyle name="Comma 2 2 5 4" xfId="30152" xr:uid="{2066486E-1B57-437A-809A-C0B3043224DD}"/>
    <cellStyle name="Comma 2 2 5 5" xfId="24199" xr:uid="{BD17F135-D543-4545-8076-6B5E436EFE55}"/>
    <cellStyle name="Comma 2 2 6" xfId="680" xr:uid="{1FB11FBF-C5F9-4442-A153-9BC6A3298137}"/>
    <cellStyle name="Comma 2 2 6 2" xfId="25985" xr:uid="{E3CD035E-271B-45CD-ACCD-504DC2F63EF1}"/>
    <cellStyle name="Comma 2 2 6 2 2" xfId="28963" xr:uid="{185A719A-DF3B-4231-88B8-8E8DA6253EB9}"/>
    <cellStyle name="Comma 2 2 6 2 3" xfId="31596" xr:uid="{08FE5B80-AB35-48A7-BDB9-3925B457D1FB}"/>
    <cellStyle name="Comma 2 2 6 3" xfId="27452" xr:uid="{EC48B52B-0A07-4EE9-A4DC-15398671F48B}"/>
    <cellStyle name="Comma 2 2 6 4" xfId="30447" xr:uid="{946D1BE8-4C89-4A61-ADD0-2FEE29E53F47}"/>
    <cellStyle name="Comma 2 2 6 5" xfId="24551" xr:uid="{51B6957B-C073-4752-AC0D-503D752B5A64}"/>
    <cellStyle name="Comma 2 2 6 6" xfId="23670" xr:uid="{8D5FB1F9-39EB-4DA6-9A20-8C16A5DBEB3E}"/>
    <cellStyle name="Comma 2 2 7" xfId="625" xr:uid="{02B4CCF0-9D1F-4BCA-BAD4-A33D5796EFB3}"/>
    <cellStyle name="Comma 2 2 7 2" xfId="26272" xr:uid="{DED09671-E82E-46B2-A068-9110CE034ABD}"/>
    <cellStyle name="Comma 2 2 7 2 2" xfId="29254" xr:uid="{31CC0CAC-9DF6-4299-8502-9BAE283D4952}"/>
    <cellStyle name="Comma 2 2 7 3" xfId="27743" xr:uid="{151D9098-B3FE-43A5-96E2-5A7D9CEE3A62}"/>
    <cellStyle name="Comma 2 2 7 4" xfId="30741" xr:uid="{9561CA39-4C55-4E22-A0E1-2344A8BB50F9}"/>
    <cellStyle name="Comma 2 2 7 5" xfId="24827" xr:uid="{53B0A074-2F1A-49C0-93BB-17E150AF2F53}"/>
    <cellStyle name="Comma 2 2 7 6" xfId="23652" xr:uid="{B6981575-E04B-4D43-9152-F7B5B62C0909}"/>
    <cellStyle name="Comma 2 2 8" xfId="4303" xr:uid="{835F2EB9-063D-490D-8A97-C917CA736C34}"/>
    <cellStyle name="Comma 2 2 8 2" xfId="26583" xr:uid="{9BD3F503-70BF-41DB-8012-4BCE5135BA17}"/>
    <cellStyle name="Comma 2 2 8 2 2" xfId="29567" xr:uid="{E39EEAC3-29BE-492A-B9A4-0786762D4961}"/>
    <cellStyle name="Comma 2 2 8 3" xfId="28056" xr:uid="{8CE4AD2F-4089-4211-AF66-C768F13EAD5C}"/>
    <cellStyle name="Comma 2 2 8 4" xfId="31055" xr:uid="{D5093715-AC52-4BAB-BA7E-719E0DF7BEDE}"/>
    <cellStyle name="Comma 2 2 8 5" xfId="25126" xr:uid="{B8A8395E-9054-4565-98F7-1A354C495E32}"/>
    <cellStyle name="Comma 2 2 8 6" xfId="23562" xr:uid="{5B270BF5-D05A-499A-AE24-D48BF7E0728B}"/>
    <cellStyle name="Comma 2 2 9" xfId="25427" xr:uid="{70B2B25E-D9EA-419F-B201-1CD5D01833B6}"/>
    <cellStyle name="Comma 2 2 9 2" xfId="28381" xr:uid="{CC38109C-29B5-4633-B542-92246211F8C9}"/>
    <cellStyle name="Comma 2 3" xfId="284" xr:uid="{9EB41B18-E3D6-4D58-AB23-8D06E74C44E2}"/>
    <cellStyle name="Comma 2 3 2" xfId="789" xr:uid="{A9757ADF-4F7C-4198-B1F8-4D82719A16D3}"/>
    <cellStyle name="Comma 2 3 2 10" xfId="24097" xr:uid="{4EF0B314-D42C-4B8F-9AB3-793FCA84D46D}"/>
    <cellStyle name="Comma 2 3 2 11" xfId="4728" xr:uid="{25446626-9C5B-44FF-8A9C-2FA576B9F331}"/>
    <cellStyle name="Comma 2 3 2 2" xfId="3434" xr:uid="{156EE403-A4AB-4CD6-A19B-04AD1FB3870A}"/>
    <cellStyle name="Comma 2 3 2 2 2" xfId="25905" xr:uid="{9C5256DE-B9A5-4552-B9C0-56B5D768248C}"/>
    <cellStyle name="Comma 2 3 2 2 2 2" xfId="28881" xr:uid="{B0A81806-3E0A-47EC-AE87-2973AD81D0FF}"/>
    <cellStyle name="Comma 2 3 2 2 3" xfId="27370" xr:uid="{0AB72686-066D-4002-BFAA-4970BAA35729}"/>
    <cellStyle name="Comma 2 3 2 2 4" xfId="30365" xr:uid="{0C8B97B1-60F8-4BB6-BA11-62A3AD29A388}"/>
    <cellStyle name="Comma 2 3 2 2 5" xfId="24463" xr:uid="{1908AC0B-A32E-45AC-AF5C-C0E111432069}"/>
    <cellStyle name="Comma 2 3 2 2 6" xfId="20647" xr:uid="{3DA7CD3C-72EA-4E4B-A0BF-ABBE9B28BF25}"/>
    <cellStyle name="Comma 2 3 2 3" xfId="1476" xr:uid="{7733E1B1-D902-47F0-8A79-C4B25CB303FE}"/>
    <cellStyle name="Comma 2 3 2 3 2" xfId="26192" xr:uid="{5FF470DA-6483-48CB-8EF8-7329490C67E8}"/>
    <cellStyle name="Comma 2 3 2 3 2 2" xfId="29174" xr:uid="{67C64585-3AD1-4AA1-8A87-FCA7F780DF8F}"/>
    <cellStyle name="Comma 2 3 2 3 3" xfId="27663" xr:uid="{2E848CEE-CB40-4406-A58F-5178872044CF}"/>
    <cellStyle name="Comma 2 3 2 3 4" xfId="30661" xr:uid="{7A675820-81AE-45B2-8A3E-E9E632E1E106}"/>
    <cellStyle name="Comma 2 3 2 3 5" xfId="24749" xr:uid="{4DCBC1B6-D5E5-4649-AFC7-4D6F9B9BEEFA}"/>
    <cellStyle name="Comma 2 3 2 3 6" xfId="18293" xr:uid="{570BE548-CEBE-4242-9647-386648167036}"/>
    <cellStyle name="Comma 2 3 2 4" xfId="25035" xr:uid="{D48DCED9-2180-49C3-8B82-F414E9A6FD93}"/>
    <cellStyle name="Comma 2 3 2 4 2" xfId="26492" xr:uid="{6C19DB06-F719-4CDF-B68A-50D92771E806}"/>
    <cellStyle name="Comma 2 3 2 4 2 2" xfId="29476" xr:uid="{FABF9FA8-3068-4543-8A41-F38E7973D67F}"/>
    <cellStyle name="Comma 2 3 2 4 3" xfId="27965" xr:uid="{828B7F11-46BF-4A09-8F74-490D25651491}"/>
    <cellStyle name="Comma 2 3 2 4 4" xfId="30964" xr:uid="{63214D6C-E543-4122-901B-538B569F6833}"/>
    <cellStyle name="Comma 2 3 2 5" xfId="25328" xr:uid="{FD11ECA6-CD0B-4BBF-A3AE-DB8A9332FF96}"/>
    <cellStyle name="Comma 2 3 2 5 2" xfId="26796" xr:uid="{C21C45C9-C66B-4695-A21E-0C471C970918}"/>
    <cellStyle name="Comma 2 3 2 5 2 2" xfId="29780" xr:uid="{B9B0D101-FF07-459E-BA01-4F968ED75B3A}"/>
    <cellStyle name="Comma 2 3 2 5 3" xfId="28269" xr:uid="{7B61B137-E9E4-4404-B43A-27F2AE9B0B93}"/>
    <cellStyle name="Comma 2 3 2 5 4" xfId="31269" xr:uid="{0B630B9A-9BF2-4439-8BF6-9A6C7C007769}"/>
    <cellStyle name="Comma 2 3 2 6" xfId="25628" xr:uid="{0C07C2C4-77F7-4989-A8A2-C028781CF076}"/>
    <cellStyle name="Comma 2 3 2 6 2" xfId="28594" xr:uid="{DE5408B6-A957-4217-B1DC-37CE207FAABF}"/>
    <cellStyle name="Comma 2 3 2 7" xfId="27079" xr:uid="{D0FA357A-E20F-4DC6-99C6-4705961D2145}"/>
    <cellStyle name="Comma 2 3 2 8" xfId="30073" xr:uid="{66BD5C19-4520-44EA-9E1E-033E4C9BB352}"/>
    <cellStyle name="Comma 2 3 2 9" xfId="31463" xr:uid="{8B0F987C-97D4-447D-8083-1A6B5C387596}"/>
    <cellStyle name="Comma 2 3 3" xfId="627" xr:uid="{4F3F4CA0-C232-426C-B21B-355107A7DF2B}"/>
    <cellStyle name="Comma 2 3 3 10" xfId="24130" xr:uid="{3C0271FB-4496-48C6-9B38-894EB1108C8A}"/>
    <cellStyle name="Comma 2 3 3 11" xfId="20646" xr:uid="{4C16C90E-1A58-483D-A549-4A758FE1B143}"/>
    <cellStyle name="Comma 2 3 3 2" xfId="24495" xr:uid="{DD1F83D6-A5BD-4564-8D66-D668460B40A9}"/>
    <cellStyle name="Comma 2 3 3 2 2" xfId="25919" xr:uid="{C1F88F1C-DA20-488F-8386-8F9D5DEA9D50}"/>
    <cellStyle name="Comma 2 3 3 2 2 2" xfId="28896" xr:uid="{168C3A0A-2483-4945-B7BA-4A4C1A3FAC08}"/>
    <cellStyle name="Comma 2 3 3 2 3" xfId="27385" xr:uid="{61F053E0-AC3C-4FE9-9000-6655DCB05805}"/>
    <cellStyle name="Comma 2 3 3 2 4" xfId="30380" xr:uid="{5AAE4465-C998-4AE2-853C-565A411F8FF6}"/>
    <cellStyle name="Comma 2 3 3 2 5" xfId="31634" xr:uid="{1FBE1F28-EC60-486E-B68C-35944402CA4E}"/>
    <cellStyle name="Comma 2 3 3 3" xfId="24764" xr:uid="{17131832-A4DF-4107-A54B-FA4D9456FF28}"/>
    <cellStyle name="Comma 2 3 3 3 2" xfId="26207" xr:uid="{CC2AC576-8C58-42FB-BAA4-5180933BA9D7}"/>
    <cellStyle name="Comma 2 3 3 3 2 2" xfId="29189" xr:uid="{1D57D837-A95B-4ECD-9B81-8EC9B9D79A1B}"/>
    <cellStyle name="Comma 2 3 3 3 3" xfId="27678" xr:uid="{7AA97A1D-1C7B-46C1-9AD5-6903B9AEC79F}"/>
    <cellStyle name="Comma 2 3 3 3 4" xfId="30676" xr:uid="{0867F012-2DB3-4992-918E-B7DEA5A41DAA}"/>
    <cellStyle name="Comma 2 3 3 3 5" xfId="31684" xr:uid="{B59AA09D-BEE1-4355-9AE5-40B085D556BE}"/>
    <cellStyle name="Comma 2 3 3 4" xfId="25050" xr:uid="{799EB182-B962-408A-AFD2-FD4B79BB5A15}"/>
    <cellStyle name="Comma 2 3 3 4 2" xfId="26507" xr:uid="{0916F760-F88A-4346-A646-6702BD58B26E}"/>
    <cellStyle name="Comma 2 3 3 4 2 2" xfId="29491" xr:uid="{51A58C23-F958-42F7-9B58-1161B030B4E3}"/>
    <cellStyle name="Comma 2 3 3 4 3" xfId="27980" xr:uid="{988E48CC-760C-4482-833A-F2B62D25C2AA}"/>
    <cellStyle name="Comma 2 3 3 4 4" xfId="30979" xr:uid="{B63CAF80-EFA7-459C-B6BD-8BD31D72F42B}"/>
    <cellStyle name="Comma 2 3 3 5" xfId="25343" xr:uid="{7104EA77-9E5A-41CF-8E53-7D1BA544C5F1}"/>
    <cellStyle name="Comma 2 3 3 5 2" xfId="26811" xr:uid="{30207F96-0D0A-4559-B0AE-4F1639A47137}"/>
    <cellStyle name="Comma 2 3 3 5 2 2" xfId="29795" xr:uid="{7864990E-DF55-46E9-AAEB-18942028902A}"/>
    <cellStyle name="Comma 2 3 3 5 3" xfId="28284" xr:uid="{7C9A44D8-E03E-4ADD-8006-3D67FEAF0EA9}"/>
    <cellStyle name="Comma 2 3 3 5 4" xfId="31284" xr:uid="{FA0686E1-9F70-4D94-9759-FE4D8815C655}"/>
    <cellStyle name="Comma 2 3 3 6" xfId="25643" xr:uid="{960DAA8A-AFFC-4EE5-BA8A-F86D3942A28A}"/>
    <cellStyle name="Comma 2 3 3 6 2" xfId="28609" xr:uid="{55FE0D84-E7E6-4508-A343-41A5A1DD7EBC}"/>
    <cellStyle name="Comma 2 3 3 7" xfId="27094" xr:uid="{6D286CA0-7332-4F0A-BCCE-2052BD6FE793}"/>
    <cellStyle name="Comma 2 3 3 8" xfId="30088" xr:uid="{DE85CB59-410D-4D5D-868C-D33CFAC7CD0A}"/>
    <cellStyle name="Comma 2 3 3 9" xfId="31462" xr:uid="{B3ECF4AF-285A-41BE-B9E9-F83A743749D6}"/>
    <cellStyle name="Comma 2 3 4" xfId="1470" xr:uid="{B1B2EBB1-DA7C-4227-A8DF-3F96AF2DC452}"/>
    <cellStyle name="Comma 2 3 4 10" xfId="24148" xr:uid="{553B6F9D-ED86-4197-ABAA-B9C2B9AB2689}"/>
    <cellStyle name="Comma 2 3 4 11" xfId="18292" xr:uid="{4607B82D-5CB5-4E01-B0CF-8A0E987A2CEA}"/>
    <cellStyle name="Comma 2 3 4 2" xfId="24516" xr:uid="{668598F7-3A41-4D30-80D7-659A53429F52}"/>
    <cellStyle name="Comma 2 3 4 2 2" xfId="25952" xr:uid="{E1FF4B75-7375-43FD-A3CA-EFB150A99FD7}"/>
    <cellStyle name="Comma 2 3 4 2 2 2" xfId="28929" xr:uid="{4BB7960D-671F-4FF2-9825-036A6311CE24}"/>
    <cellStyle name="Comma 2 3 4 2 3" xfId="27418" xr:uid="{7076204D-4960-419C-9BDF-A17AF963C752}"/>
    <cellStyle name="Comma 2 3 4 2 4" xfId="30413" xr:uid="{6301098B-B506-46DC-B01C-C9FEB2C1BB09}"/>
    <cellStyle name="Comma 2 3 4 3" xfId="24797" xr:uid="{F4BC4CD1-8AC0-445F-94B6-AB89BD41D6D9}"/>
    <cellStyle name="Comma 2 3 4 3 2" xfId="26240" xr:uid="{1FFB58D9-F17A-43BD-AC87-66DE01C36E3F}"/>
    <cellStyle name="Comma 2 3 4 3 2 2" xfId="29222" xr:uid="{F0207573-25C2-4147-8ABB-59167BCA6B8B}"/>
    <cellStyle name="Comma 2 3 4 3 3" xfId="27711" xr:uid="{E86D1329-70E0-484F-886D-E098740AF011}"/>
    <cellStyle name="Comma 2 3 4 3 4" xfId="30709" xr:uid="{98DF9174-559C-45DB-BF0B-73B4CBA2760A}"/>
    <cellStyle name="Comma 2 3 4 4" xfId="25083" xr:uid="{F8BF8082-2526-47BC-A8DD-C7D8410CA414}"/>
    <cellStyle name="Comma 2 3 4 4 2" xfId="26540" xr:uid="{5AC7A2D6-FE86-42AF-A529-AD1E4DE2F8F0}"/>
    <cellStyle name="Comma 2 3 4 4 2 2" xfId="29524" xr:uid="{2665E729-8EAD-48B7-B493-4645E214F50B}"/>
    <cellStyle name="Comma 2 3 4 4 3" xfId="28013" xr:uid="{871AED4A-C52B-49D8-B1AC-8A32B8530468}"/>
    <cellStyle name="Comma 2 3 4 4 4" xfId="31012" xr:uid="{72709560-617F-4301-9B7C-742DDB66307F}"/>
    <cellStyle name="Comma 2 3 4 5" xfId="25376" xr:uid="{A8C853DB-338D-4F41-997A-74138861C18D}"/>
    <cellStyle name="Comma 2 3 4 5 2" xfId="26844" xr:uid="{7AB403AD-0124-440C-93E4-5E24E8CD4989}"/>
    <cellStyle name="Comma 2 3 4 5 2 2" xfId="29828" xr:uid="{FB46895F-FCD2-43B0-9EC3-A9920BEB9DD6}"/>
    <cellStyle name="Comma 2 3 4 5 3" xfId="28317" xr:uid="{70FFB464-5D0C-48F7-94A0-317B1B82FDED}"/>
    <cellStyle name="Comma 2 3 4 5 4" xfId="31317" xr:uid="{E6DEBA97-7408-40E8-A725-02DC0402152A}"/>
    <cellStyle name="Comma 2 3 4 6" xfId="25676" xr:uid="{C673D0E7-C733-47F5-B196-B6ED2E46A9FC}"/>
    <cellStyle name="Comma 2 3 4 6 2" xfId="28642" xr:uid="{31464FC9-C3D1-46F5-9BEE-6A1060780595}"/>
    <cellStyle name="Comma 2 3 4 7" xfId="27127" xr:uid="{DC5B729E-B257-4E84-9F21-BBE7B8A7DF31}"/>
    <cellStyle name="Comma 2 3 4 8" xfId="30121" xr:uid="{D50D358E-0A7C-4F38-A099-0BCB335902EA}"/>
    <cellStyle name="Comma 2 3 4 9" xfId="31611" xr:uid="{066F520D-88C3-457E-8B24-B7D5BCD71E2D}"/>
    <cellStyle name="Comma 2 3 5" xfId="22842" xr:uid="{5A6FDA4B-3205-4988-93B2-CF0679F248F4}"/>
    <cellStyle name="Comma 2 3 5 10" xfId="24164" xr:uid="{DFFD13EC-408F-4759-A9A6-5AF2CA5436F9}"/>
    <cellStyle name="Comma 2 3 5 2" xfId="24532" xr:uid="{316B46B5-D46E-4EEB-8C8D-DFFCD9FC4CD2}"/>
    <cellStyle name="Comma 2 3 5 2 2" xfId="25968" xr:uid="{36261D82-B40B-4D3D-8488-E65C58A6B57D}"/>
    <cellStyle name="Comma 2 3 5 2 2 2" xfId="28945" xr:uid="{723FFA15-B271-42AA-B04D-6620E84181BC}"/>
    <cellStyle name="Comma 2 3 5 2 3" xfId="27434" xr:uid="{B3F6B346-93A4-4785-9357-DA3518448CA8}"/>
    <cellStyle name="Comma 2 3 5 2 4" xfId="30429" xr:uid="{62B7A82D-EF95-4162-B547-04BCD7CB133C}"/>
    <cellStyle name="Comma 2 3 5 3" xfId="24813" xr:uid="{6ACBDFD3-F157-440D-87DD-7A097A04AA07}"/>
    <cellStyle name="Comma 2 3 5 3 2" xfId="26256" xr:uid="{99BD066A-A4B8-4D96-8507-18A097BB29D5}"/>
    <cellStyle name="Comma 2 3 5 3 2 2" xfId="29238" xr:uid="{DB8BB6CB-F2D5-47AF-9119-778C0BECDDA6}"/>
    <cellStyle name="Comma 2 3 5 3 3" xfId="27727" xr:uid="{55DD2BB7-88CF-4EDB-B67F-01DC443C9078}"/>
    <cellStyle name="Comma 2 3 5 3 4" xfId="30725" xr:uid="{A3309565-D2F2-44FA-98BD-B5D695B087CB}"/>
    <cellStyle name="Comma 2 3 5 4" xfId="25099" xr:uid="{612688FF-D809-4759-A07C-885ABD1E2C52}"/>
    <cellStyle name="Comma 2 3 5 4 2" xfId="26556" xr:uid="{1F20DDC0-BE51-4479-BAA6-60A7DD933BD1}"/>
    <cellStyle name="Comma 2 3 5 4 2 2" xfId="29540" xr:uid="{EFB7796A-A135-4E4F-8860-643E070151B2}"/>
    <cellStyle name="Comma 2 3 5 4 3" xfId="28029" xr:uid="{E22D41A0-E523-45D6-A18C-FB31B6D7C99A}"/>
    <cellStyle name="Comma 2 3 5 4 4" xfId="31028" xr:uid="{821F6ADC-3FF0-4C25-8912-DE67D9AC7CBE}"/>
    <cellStyle name="Comma 2 3 5 5" xfId="25392" xr:uid="{4F7BEFED-596A-4184-B9CA-587A60D1A435}"/>
    <cellStyle name="Comma 2 3 5 5 2" xfId="26860" xr:uid="{BCAB754A-C200-44F9-9414-C54E46B792B4}"/>
    <cellStyle name="Comma 2 3 5 5 2 2" xfId="29844" xr:uid="{69BF7A18-E324-42D3-8C24-52299E1D3416}"/>
    <cellStyle name="Comma 2 3 5 5 3" xfId="28333" xr:uid="{F9C169EF-52E5-4AA9-ADA6-23CA3BEDE99E}"/>
    <cellStyle name="Comma 2 3 5 5 4" xfId="31333" xr:uid="{E61189F9-551F-447F-9B84-A4BBA5EBD635}"/>
    <cellStyle name="Comma 2 3 5 6" xfId="25692" xr:uid="{005101B1-FCD7-4A1C-81E2-F9A8D68334D2}"/>
    <cellStyle name="Comma 2 3 5 6 2" xfId="28658" xr:uid="{D71D37D1-6CCF-4B45-886A-99921849D132}"/>
    <cellStyle name="Comma 2 3 5 7" xfId="27143" xr:uid="{689BC25C-0BD4-4202-A086-A7AA03049E45}"/>
    <cellStyle name="Comma 2 3 5 8" xfId="30137" xr:uid="{9CB859FE-48BD-4316-B96F-E922EB7908D0}"/>
    <cellStyle name="Comma 2 3 5 9" xfId="31651" xr:uid="{D97658F4-8B1C-4B6C-A53E-0B6CDB4DCB7E}"/>
    <cellStyle name="Comma 2 3 6" xfId="25410" xr:uid="{4FE2E1E0-E08E-4AB3-A9A6-D105F962B899}"/>
    <cellStyle name="Comma 2 3 6 2" xfId="28363" xr:uid="{B1E86061-289E-4B95-A130-A1B3F51B3E70}"/>
    <cellStyle name="Comma 2 3 7" xfId="23779" xr:uid="{8D360A7D-1A78-4949-97AF-2C1E3783E60C}"/>
    <cellStyle name="Comma 2 4" xfId="349" xr:uid="{0C0FA722-56ED-411A-AA8B-6A8EB511D4FF}"/>
    <cellStyle name="Comma 2 4 10" xfId="29866" xr:uid="{79F7B13D-3585-4F7A-89B4-05266F3C6063}"/>
    <cellStyle name="Comma 2 4 11" xfId="23811" xr:uid="{90C56412-20A1-4B43-8AF3-3C246ACA18A3}"/>
    <cellStyle name="Comma 2 4 12" xfId="23236" xr:uid="{27320C74-7285-4ECC-BCA2-304C15C33285}"/>
    <cellStyle name="Comma 2 4 13" xfId="4612" xr:uid="{2E757475-D6C7-44EA-8107-6520354D7917}"/>
    <cellStyle name="Comma 2 4 2" xfId="849" xr:uid="{FF313D76-0500-4607-9928-207A63D367F9}"/>
    <cellStyle name="Comma 2 4 2 10" xfId="23306" xr:uid="{E92A8898-7D37-461F-A027-B0384557E27F}"/>
    <cellStyle name="Comma 2 4 2 11" xfId="4778" xr:uid="{5EB126CE-41C0-4D90-8665-91D3A2E8C873}"/>
    <cellStyle name="Comma 2 4 2 2" xfId="4167" xr:uid="{E2567B30-A88D-481A-917B-53B9F4B61DC2}"/>
    <cellStyle name="Comma 2 4 2 2 2" xfId="25887" xr:uid="{6AC8E0DA-8057-4F7C-AEF0-E8EA8A12B6C5}"/>
    <cellStyle name="Comma 2 4 2 2 2 2" xfId="28864" xr:uid="{4C0CDF0C-71FD-43D5-9245-59E795C69C50}"/>
    <cellStyle name="Comma 2 4 2 2 3" xfId="27350" xr:uid="{09B1823F-F356-49FE-97F7-B9C5EEA76796}"/>
    <cellStyle name="Comma 2 4 2 2 4" xfId="30345" xr:uid="{F0470939-1FED-4EDE-B20B-4D4FA67EBFDB}"/>
    <cellStyle name="Comma 2 4 2 2 5" xfId="24421" xr:uid="{7E5700B7-D987-4927-B1BB-3C26A84C2416}"/>
    <cellStyle name="Comma 2 4 2 2 6" xfId="20648" xr:uid="{198DB2E4-0D53-442A-BE10-E74FF623B9D1}"/>
    <cellStyle name="Comma 2 4 2 3" xfId="24731" xr:uid="{B3CA0F7B-52D3-4C26-8F0E-967C31BB2F47}"/>
    <cellStyle name="Comma 2 4 2 3 2" xfId="26175" xr:uid="{102FC8E1-63CB-48F2-9612-5C56AC25AA98}"/>
    <cellStyle name="Comma 2 4 2 3 2 2" xfId="29154" xr:uid="{65D6B1FF-64FC-469E-BAF2-F45E74636B3C}"/>
    <cellStyle name="Comma 2 4 2 3 3" xfId="27643" xr:uid="{44E12DA8-247D-48C5-BCF6-55D63181BDC7}"/>
    <cellStyle name="Comma 2 4 2 3 4" xfId="30641" xr:uid="{5EAC2128-8E63-4A31-99F0-9F8A9DC50F63}"/>
    <cellStyle name="Comma 2 4 2 4" xfId="25010" xr:uid="{301E582B-0AE2-456D-A17A-564FAB6C1019}"/>
    <cellStyle name="Comma 2 4 2 4 2" xfId="26467" xr:uid="{B1BB24D3-7421-4623-8EA8-14254C5BD1E2}"/>
    <cellStyle name="Comma 2 4 2 4 2 2" xfId="29451" xr:uid="{66897972-C134-4557-B73C-40A93EFF24CD}"/>
    <cellStyle name="Comma 2 4 2 4 3" xfId="27940" xr:uid="{3B1DFD89-E5AB-484D-8ADC-4C63AC5C353D}"/>
    <cellStyle name="Comma 2 4 2 4 4" xfId="30939" xr:uid="{E98C48D5-674D-47C9-A2BE-269BFC1541BE}"/>
    <cellStyle name="Comma 2 4 2 5" xfId="25308" xr:uid="{0302EC28-C689-4259-8769-E178C74B2E1D}"/>
    <cellStyle name="Comma 2 4 2 5 2" xfId="26776" xr:uid="{39BFA7F5-2A18-4C1C-BF5A-54622FBE952E}"/>
    <cellStyle name="Comma 2 4 2 5 2 2" xfId="29760" xr:uid="{4237D372-4F46-4D52-8CB0-E21A487B6F56}"/>
    <cellStyle name="Comma 2 4 2 5 3" xfId="28249" xr:uid="{1991971F-2588-4D96-B06D-665C3460376B}"/>
    <cellStyle name="Comma 2 4 2 5 4" xfId="31249" xr:uid="{5C2F4033-959F-4212-BD5B-3B8EF513F852}"/>
    <cellStyle name="Comma 2 4 2 6" xfId="25608" xr:uid="{31174547-ACB8-441B-96E6-DB44C38EE6D8}"/>
    <cellStyle name="Comma 2 4 2 6 2" xfId="28574" xr:uid="{871DFE5F-A9CC-4295-9FBF-DACE8874F795}"/>
    <cellStyle name="Comma 2 4 2 7" xfId="27059" xr:uid="{1E906BAC-F8E5-4C0C-9EFE-2D7DD47D6B83}"/>
    <cellStyle name="Comma 2 4 2 8" xfId="30053" xr:uid="{4F7F1AA6-9886-4E96-87A8-4A334DB0FEDC}"/>
    <cellStyle name="Comma 2 4 2 9" xfId="24016" xr:uid="{C7A05B99-D5AB-4FA8-9065-0BA50B352840}"/>
    <cellStyle name="Comma 2 4 3" xfId="623" xr:uid="{A1F17FDD-EA19-4253-8A73-925C6FFE37BE}"/>
    <cellStyle name="Comma 2 4 3 2" xfId="3763" xr:uid="{7252EB0D-724F-4CCA-AF15-6819BEE55CD0}"/>
    <cellStyle name="Comma 2 4 3 2 2" xfId="3948" xr:uid="{66C88959-9265-4CFF-AB6E-CBC5EEB0A4E3}"/>
    <cellStyle name="Comma 2 4 3 2 3" xfId="32125" xr:uid="{D49597B3-2B15-409B-A059-2D1B0D4442D1}"/>
    <cellStyle name="Comma 2 4 3 3" xfId="3378" xr:uid="{2EDA5DFE-B258-471A-8A99-16274B28AE8E}"/>
    <cellStyle name="Comma 2 4 3 4" xfId="18294" xr:uid="{A8E65C33-CA4A-4445-B047-61AFDE68338B}"/>
    <cellStyle name="Comma 2 4 3 5" xfId="31967" xr:uid="{88E66939-4B49-45F4-8B6F-0CCD8A604773}"/>
    <cellStyle name="Comma 2 4 4" xfId="3685" xr:uid="{3882B028-DE9E-4890-9439-DD024CEB90D4}"/>
    <cellStyle name="Comma 2 4 4 2" xfId="3871" xr:uid="{2A0AC5DF-A5CE-4454-83D2-4A297DD8ED1C}"/>
    <cellStyle name="Comma 2 4 4 2 2" xfId="28680" xr:uid="{6793EBCF-DE87-489F-AC85-1037688BFE61}"/>
    <cellStyle name="Comma 2 4 4 2 3" xfId="25714" xr:uid="{ED029C92-E335-44B9-80DC-ED45E23727A2}"/>
    <cellStyle name="Comma 2 4 4 3" xfId="27166" xr:uid="{B312E24A-AC8E-4248-8740-1CF9608E7177}"/>
    <cellStyle name="Comma 2 4 4 4" xfId="30159" xr:uid="{29D014B7-14E6-4B3A-95C7-64CDCE8E4019}"/>
    <cellStyle name="Comma 2 4 4 5" xfId="24215" xr:uid="{3673EB30-B713-46A0-8DBF-52B9120D662B}"/>
    <cellStyle name="Comma 2 4 4 6" xfId="32052" xr:uid="{4E85A435-A9C0-4D77-B0CD-6AFF827891D2}"/>
    <cellStyle name="Comma 2 4 5" xfId="4141" xr:uid="{5ED59427-289F-4CAC-9215-E5CC5586A8C2}"/>
    <cellStyle name="Comma 2 4 5 2" xfId="25992" xr:uid="{025CC3D4-BEBA-40AD-AA65-67C14970855F}"/>
    <cellStyle name="Comma 2 4 5 2 2" xfId="28970" xr:uid="{53CB78F4-AA84-4DD7-B8BB-D9E347C82104}"/>
    <cellStyle name="Comma 2 4 5 3" xfId="27459" xr:uid="{BA6685A0-639E-413A-B97A-B3ADA1DE221D}"/>
    <cellStyle name="Comma 2 4 5 4" xfId="30454" xr:uid="{6D35ACBA-BDCA-44F3-9607-4EC64B1F66AF}"/>
    <cellStyle name="Comma 2 4 6" xfId="24836" xr:uid="{13A7D0D9-D400-4457-BACC-04A9BDEC6ED4}"/>
    <cellStyle name="Comma 2 4 6 2" xfId="26281" xr:uid="{88E4D541-9DE5-46EA-87F9-ED5572D48004}"/>
    <cellStyle name="Comma 2 4 6 2 2" xfId="29263" xr:uid="{2A05A7C5-30C5-442D-960F-FDED63DF774A}"/>
    <cellStyle name="Comma 2 4 6 3" xfId="27752" xr:uid="{71D9F8F6-5C94-4548-B11A-B565605146E8}"/>
    <cellStyle name="Comma 2 4 6 4" xfId="30750" xr:uid="{C25A345B-3562-4E78-8E59-C3865424D649}"/>
    <cellStyle name="Comma 2 4 7" xfId="25133" xr:uid="{5F71C5C4-08F3-4F3E-AED6-C4EB15D1CCBF}"/>
    <cellStyle name="Comma 2 4 7 2" xfId="26590" xr:uid="{A1DF47FF-61B5-4AA4-9BCC-9AD0DB88AD7F}"/>
    <cellStyle name="Comma 2 4 7 2 2" xfId="29574" xr:uid="{678270C3-C445-4860-AC3C-08127A662DE2}"/>
    <cellStyle name="Comma 2 4 7 3" xfId="28063" xr:uid="{B736A94A-5D98-48B6-8B10-7F098C59FAAB}"/>
    <cellStyle name="Comma 2 4 7 4" xfId="31062" xr:uid="{2C133CD7-FAFE-478D-80E9-B98B6A873799}"/>
    <cellStyle name="Comma 2 4 8" xfId="25434" xr:uid="{FCA04614-8051-4B14-A200-EAE5E99576A8}"/>
    <cellStyle name="Comma 2 4 8 2" xfId="28388" xr:uid="{A57BA574-778A-4DB0-A38D-7CDC49E0D682}"/>
    <cellStyle name="Comma 2 4 9" xfId="26884" xr:uid="{8722B8EE-0DA6-4894-8C74-C96D60493FEF}"/>
    <cellStyle name="Comma 2 5" xfId="384" xr:uid="{53EA3105-26FA-411B-BD20-6B9D57DDD898}"/>
    <cellStyle name="Comma 2 5 2" xfId="3485" xr:uid="{7E546297-88AE-4B43-BA91-4B2042E38590}"/>
    <cellStyle name="Comma 2 5 2 10" xfId="20731" xr:uid="{15F1A4B0-9A91-4A50-AEA4-BE60CF7F6C9E}"/>
    <cellStyle name="Comma 2 5 2 2" xfId="4202" xr:uid="{F5D62083-5D78-4BF2-958D-F11C36835A21}"/>
    <cellStyle name="Comma 2 5 2 2 2" xfId="25897" xr:uid="{1805C9DC-86EE-4346-B0A4-3C127018F7F3}"/>
    <cellStyle name="Comma 2 5 2 2 2 2" xfId="28873" xr:uid="{659C56B4-EEF1-4337-BE36-519B60F63A5B}"/>
    <cellStyle name="Comma 2 5 2 2 3" xfId="27361" xr:uid="{40DA4F36-0C35-46D0-B753-CB2EBFE08BB5}"/>
    <cellStyle name="Comma 2 5 2 2 4" xfId="30356" xr:uid="{37A81F30-74C8-4EBB-846E-F6D86F6BD194}"/>
    <cellStyle name="Comma 2 5 2 2 5" xfId="24440" xr:uid="{8A8EB2A4-3683-4F19-A8EC-AB8874681E3B}"/>
    <cellStyle name="Comma 2 5 2 3" xfId="24741" xr:uid="{29C4C6D6-C0E8-475D-846F-A6AB650B7981}"/>
    <cellStyle name="Comma 2 5 2 3 2" xfId="26184" xr:uid="{2C028CE1-7021-48EC-A4CE-7ED2764029FC}"/>
    <cellStyle name="Comma 2 5 2 3 2 2" xfId="29165" xr:uid="{2ABD31B2-F184-444C-A32A-1CB4A9D091E7}"/>
    <cellStyle name="Comma 2 5 2 3 3" xfId="27654" xr:uid="{6F2246AA-0FB4-4235-8601-6758FAB63806}"/>
    <cellStyle name="Comma 2 5 2 3 4" xfId="30652" xr:uid="{0454ED4C-89A0-4FD9-A850-F6E34874D110}"/>
    <cellStyle name="Comma 2 5 2 4" xfId="25021" xr:uid="{A1AE14A8-D729-4767-96D9-E7EB8A399A5B}"/>
    <cellStyle name="Comma 2 5 2 4 2" xfId="26478" xr:uid="{47AB5E8C-704F-46A0-8691-CCCE3DD79CFD}"/>
    <cellStyle name="Comma 2 5 2 4 2 2" xfId="29462" xr:uid="{7F898DEA-A6CB-4EB0-BFD0-44FBED17A669}"/>
    <cellStyle name="Comma 2 5 2 4 3" xfId="27951" xr:uid="{DA1AFDF3-BED2-494C-B4BE-CB5C0375CC53}"/>
    <cellStyle name="Comma 2 5 2 4 4" xfId="30950" xr:uid="{AE3A070F-CAE7-47D8-B7FD-0BC94A0D0E3E}"/>
    <cellStyle name="Comma 2 5 2 5" xfId="25319" xr:uid="{12BD8B91-9875-4B19-BC18-E59B3E858258}"/>
    <cellStyle name="Comma 2 5 2 5 2" xfId="26787" xr:uid="{87923C46-C059-4E0B-AE8C-1BB9FE206B7E}"/>
    <cellStyle name="Comma 2 5 2 5 2 2" xfId="29771" xr:uid="{22355323-3FE9-428D-BAD2-BBC4CC0E83BB}"/>
    <cellStyle name="Comma 2 5 2 5 3" xfId="28260" xr:uid="{D6AADC32-9029-4D28-8938-3FA51B69A44E}"/>
    <cellStyle name="Comma 2 5 2 5 4" xfId="31260" xr:uid="{FDC6D239-F11A-4A50-AE22-9571793C1615}"/>
    <cellStyle name="Comma 2 5 2 6" xfId="25619" xr:uid="{56D8EBF1-6ECE-4A95-B3AB-BCE441E00EB0}"/>
    <cellStyle name="Comma 2 5 2 6 2" xfId="28585" xr:uid="{EA675142-0E5B-45D2-AFDE-85EDE1640C05}"/>
    <cellStyle name="Comma 2 5 2 7" xfId="27070" xr:uid="{EB973562-4A64-49B5-86EA-CB5B81B87D72}"/>
    <cellStyle name="Comma 2 5 2 8" xfId="30064" xr:uid="{AC61FD67-A0D5-4D2D-9C56-F5319F7C5C7F}"/>
    <cellStyle name="Comma 2 5 2 9" xfId="24027" xr:uid="{3CBAAC14-895C-483A-9B74-7643B1D41235}"/>
    <cellStyle name="Comma 2 5 3" xfId="2108" xr:uid="{048CB712-D769-436F-8E29-651D4046F74C}"/>
    <cellStyle name="Comma 2 5 3 10" xfId="20603" xr:uid="{53DCEFB9-397F-4247-9A6D-8B329B426552}"/>
    <cellStyle name="Comma 2 5 3 2" xfId="24483" xr:uid="{597A94FB-A7C3-4742-BDAF-23F2AF8E8BDD}"/>
    <cellStyle name="Comma 2 5 3 2 2" xfId="25911" xr:uid="{C5E464CA-B63C-477A-BE5F-E3DAEC850F09}"/>
    <cellStyle name="Comma 2 5 3 2 2 2" xfId="28887" xr:uid="{3738FFCA-CB92-47A6-8A4A-ABD2A40086CC}"/>
    <cellStyle name="Comma 2 5 3 2 3" xfId="27376" xr:uid="{A9CEFB27-75EF-4123-B264-23E48C1BC82F}"/>
    <cellStyle name="Comma 2 5 3 2 4" xfId="30371" xr:uid="{9B567FFB-D5FE-4C2B-903D-8343F218D7C8}"/>
    <cellStyle name="Comma 2 5 3 3" xfId="24755" xr:uid="{B07219DA-F539-422C-B01D-75DEA1ABCD7B}"/>
    <cellStyle name="Comma 2 5 3 3 2" xfId="26198" xr:uid="{B37D54AC-DA5E-4656-9C03-C8FDBEF05D6E}"/>
    <cellStyle name="Comma 2 5 3 3 2 2" xfId="29180" xr:uid="{36D671F0-B95F-4FCC-9624-0C5CB962BBD9}"/>
    <cellStyle name="Comma 2 5 3 3 3" xfId="27669" xr:uid="{9904B877-1CD6-4751-B469-C945BCDE677A}"/>
    <cellStyle name="Comma 2 5 3 3 4" xfId="30667" xr:uid="{36805F08-BE73-4B4E-AC2A-814AC53588E9}"/>
    <cellStyle name="Comma 2 5 3 4" xfId="25041" xr:uid="{712AD71D-779C-447F-8427-7200906D338A}"/>
    <cellStyle name="Comma 2 5 3 4 2" xfId="26498" xr:uid="{D0CCA19E-E19C-4019-B38B-52A585B10A72}"/>
    <cellStyle name="Comma 2 5 3 4 2 2" xfId="29482" xr:uid="{2AE26709-4579-433F-AAF4-CCA7416C9DCD}"/>
    <cellStyle name="Comma 2 5 3 4 3" xfId="27971" xr:uid="{8A1B31AA-A4EB-44D7-A496-FF97B5849523}"/>
    <cellStyle name="Comma 2 5 3 4 4" xfId="30970" xr:uid="{1BD7FB36-2D2B-47B6-9D12-E56AB5369F37}"/>
    <cellStyle name="Comma 2 5 3 5" xfId="25334" xr:uid="{AA9158BE-B740-4A41-B57C-05FC537030A7}"/>
    <cellStyle name="Comma 2 5 3 5 2" xfId="26802" xr:uid="{568F0186-C247-43F1-B708-B9A884E97262}"/>
    <cellStyle name="Comma 2 5 3 5 2 2" xfId="29786" xr:uid="{06262AC3-881C-4C2F-9BED-8EF1FEEABA3E}"/>
    <cellStyle name="Comma 2 5 3 5 3" xfId="28275" xr:uid="{F95BE2CE-5FAC-4A8F-BC20-9799B70C6F06}"/>
    <cellStyle name="Comma 2 5 3 5 4" xfId="31275" xr:uid="{A1BE2B1B-DA9E-474B-B0F8-9F8558E93542}"/>
    <cellStyle name="Comma 2 5 3 6" xfId="25634" xr:uid="{5ECBF87B-7BE5-41E6-9F67-1DF31B7AACD5}"/>
    <cellStyle name="Comma 2 5 3 6 2" xfId="28600" xr:uid="{1FC18626-3330-44FF-A688-B77793A541E2}"/>
    <cellStyle name="Comma 2 5 3 7" xfId="27085" xr:uid="{0DC7CFCF-5A4A-4F48-9657-4F8AB430B560}"/>
    <cellStyle name="Comma 2 5 3 8" xfId="30079" xr:uid="{969983BD-09C9-4A4F-A9EE-F654A1E1C5B4}"/>
    <cellStyle name="Comma 2 5 3 9" xfId="24118" xr:uid="{D1170E06-84C8-4687-8496-2EF4E280FFA5}"/>
    <cellStyle name="Comma 2 5 4" xfId="24138" xr:uid="{6E419C5A-0532-49E1-BF1A-C4F2CB78F5A0}"/>
    <cellStyle name="Comma 2 5 4 2" xfId="24505" xr:uid="{93FA5BB7-21B8-4145-AB99-B7EE07B755DC}"/>
    <cellStyle name="Comma 2 5 4 2 2" xfId="25934" xr:uid="{2D8F67EF-510E-41E5-AC84-D8C01686D354}"/>
    <cellStyle name="Comma 2 5 4 2 2 2" xfId="28911" xr:uid="{5AAB7D57-2528-400E-8D1F-070B5A06E290}"/>
    <cellStyle name="Comma 2 5 4 2 3" xfId="27400" xr:uid="{C3F8A167-2B8E-49C4-8ABF-9D55E239F1C3}"/>
    <cellStyle name="Comma 2 5 4 2 4" xfId="30395" xr:uid="{084DABA4-B0EA-4B10-8ADE-3A88D3FC7994}"/>
    <cellStyle name="Comma 2 5 4 3" xfId="24779" xr:uid="{B6BF2043-18A7-4707-82FC-C7C9EBEBC274}"/>
    <cellStyle name="Comma 2 5 4 3 2" xfId="26222" xr:uid="{A69B423C-F714-4A1D-A415-9A7B4C025685}"/>
    <cellStyle name="Comma 2 5 4 3 2 2" xfId="29204" xr:uid="{1C23F449-E82C-4463-8E89-B95B7AB58063}"/>
    <cellStyle name="Comma 2 5 4 3 3" xfId="27693" xr:uid="{2A1760DE-4D09-4BAB-AA3C-1E7AC83ED37F}"/>
    <cellStyle name="Comma 2 5 4 3 4" xfId="30691" xr:uid="{F42C6F71-846F-4A3A-AF4E-2DD487ABA832}"/>
    <cellStyle name="Comma 2 5 4 4" xfId="25065" xr:uid="{374E69C2-35C1-49E6-A8F7-8B0652A6B768}"/>
    <cellStyle name="Comma 2 5 4 4 2" xfId="26522" xr:uid="{88529317-78D3-4468-BE0D-04E85722F8B2}"/>
    <cellStyle name="Comma 2 5 4 4 2 2" xfId="29506" xr:uid="{83C5E5E4-CFBD-4587-B21C-3AE25430D128}"/>
    <cellStyle name="Comma 2 5 4 4 3" xfId="27995" xr:uid="{EAFE14F9-FD4F-4447-AD81-CC02E0AEF5BD}"/>
    <cellStyle name="Comma 2 5 4 4 4" xfId="30994" xr:uid="{506FEE1A-68E7-4DE7-9150-D95A7E91AE65}"/>
    <cellStyle name="Comma 2 5 4 5" xfId="25358" xr:uid="{CE268FCD-1EBC-43C0-AFF6-1413F71C6E71}"/>
    <cellStyle name="Comma 2 5 4 5 2" xfId="26826" xr:uid="{77F3180C-4719-496E-88B2-EE9D45274238}"/>
    <cellStyle name="Comma 2 5 4 5 2 2" xfId="29810" xr:uid="{ECB3985B-5D5C-48FC-84F8-6DD9FA961FE1}"/>
    <cellStyle name="Comma 2 5 4 5 3" xfId="28299" xr:uid="{4F4C8767-6F1E-4F3E-BA1D-2771E24A752D}"/>
    <cellStyle name="Comma 2 5 4 5 4" xfId="31299" xr:uid="{CED68C58-20FF-41D5-94BC-00EDC0BE6CC9}"/>
    <cellStyle name="Comma 2 5 4 6" xfId="25658" xr:uid="{0DCAB2CF-3FB1-4408-A4F1-5EF3A97890C5}"/>
    <cellStyle name="Comma 2 5 4 6 2" xfId="28624" xr:uid="{4240664C-21AB-453A-B01B-30E7ED9F4AC2}"/>
    <cellStyle name="Comma 2 5 4 7" xfId="27109" xr:uid="{34B9BA01-AE98-423C-8000-0FA8CF6D882F}"/>
    <cellStyle name="Comma 2 5 4 8" xfId="30103" xr:uid="{03B024E1-5EF4-4CF4-847B-C927078B2C5E}"/>
    <cellStyle name="Comma 2 5 5" xfId="24155" xr:uid="{B71B50BD-188E-4596-BB19-5F990719A1C8}"/>
    <cellStyle name="Comma 2 5 5 2" xfId="24523" xr:uid="{538EE546-6082-4735-9775-DF84A7A39BD8}"/>
    <cellStyle name="Comma 2 5 5 2 2" xfId="25959" xr:uid="{372DD7B4-425D-4387-82BD-5B93E50D82B3}"/>
    <cellStyle name="Comma 2 5 5 2 2 2" xfId="28936" xr:uid="{895A196E-4D3A-4FC9-A5A1-3CFFBAE0EA59}"/>
    <cellStyle name="Comma 2 5 5 2 3" xfId="27425" xr:uid="{FC3D1101-03A2-4F9D-9BEE-D12E1A61E592}"/>
    <cellStyle name="Comma 2 5 5 2 4" xfId="30420" xr:uid="{6F1AC686-05BD-4390-ABF9-D77D88AB33B3}"/>
    <cellStyle name="Comma 2 5 5 3" xfId="24804" xr:uid="{0F1F2DA0-2B66-4640-A501-2DBD537733BE}"/>
    <cellStyle name="Comma 2 5 5 3 2" xfId="26247" xr:uid="{555E2815-0016-4056-8899-80B5ABFEF96B}"/>
    <cellStyle name="Comma 2 5 5 3 2 2" xfId="29229" xr:uid="{68BEAD87-765E-4575-93AA-7532DB9B3D4C}"/>
    <cellStyle name="Comma 2 5 5 3 3" xfId="27718" xr:uid="{65C07543-63EE-4CF1-A791-4207550081F4}"/>
    <cellStyle name="Comma 2 5 5 3 4" xfId="30716" xr:uid="{E2513BB1-FD2E-4E81-91C3-E8FDF3CF1215}"/>
    <cellStyle name="Comma 2 5 5 4" xfId="25090" xr:uid="{C8FDE81D-8DC4-42C6-B1CD-C988D84B8E36}"/>
    <cellStyle name="Comma 2 5 5 4 2" xfId="26547" xr:uid="{97A8798E-9903-401D-A56A-C9428B2FFDBF}"/>
    <cellStyle name="Comma 2 5 5 4 2 2" xfId="29531" xr:uid="{E3B5F75E-0452-4ED6-9CE9-A6BC297D25AD}"/>
    <cellStyle name="Comma 2 5 5 4 3" xfId="28020" xr:uid="{3698F34B-46A1-4017-A084-1B42CFC4FCE9}"/>
    <cellStyle name="Comma 2 5 5 4 4" xfId="31019" xr:uid="{039D0731-7218-4CF5-86D3-17D723D1F647}"/>
    <cellStyle name="Comma 2 5 5 5" xfId="25383" xr:uid="{1D47092F-F89B-42AF-B403-C84A1A14B8E6}"/>
    <cellStyle name="Comma 2 5 5 5 2" xfId="26851" xr:uid="{AE472091-C034-44B0-8883-E9C20C1E3677}"/>
    <cellStyle name="Comma 2 5 5 5 2 2" xfId="29835" xr:uid="{4769185E-D42A-4BFF-9BAC-411E964A8F80}"/>
    <cellStyle name="Comma 2 5 5 5 3" xfId="28324" xr:uid="{B528BDDA-EB22-44DF-81EC-D0D6C2F98D15}"/>
    <cellStyle name="Comma 2 5 5 5 4" xfId="31324" xr:uid="{5B66B884-336B-49DD-947E-065CAA2AE05D}"/>
    <cellStyle name="Comma 2 5 5 6" xfId="25683" xr:uid="{40DA24A7-A2FC-4E72-A4ED-0B7F9BF00928}"/>
    <cellStyle name="Comma 2 5 5 6 2" xfId="28649" xr:uid="{508612FB-9BD0-4ED2-A39A-E223E6975AA2}"/>
    <cellStyle name="Comma 2 5 5 7" xfId="27134" xr:uid="{4B938FC5-D7EE-452A-AB51-C90282C2715E}"/>
    <cellStyle name="Comma 2 5 5 8" xfId="30128" xr:uid="{15A6C235-0C06-4761-9391-E2A86AF82DB9}"/>
    <cellStyle name="Comma 2 5 6" xfId="24203" xr:uid="{FF97BC52-4F90-4CBE-B079-0056857CD9DE}"/>
    <cellStyle name="Comma 2 5 7" xfId="25401" xr:uid="{20A05131-3CD8-4983-A482-3054999B71A7}"/>
    <cellStyle name="Comma 2 5 7 2" xfId="28354" xr:uid="{BAC8B10A-BCF7-4EA3-BF74-85FF50D09981}"/>
    <cellStyle name="Comma 2 5 8" xfId="23803" xr:uid="{898B6342-CFDF-4C23-97C2-2DE7A8AB118E}"/>
    <cellStyle name="Comma 2 6" xfId="196" xr:uid="{5BC6091F-E67F-4A85-8B96-B7F24455C10C}"/>
    <cellStyle name="Comma 2 6 10" xfId="23290" xr:uid="{CC795C8B-7C2D-4470-A393-4815DE3D9031}"/>
    <cellStyle name="Comma 2 6 11" xfId="4824" xr:uid="{030BEC9A-E109-4FE5-9DE4-4F6C12AE1EEF}"/>
    <cellStyle name="Comma 2 6 2" xfId="4240" xr:uid="{3E0C34E5-1050-476B-AF68-207530E3F3A0}"/>
    <cellStyle name="Comma 2 6 2 2" xfId="25878" xr:uid="{0C464C80-6BAD-49D7-86A9-C76625AD25D0}"/>
    <cellStyle name="Comma 2 6 2 2 2" xfId="28854" xr:uid="{D9A88998-1277-43E7-83FB-56D3AB4D6301}"/>
    <cellStyle name="Comma 2 6 2 3" xfId="27340" xr:uid="{ABA1929E-4F0D-4DD6-BADC-9B580E386444}"/>
    <cellStyle name="Comma 2 6 2 4" xfId="30335" xr:uid="{90D56F44-75F3-4808-8A4D-08B2F26B3A04}"/>
    <cellStyle name="Comma 2 6 2 5" xfId="24409" xr:uid="{712053F4-FB9C-485B-8452-67E62AE6D70C}"/>
    <cellStyle name="Comma 2 6 2 6" xfId="20703" xr:uid="{18C921BD-7A06-4480-B917-5275769B8973}"/>
    <cellStyle name="Comma 2 6 3" xfId="20645" xr:uid="{0841184B-CA4D-4DA6-BCEA-E991309E6D30}"/>
    <cellStyle name="Comma 2 6 3 2" xfId="26166" xr:uid="{13FF24DB-2F3C-4535-9A2C-1D7F5E6553AD}"/>
    <cellStyle name="Comma 2 6 3 2 2" xfId="29144" xr:uid="{E0CD01B1-3A62-407B-B595-B1C97CCE5AED}"/>
    <cellStyle name="Comma 2 6 3 3" xfId="27633" xr:uid="{42B00D6F-9433-46B3-8FDE-F8B254F096DE}"/>
    <cellStyle name="Comma 2 6 3 4" xfId="30631" xr:uid="{2AE93B07-0FFD-43CA-B3FD-49D817D993E3}"/>
    <cellStyle name="Comma 2 6 3 5" xfId="24721" xr:uid="{F7FFDFF5-FFA7-4323-A118-2FEDF66B60A0}"/>
    <cellStyle name="Comma 2 6 4" xfId="25001" xr:uid="{623D49A9-B475-4882-87D8-2363DA339CB2}"/>
    <cellStyle name="Comma 2 6 4 2" xfId="26457" xr:uid="{E17E3771-7EE2-45E9-B469-0A05AB4ABBAC}"/>
    <cellStyle name="Comma 2 6 4 2 2" xfId="29441" xr:uid="{03FAEB70-8AE9-46FC-90AE-FC6AA2B8552F}"/>
    <cellStyle name="Comma 2 6 4 3" xfId="27930" xr:uid="{D0CCD588-D62C-4727-924D-9A8975F181B2}"/>
    <cellStyle name="Comma 2 6 4 4" xfId="30929" xr:uid="{7FFA5B48-37FD-4398-81F3-9FCAB3B3F701}"/>
    <cellStyle name="Comma 2 6 5" xfId="25298" xr:uid="{2EF5F7F4-1B4C-4BB7-84CC-F162DA0D5C52}"/>
    <cellStyle name="Comma 2 6 5 2" xfId="26766" xr:uid="{4F6FFD3D-196F-49D8-B9F3-F0C3D3AF3E44}"/>
    <cellStyle name="Comma 2 6 5 2 2" xfId="29750" xr:uid="{8CC5115F-CDE3-4F12-8E82-782ADE53F182}"/>
    <cellStyle name="Comma 2 6 5 3" xfId="28239" xr:uid="{19C3BF51-C104-4986-95DB-A766A36637EF}"/>
    <cellStyle name="Comma 2 6 5 4" xfId="31239" xr:uid="{6DB9D72E-8B24-4BCF-B4F8-DE1AA55DA782}"/>
    <cellStyle name="Comma 2 6 6" xfId="25598" xr:uid="{726A964D-6A37-413C-BB4B-4B6CF0B80E5B}"/>
    <cellStyle name="Comma 2 6 6 2" xfId="28564" xr:uid="{65E36EDE-350A-4362-90C7-6900D8FEF71D}"/>
    <cellStyle name="Comma 2 6 7" xfId="27049" xr:uid="{5E65C90C-87C4-42E8-8409-7C767F1F7A6E}"/>
    <cellStyle name="Comma 2 6 8" xfId="30043" xr:uid="{155EB66F-F488-42E7-ABF1-D44429A0CEC5}"/>
    <cellStyle name="Comma 2 6 9" xfId="24005" xr:uid="{462755B6-0287-47EB-BE3E-BD47465F8976}"/>
    <cellStyle name="Comma 2 7" xfId="464" xr:uid="{E5BC6B41-C759-4C55-9FEA-26859F20C8F3}"/>
    <cellStyle name="Comma 2 7 2" xfId="1096" xr:uid="{DDCC6A4F-B5F8-4A92-B23A-DF007870610D}"/>
    <cellStyle name="Comma 2 7 2 2" xfId="3693" xr:uid="{D3199863-D028-4406-9016-FF740484EE3F}"/>
    <cellStyle name="Comma 2 7 2 2 2" xfId="3878" xr:uid="{E454D59D-1065-4E49-8D24-1A51D96014CA}"/>
    <cellStyle name="Comma 2 7 2 2 2 2" xfId="28664" xr:uid="{BC1B60A5-03C2-4A0D-ACC5-419D212786FC}"/>
    <cellStyle name="Comma 2 7 2 3" xfId="3615" xr:uid="{19330393-EE2B-4B16-A322-E9EB18153DC5}"/>
    <cellStyle name="Comma 2 7 2 3 2" xfId="23711" xr:uid="{8BE56BFF-CE09-4A45-95F0-028E836C72EA}"/>
    <cellStyle name="Comma 2 7 2 4" xfId="25698" xr:uid="{8B59A368-B5B8-40C2-955D-BB2264982167}"/>
    <cellStyle name="Comma 2 7 3" xfId="958" xr:uid="{347FE858-4287-4F7D-B6B8-6D103CFC113C}"/>
    <cellStyle name="Comma 2 7 3 2" xfId="27149" xr:uid="{A3162FC4-249C-475F-AB9A-52AF5EE3C48C}"/>
    <cellStyle name="Comma 2 7 4" xfId="1462" xr:uid="{8959EBCE-D7CF-4017-A145-8453F933C71A}"/>
    <cellStyle name="Comma 2 7 4 2" xfId="30143" xr:uid="{FB84697F-B3AC-4E39-957A-12F536120301}"/>
    <cellStyle name="Comma 2 7 4 2 2" xfId="31656" xr:uid="{05ACB618-9C17-4AAD-936A-95330230C6D9}"/>
    <cellStyle name="Comma 2 7 4 3" xfId="23704" xr:uid="{FE04C7BE-41C4-4043-8127-1057DFBCF395}"/>
    <cellStyle name="Comma 2 7 5" xfId="24171" xr:uid="{37BD775B-BB95-4585-92F4-F29D261EBC60}"/>
    <cellStyle name="Comma 2 7 6" xfId="23366" xr:uid="{91393DAF-9363-469A-8726-C884EE60D824}"/>
    <cellStyle name="Comma 2 8" xfId="678" xr:uid="{AD15B31D-75CB-4E41-8BAA-650856743D85}"/>
    <cellStyle name="Comma 2 8 2" xfId="25976" xr:uid="{F6CDB526-6D1D-4590-BDC2-3EBF9E2650C1}"/>
    <cellStyle name="Comma 2 8 2 2" xfId="28953" xr:uid="{FAB5B317-FCCE-4379-A987-A801ADD96FE5}"/>
    <cellStyle name="Comma 2 8 3" xfId="27442" xr:uid="{2EF8C987-DC60-46F2-8E2B-ED07F847B71F}"/>
    <cellStyle name="Comma 2 8 4" xfId="30437" xr:uid="{5D3B0A01-145B-435B-A66C-AF002BF74FD6}"/>
    <cellStyle name="Comma 2 8 5" xfId="24542" xr:uid="{34DB7B7A-99D6-4664-90A6-6DBDD943E1A3}"/>
    <cellStyle name="Comma 2 8 6" xfId="23645" xr:uid="{BB14ED91-F110-4E13-A2B8-66FDEA8DF1DD}"/>
    <cellStyle name="Comma 2 8 7" xfId="18290" xr:uid="{8A83E359-F64C-4848-88DD-0A78683CC522}"/>
    <cellStyle name="Comma 2 9" xfId="110" xr:uid="{CAA240F1-B919-41CB-AB52-0F69389AA84B}"/>
    <cellStyle name="Comma 2 9 2" xfId="26261" xr:uid="{7C7F7009-C072-442F-8642-D73D9892BA9D}"/>
    <cellStyle name="Comma 2 9 2 2" xfId="29243" xr:uid="{6CE7B02D-6EFF-404C-B4C8-BFF8855FF2C8}"/>
    <cellStyle name="Comma 2 9 3" xfId="27732" xr:uid="{DA269511-AF61-44E0-85AB-9E295BBD8107}"/>
    <cellStyle name="Comma 2 9 4" xfId="30730" xr:uid="{93E5E812-7106-4E65-8B2E-7493619B809E}"/>
    <cellStyle name="Comma 2 9 5" xfId="24818" xr:uid="{14B67EE8-BC9A-4644-AB71-865463FC5A01}"/>
    <cellStyle name="Comma 20" xfId="5749" xr:uid="{A4AB3BC3-57F7-4285-B7C3-C77610A1DEC2}"/>
    <cellStyle name="Comma 20 2" xfId="6531" xr:uid="{54EE8453-4F0F-46E0-A51E-DC0685172AB6}"/>
    <cellStyle name="Comma 20 2 2" xfId="22641" xr:uid="{973AB5F9-D347-47F7-8D38-A19682F0EC18}"/>
    <cellStyle name="Comma 20 3" xfId="21652" xr:uid="{0E64CD43-3D51-4915-BF99-1E5B314D8A40}"/>
    <cellStyle name="Comma 20 4" xfId="23573" xr:uid="{E50A4025-179A-4802-A717-E5E57DA7367D}"/>
    <cellStyle name="Comma 21" xfId="5773" xr:uid="{24576EFF-65BD-46DC-9E51-CB4EF848A91A}"/>
    <cellStyle name="Comma 21 2" xfId="6555" xr:uid="{75ABF3E8-7BBE-48C8-9A13-2D857B91BB2A}"/>
    <cellStyle name="Comma 21 2 2" xfId="22664" xr:uid="{2E4347C2-BFE1-499B-BB8F-D0854F35AB61}"/>
    <cellStyle name="Comma 21 3" xfId="21675" xr:uid="{F9EFDB10-19D6-4D4B-AE56-AC61BF2653C2}"/>
    <cellStyle name="Comma 21 4" xfId="23582" xr:uid="{04E1FBC8-7A2A-4404-B822-6FAA772E8829}"/>
    <cellStyle name="Comma 22" xfId="5797" xr:uid="{A9961E75-30CB-446E-9C5E-78659681B5A8}"/>
    <cellStyle name="Comma 22 2" xfId="21698" xr:uid="{817174E9-9B8C-46D8-A1C0-8087B2B2F792}"/>
    <cellStyle name="Comma 22 3" xfId="23584" xr:uid="{DA073539-B86D-453E-AE52-D47CD7FECE2F}"/>
    <cellStyle name="Comma 23" xfId="5821" xr:uid="{5118C7D2-E60C-4DDD-8251-267745FE59D0}"/>
    <cellStyle name="Comma 23 2" xfId="21721" xr:uid="{8A31FA85-54FC-49AC-9191-7AE135D6B841}"/>
    <cellStyle name="Comma 23 3" xfId="23586" xr:uid="{A428C6CF-B602-4CBC-B07D-E5B899BD9C08}"/>
    <cellStyle name="Comma 24" xfId="5845" xr:uid="{DA5F4FA2-F594-4B38-9B09-4F0D6A44BC2A}"/>
    <cellStyle name="Comma 24 2" xfId="21743" xr:uid="{0C53D3D8-1DCD-46FC-B3C4-802A87DB3AD4}"/>
    <cellStyle name="Comma 24 3" xfId="23588" xr:uid="{4815D7F2-0185-403A-A9A4-7EF6471107C7}"/>
    <cellStyle name="Comma 25" xfId="5867" xr:uid="{BE4FED54-02E0-4573-AA0C-150B21FD8CEA}"/>
    <cellStyle name="Comma 25 2" xfId="21766" xr:uid="{AE638F06-2CB2-454D-B628-6445295AB306}"/>
    <cellStyle name="Comma 25 3" xfId="23590" xr:uid="{022892DA-DC62-4FFA-81E1-5CDF96F658A3}"/>
    <cellStyle name="Comma 26" xfId="4977" xr:uid="{857E6ADD-73FE-4757-BCE9-055D147550D9}"/>
    <cellStyle name="Comma 26 2" xfId="23592" xr:uid="{7EE9E8E8-7748-45F5-825A-63311F3311FE}"/>
    <cellStyle name="Comma 27" xfId="6618" xr:uid="{E4DA27BB-F993-43DF-B32D-5D9C47068F0E}"/>
    <cellStyle name="Comma 27 2" xfId="23594" xr:uid="{DEA4E61E-D1E5-4D60-A24D-14E80E129E46}"/>
    <cellStyle name="Comma 28" xfId="6619" xr:uid="{C78B8993-E7E8-4BE2-9259-78B3C881D7F5}"/>
    <cellStyle name="Comma 28 2" xfId="23596" xr:uid="{FDFCA76A-40A1-49B5-86F4-62D07E85464D}"/>
    <cellStyle name="Comma 29" xfId="4880" xr:uid="{03E477ED-FDB0-4C86-A332-D055A143D128}"/>
    <cellStyle name="Comma 3" xfId="68" xr:uid="{5B000E7E-42AA-4994-A570-7237EBDF25F9}"/>
    <cellStyle name="Comma 3 10" xfId="79" xr:uid="{C9647274-46D3-44BE-9EF3-DCBEECC30DA6}"/>
    <cellStyle name="Comma 3 11" xfId="4285" xr:uid="{FDDB27A6-A35B-4C48-8D9A-8F471AF9A0EA}"/>
    <cellStyle name="Comma 3 11 2" xfId="28353" xr:uid="{7BC28983-FC52-42D0-BED5-5F8AD462A771}"/>
    <cellStyle name="Comma 3 11 3" xfId="25400" xr:uid="{78F51A2D-1959-41D7-91CF-9B1EE98E933E}"/>
    <cellStyle name="Comma 3 12" xfId="22882" xr:uid="{3D66230E-8EC2-4F9D-92DD-8B2279892546}"/>
    <cellStyle name="Comma 3 13" xfId="4479" xr:uid="{8900145F-B78A-49EE-8002-999794FC93AD}"/>
    <cellStyle name="Comma 3 14" xfId="31728" xr:uid="{D72736A2-5FEA-47E6-BFE0-C0E6414AF511}"/>
    <cellStyle name="Comma 3 15" xfId="31759" xr:uid="{932E1DD0-382A-4D48-B4D6-706A730CDAFE}"/>
    <cellStyle name="Comma 3 15 2" xfId="32143" xr:uid="{12E0A317-7741-48F1-A91D-0CC3AE4A89E5}"/>
    <cellStyle name="Comma 3 16" xfId="31892" xr:uid="{6C34CD4A-DCF8-4B56-BB91-533795D98A8E}"/>
    <cellStyle name="Comma 3 2" xfId="95" xr:uid="{5B3E9099-BEBB-4F27-9E00-77954D2ACB8F}"/>
    <cellStyle name="Comma 3 2 2" xfId="1500" xr:uid="{04D906C4-A6FD-49A0-9DF5-0C314DB3B5AB}"/>
    <cellStyle name="Comma 3 2 2 10" xfId="23298" xr:uid="{EE83C1CD-50A4-4C73-8E80-6F360B6D4411}"/>
    <cellStyle name="Comma 3 2 2 11" xfId="4663" xr:uid="{581E72E4-D11A-4AC8-8F68-F1C2CFC6C06D}"/>
    <cellStyle name="Comma 3 2 2 2" xfId="4130" xr:uid="{525FAAC9-4943-44FB-B788-99D51A938E7C}"/>
    <cellStyle name="Comma 3 2 2 2 2" xfId="6143" xr:uid="{179635E5-1CD7-4DDD-A580-369F812C67C7}"/>
    <cellStyle name="Comma 3 2 2 2 2 2" xfId="22139" xr:uid="{EA2E00D9-2CA1-43EF-A9E7-80EA96BA4D1E}"/>
    <cellStyle name="Comma 3 2 2 2 2 2 2" xfId="28794" xr:uid="{973B2C3C-7D00-4057-9D7B-C8DD944AD819}"/>
    <cellStyle name="Comma 3 2 2 2 2 3" xfId="25819" xr:uid="{182870B6-AA62-4918-A1DF-FA4FC3DF4657}"/>
    <cellStyle name="Comma 3 2 2 2 3" xfId="21166" xr:uid="{175D8176-07CD-40CF-A7F4-F5F133069736}"/>
    <cellStyle name="Comma 3 2 2 2 3 2" xfId="27280" xr:uid="{7354D669-844E-49FA-AB32-4A93E2AB7324}"/>
    <cellStyle name="Comma 3 2 2 2 4" xfId="30275" xr:uid="{AFF3423F-1328-44B4-B788-E5E5D0F8A0EC}"/>
    <cellStyle name="Comma 3 2 2 2 5" xfId="24351" xr:uid="{FFB6B9EA-6F99-4C89-81CE-AF28357F0F1C}"/>
    <cellStyle name="Comma 3 2 2 2 6" xfId="23671" xr:uid="{DE1B3AD4-4567-456B-987B-6AB11233E3C5}"/>
    <cellStyle name="Comma 3 2 2 3" xfId="5556" xr:uid="{EDBA0CC1-5DAC-447F-8B83-E36957E2DA88}"/>
    <cellStyle name="Comma 3 2 2 3 2" xfId="6335" xr:uid="{225FB190-5620-4454-B15B-1EFC4D6986FF}"/>
    <cellStyle name="Comma 3 2 2 3 2 2" xfId="22392" xr:uid="{3D9D43D2-D94D-448B-B893-104D30DAB7C4}"/>
    <cellStyle name="Comma 3 2 2 3 2 2 2" xfId="29084" xr:uid="{71517C60-F8BE-4E6C-901E-D1CB0CDC816B}"/>
    <cellStyle name="Comma 3 2 2 3 2 3" xfId="26106" xr:uid="{60B8AE9E-6D69-42B5-A2C5-A31D8D4517C9}"/>
    <cellStyle name="Comma 3 2 2 3 3" xfId="21408" xr:uid="{DE29D0C9-D056-4180-99A3-A4EC19A13C78}"/>
    <cellStyle name="Comma 3 2 2 3 3 2" xfId="27573" xr:uid="{283A6E90-B28B-4508-B8C1-90BC839E6E10}"/>
    <cellStyle name="Comma 3 2 2 3 4" xfId="30571" xr:uid="{B6F5B84F-6425-40DC-B42B-838553BE078D}"/>
    <cellStyle name="Comma 3 2 2 3 5" xfId="24662" xr:uid="{91EE3D99-796D-426C-A478-724B99CBB2B9}"/>
    <cellStyle name="Comma 3 2 2 4" xfId="5944" xr:uid="{F4648A8A-BAEA-4A15-96AC-6062E0822CA1}"/>
    <cellStyle name="Comma 3 2 2 4 2" xfId="21894" xr:uid="{57ADF697-4C54-479F-AAF3-E9F1B3D91433}"/>
    <cellStyle name="Comma 3 2 2 4 2 2" xfId="29381" xr:uid="{7DC4788D-6E6E-493F-8244-A40B60E9C2FA}"/>
    <cellStyle name="Comma 3 2 2 4 2 3" xfId="26397" xr:uid="{42E0B195-B1F1-49B4-8ADF-9AED21B49FA4}"/>
    <cellStyle name="Comma 3 2 2 4 3" xfId="27870" xr:uid="{3E3195F6-4293-4046-86F2-F0CF86F902D9}"/>
    <cellStyle name="Comma 3 2 2 4 4" xfId="30869" xr:uid="{7B3993DF-897E-480D-984E-04315337FBCD}"/>
    <cellStyle name="Comma 3 2 2 4 5" xfId="24941" xr:uid="{8103F002-F14F-4D96-B32F-BA0E70B988FE}"/>
    <cellStyle name="Comma 3 2 2 5" xfId="5053" xr:uid="{27BF1F9E-1A6B-4FD6-91AA-9E6FB8433C6C}"/>
    <cellStyle name="Comma 3 2 2 5 2" xfId="20938" xr:uid="{54024CAF-917A-4F4B-B596-F726AFEA6696}"/>
    <cellStyle name="Comma 3 2 2 5 2 2" xfId="29690" xr:uid="{9977DF4E-4E83-4C5D-984B-1ECF9091ACE4}"/>
    <cellStyle name="Comma 3 2 2 5 2 3" xfId="26706" xr:uid="{0C50463B-F99B-4423-BBC6-07B7F0BFF889}"/>
    <cellStyle name="Comma 3 2 2 5 3" xfId="28179" xr:uid="{4A0D4F30-E520-468D-BD00-0C581F72E70E}"/>
    <cellStyle name="Comma 3 2 2 5 4" xfId="31179" xr:uid="{B759150C-7009-4EB1-B3AD-82F4C043A809}"/>
    <cellStyle name="Comma 3 2 2 5 5" xfId="25238" xr:uid="{C9ED956F-4300-4929-990F-4D9FBE9650A6}"/>
    <cellStyle name="Comma 3 2 2 6" xfId="20913" xr:uid="{9B62DA25-BC98-415C-A267-C69E9BDA640A}"/>
    <cellStyle name="Comma 3 2 2 6 2" xfId="28504" xr:uid="{0AAA71EB-ED5B-4F82-A933-37F82F8534BC}"/>
    <cellStyle name="Comma 3 2 2 6 3" xfId="25538" xr:uid="{86E0BF5B-6616-4C6B-9311-FCD2E9E2C5B4}"/>
    <cellStyle name="Comma 3 2 2 7" xfId="18297" xr:uid="{344F96B0-08B5-41B0-950F-033E5AFDB8B1}"/>
    <cellStyle name="Comma 3 2 2 7 2" xfId="26989" xr:uid="{F17B620C-4264-49AD-9641-6F28FCC5BDEB}"/>
    <cellStyle name="Comma 3 2 2 8" xfId="4992" xr:uid="{E8365A18-4D45-41B6-8FB7-D54796993F13}"/>
    <cellStyle name="Comma 3 2 2 8 2" xfId="29983" xr:uid="{18F7F45C-0B5E-433A-A775-0CB06191B620}"/>
    <cellStyle name="Comma 3 2 2 9" xfId="23961" xr:uid="{D759E9C2-9B95-4093-9017-AB7CC37B7CB1}"/>
    <cellStyle name="Comma 3 2 3" xfId="1511" xr:uid="{75DF518D-28F3-4E76-BBDF-CF497A6CCF17}"/>
    <cellStyle name="Comma 3 2 3 10" xfId="23653" xr:uid="{AD07C463-24F5-4F8D-B060-DB7BA7B7D409}"/>
    <cellStyle name="Comma 3 2 3 11" xfId="23114" xr:uid="{B0B75DE5-2EA9-49BD-8B0D-2756243F4C98}"/>
    <cellStyle name="Comma 3 2 3 12" xfId="4779" xr:uid="{1B47960C-3466-4BC4-A9D2-170A5C9DCB77}"/>
    <cellStyle name="Comma 3 2 3 2" xfId="4150" xr:uid="{2159DF16-2251-4C91-98FD-0196EB3A3E0B}"/>
    <cellStyle name="Comma 3 2 3 2 2" xfId="25750" xr:uid="{BEB54DDB-0C01-40A7-BB56-F990281C50EC}"/>
    <cellStyle name="Comma 3 2 3 2 2 2" xfId="28727" xr:uid="{2C9326CB-3B1D-438F-BC06-E968DE3517A1}"/>
    <cellStyle name="Comma 3 2 3 2 3" xfId="27213" xr:uid="{854C2364-5F93-48D6-9D8D-3B4BB17BF324}"/>
    <cellStyle name="Comma 3 2 3 2 4" xfId="30207" xr:uid="{461C0E1E-FA89-4FAF-A91A-07987C2DCCF2}"/>
    <cellStyle name="Comma 3 2 3 2 5" xfId="24272" xr:uid="{0749F33F-5E53-4083-B023-F256E199CFE6}"/>
    <cellStyle name="Comma 3 2 3 3" xfId="4973" xr:uid="{DA8D3773-B848-48DD-B813-7921B4CF33DD}"/>
    <cellStyle name="Comma 3 2 3 3 2" xfId="26037" xr:uid="{5186F4F8-7281-4A00-ADD0-8E9737525D06}"/>
    <cellStyle name="Comma 3 2 3 3 2 2" xfId="29016" xr:uid="{41C1E561-C100-4A91-A505-6E56516C43AF}"/>
    <cellStyle name="Comma 3 2 3 3 3" xfId="27505" xr:uid="{849F177C-14D0-4D88-BEAD-55AE1A5E9B57}"/>
    <cellStyle name="Comma 3 2 3 3 4" xfId="30502" xr:uid="{9FB02DE2-73DB-43F7-BCE7-952951006C44}"/>
    <cellStyle name="Comma 3 2 3 3 5" xfId="24593" xr:uid="{E6D98471-EE4F-4E1D-B58C-D645B3360689}"/>
    <cellStyle name="Comma 3 2 3 4" xfId="24872" xr:uid="{74F7AA54-5031-4224-80CF-F4BD98309D63}"/>
    <cellStyle name="Comma 3 2 3 4 2" xfId="26328" xr:uid="{B9FA84DA-5E79-464B-9576-CD26FE2AF2E7}"/>
    <cellStyle name="Comma 3 2 3 4 2 2" xfId="29312" xr:uid="{1EB8EB3D-1B95-4769-9A9A-8D1044B6D0BD}"/>
    <cellStyle name="Comma 3 2 3 4 3" xfId="27801" xr:uid="{14235E50-4EE2-4705-8083-D46F9FD3880A}"/>
    <cellStyle name="Comma 3 2 3 4 4" xfId="30799" xr:uid="{AED388B0-616D-4CEB-8A44-B6CAB79273D9}"/>
    <cellStyle name="Comma 3 2 3 5" xfId="25169" xr:uid="{3427CA1F-A7FE-4AA5-8ADB-5E235DF665C5}"/>
    <cellStyle name="Comma 3 2 3 5 2" xfId="26638" xr:uid="{E5A6FC42-5065-43A6-A051-9F7E7D9F982E}"/>
    <cellStyle name="Comma 3 2 3 5 2 2" xfId="29622" xr:uid="{1032C5E0-7F1F-4121-892F-82D35D193BB1}"/>
    <cellStyle name="Comma 3 2 3 5 3" xfId="28111" xr:uid="{E93BE86B-F72C-497A-8713-9FB05C14F65D}"/>
    <cellStyle name="Comma 3 2 3 5 4" xfId="31110" xr:uid="{5404A1D8-0A54-4726-9F14-18E693967967}"/>
    <cellStyle name="Comma 3 2 3 6" xfId="25469" xr:uid="{3FB3D461-2A5D-4E9C-8239-B0766EADE150}"/>
    <cellStyle name="Comma 3 2 3 6 2" xfId="28436" xr:uid="{74ED3BCD-BF4F-4F0B-A326-C1EC7CB25306}"/>
    <cellStyle name="Comma 3 2 3 7" xfId="26920" xr:uid="{F407DB01-BF32-485A-90E2-DDE84DCF5F86}"/>
    <cellStyle name="Comma 3 2 3 8" xfId="29914" xr:uid="{0D573A42-0832-44CF-9D87-4C446CC35F9D}"/>
    <cellStyle name="Comma 3 2 3 9" xfId="23890" xr:uid="{521738F1-CC95-4B73-8DCC-19BC9E49DED4}"/>
    <cellStyle name="Comma 3 2 4" xfId="1487" xr:uid="{765B528B-1E97-44FF-80A8-EAF833775729}"/>
    <cellStyle name="Comma 3 2 4 10" xfId="23563" xr:uid="{614198A1-0FE8-446C-9D0D-FABE3E5BEE1D}"/>
    <cellStyle name="Comma 3 2 4 2" xfId="22754" xr:uid="{9C9C1D41-F257-495B-95A2-1A2A5C111DA7}"/>
    <cellStyle name="Comma 3 2 4 2 2" xfId="25903" xr:uid="{4B7F9774-A347-413E-8DC6-8D36312D0FF9}"/>
    <cellStyle name="Comma 3 2 4 2 2 2" xfId="28879" xr:uid="{BCA5D13B-81CE-4ABF-8B29-625139DD9D1C}"/>
    <cellStyle name="Comma 3 2 4 2 3" xfId="27368" xr:uid="{E23B4A1F-9AEC-429B-9B9C-D04F2F97D8EC}"/>
    <cellStyle name="Comma 3 2 4 2 4" xfId="30363" xr:uid="{C4E474DE-5BE0-4F96-826B-6807363DBE1B}"/>
    <cellStyle name="Comma 3 2 4 2 5" xfId="31536" xr:uid="{868C5423-E934-41D3-96AF-2EB4D85B2AA6}"/>
    <cellStyle name="Comma 3 2 4 2 6" xfId="24459" xr:uid="{9B5058B6-F92E-4B49-8689-00624B46BE2D}"/>
    <cellStyle name="Comma 3 2 4 3" xfId="24747" xr:uid="{71FDA2EF-B45F-4609-8B1A-8C53C7B0741C}"/>
    <cellStyle name="Comma 3 2 4 3 2" xfId="26190" xr:uid="{29275B3B-A9C1-4354-B12A-D413A7BCC5F7}"/>
    <cellStyle name="Comma 3 2 4 3 2 2" xfId="29172" xr:uid="{6A3CC3BE-09D7-44E9-BA28-5DA70E47D2A9}"/>
    <cellStyle name="Comma 3 2 4 3 3" xfId="27661" xr:uid="{DB92888D-C1D0-4B04-9B2A-EE8865ED35BB}"/>
    <cellStyle name="Comma 3 2 4 3 4" xfId="30659" xr:uid="{3724FFF9-6CD4-4D95-B388-86AB8EA02AE6}"/>
    <cellStyle name="Comma 3 2 4 4" xfId="25033" xr:uid="{4AED5D77-AAB7-4EB1-85DC-AA33E620E5E6}"/>
    <cellStyle name="Comma 3 2 4 4 2" xfId="26490" xr:uid="{84803236-627B-4C56-8A4B-17F31742A2D5}"/>
    <cellStyle name="Comma 3 2 4 4 2 2" xfId="29474" xr:uid="{DFAC5A56-6330-4A1A-9528-41F5F2138710}"/>
    <cellStyle name="Comma 3 2 4 4 3" xfId="27963" xr:uid="{56C5D82F-4954-4842-AAE0-53147FDC9B81}"/>
    <cellStyle name="Comma 3 2 4 4 4" xfId="30962" xr:uid="{26B739EC-A718-44B8-83F4-7EB446133433}"/>
    <cellStyle name="Comma 3 2 4 5" xfId="25326" xr:uid="{3A6B6CA9-FB1E-4476-9DD8-18C50E79CC87}"/>
    <cellStyle name="Comma 3 2 4 5 2" xfId="26794" xr:uid="{EF9C4C34-6B6B-4FC9-BE3C-2BD1D197806E}"/>
    <cellStyle name="Comma 3 2 4 5 2 2" xfId="29778" xr:uid="{EE413D6D-0CD2-4ABD-BEAA-4EACD25F6C0F}"/>
    <cellStyle name="Comma 3 2 4 5 3" xfId="28267" xr:uid="{04B5A021-F3AD-4FEC-B5A9-518ADC695A4C}"/>
    <cellStyle name="Comma 3 2 4 5 4" xfId="31267" xr:uid="{A9FC0832-4B86-4AC4-BEA4-DB3F1A6701DC}"/>
    <cellStyle name="Comma 3 2 4 6" xfId="25626" xr:uid="{EE207471-353D-453B-8C9B-CAEFD7C59508}"/>
    <cellStyle name="Comma 3 2 4 6 2" xfId="28592" xr:uid="{037FAB94-ADE3-4E7F-9131-3496611A4757}"/>
    <cellStyle name="Comma 3 2 4 7" xfId="27077" xr:uid="{EB30BA04-92E3-43EF-93E5-C10252D1CE08}"/>
    <cellStyle name="Comma 3 2 4 8" xfId="30071" xr:uid="{2B885CD4-0672-4C69-A152-95D7197CB329}"/>
    <cellStyle name="Comma 3 2 4 9" xfId="24092" xr:uid="{21AA91D1-4F16-4D85-B5DD-609445A260BE}"/>
    <cellStyle name="Comma 3 2 5" xfId="1480" xr:uid="{949CA91C-E00D-4601-8ED2-2C43F1C9A54F}"/>
    <cellStyle name="Comma 3 2 5 10" xfId="18296" xr:uid="{3C492C97-D543-4A3A-8A91-B574490DEF42}"/>
    <cellStyle name="Comma 3 2 5 2" xfId="24493" xr:uid="{97F8D8C1-8ADD-4771-9EFD-2AFBF933AA1D}"/>
    <cellStyle name="Comma 3 2 5 2 2" xfId="25917" xr:uid="{980A1CDC-B1A8-4A6E-9610-26F9017B1D04}"/>
    <cellStyle name="Comma 3 2 5 2 2 2" xfId="28894" xr:uid="{46849BB6-47EE-4713-B1BD-0A0559849CCF}"/>
    <cellStyle name="Comma 3 2 5 2 3" xfId="27383" xr:uid="{5FCA6ACB-12EC-4C15-8DDF-6AE4E970CFB8}"/>
    <cellStyle name="Comma 3 2 5 2 4" xfId="30378" xr:uid="{833F0E24-4286-4546-9971-70DF5F4808AB}"/>
    <cellStyle name="Comma 3 2 5 3" xfId="24762" xr:uid="{FD01DFB6-46AA-42E6-812A-842CF618995A}"/>
    <cellStyle name="Comma 3 2 5 3 2" xfId="26205" xr:uid="{D3471C09-22F1-4605-B6C6-5E9EAE15C602}"/>
    <cellStyle name="Comma 3 2 5 3 2 2" xfId="29187" xr:uid="{3396C0C9-AF92-44F1-9350-AF638899AF24}"/>
    <cellStyle name="Comma 3 2 5 3 3" xfId="27676" xr:uid="{10C2D65F-B2E3-4DAF-8DDA-FDF0C0872DAD}"/>
    <cellStyle name="Comma 3 2 5 3 4" xfId="30674" xr:uid="{0A7941A3-12A9-4FEF-AA1E-A45D1589675F}"/>
    <cellStyle name="Comma 3 2 5 4" xfId="25048" xr:uid="{1DFB3005-9ABD-43DE-9DE5-ACF1F5A83E2D}"/>
    <cellStyle name="Comma 3 2 5 4 2" xfId="26505" xr:uid="{DBD957E1-80FA-48A1-A382-6A2409D8E658}"/>
    <cellStyle name="Comma 3 2 5 4 2 2" xfId="29489" xr:uid="{9ED459AA-DA62-4B7A-9019-839AFFF860F1}"/>
    <cellStyle name="Comma 3 2 5 4 3" xfId="27978" xr:uid="{6B2FC672-54F8-4F9F-BB0C-AF36C5564F52}"/>
    <cellStyle name="Comma 3 2 5 4 4" xfId="30977" xr:uid="{DB0F1E0C-A851-4B6B-BC3B-AB69AE35EA57}"/>
    <cellStyle name="Comma 3 2 5 5" xfId="25341" xr:uid="{9F96FC58-97BC-49B6-B0B4-C5C93602474B}"/>
    <cellStyle name="Comma 3 2 5 5 2" xfId="26809" xr:uid="{2CEB8F16-EFB2-4F1A-8A76-8671102CFE42}"/>
    <cellStyle name="Comma 3 2 5 5 2 2" xfId="29793" xr:uid="{84905B19-B1E0-4ADE-BA3D-5AC90C51D394}"/>
    <cellStyle name="Comma 3 2 5 5 3" xfId="28282" xr:uid="{46719A45-FB94-41E3-AAA8-E2820CC317B6}"/>
    <cellStyle name="Comma 3 2 5 5 4" xfId="31282" xr:uid="{BC3A1D7E-9260-472C-8F01-0B43042037BA}"/>
    <cellStyle name="Comma 3 2 5 6" xfId="25641" xr:uid="{99EB6055-1A91-49BC-B1DD-12F2529FE5EB}"/>
    <cellStyle name="Comma 3 2 5 6 2" xfId="28607" xr:uid="{B4838DBB-E3FE-4C50-B1A9-522C0ED307C5}"/>
    <cellStyle name="Comma 3 2 5 7" xfId="27092" xr:uid="{6AB4001A-8AED-45B8-8898-BA6B018500C7}"/>
    <cellStyle name="Comma 3 2 5 8" xfId="30086" xr:uid="{05042879-1B99-4454-B502-DFAB13875525}"/>
    <cellStyle name="Comma 3 2 5 9" xfId="24128" xr:uid="{9498E463-B30C-4900-AF8C-1CE9FD62201A}"/>
    <cellStyle name="Comma 3 2 6" xfId="2171" xr:uid="{CA19ADF0-8711-4E44-9490-6B2136214880}"/>
    <cellStyle name="Comma 3 2 6 2" xfId="24514" xr:uid="{A1D0BF4D-FFED-4576-A3A2-82F4F68EAB66}"/>
    <cellStyle name="Comma 3 2 6 2 2" xfId="25950" xr:uid="{3C2AD3CD-20D2-4BC7-B6D6-2B2DAE032372}"/>
    <cellStyle name="Comma 3 2 6 2 2 2" xfId="28927" xr:uid="{529E72EE-1377-40F1-A6CE-B52866C18298}"/>
    <cellStyle name="Comma 3 2 6 2 3" xfId="27416" xr:uid="{C4B71C1F-9CFE-43C6-8874-2C134ECF6AE8}"/>
    <cellStyle name="Comma 3 2 6 2 4" xfId="30411" xr:uid="{296A08D7-5062-4DDC-93B1-A9770F3E1CCC}"/>
    <cellStyle name="Comma 3 2 6 3" xfId="24795" xr:uid="{5040D1D6-9037-4F78-8748-FA73CD39FDA5}"/>
    <cellStyle name="Comma 3 2 6 3 2" xfId="26238" xr:uid="{09150512-20EF-4D97-91C4-3610E9BCD7E4}"/>
    <cellStyle name="Comma 3 2 6 3 2 2" xfId="29220" xr:uid="{0EE3EBD1-C988-4D5E-BD00-163446EFC1D2}"/>
    <cellStyle name="Comma 3 2 6 3 3" xfId="27709" xr:uid="{34D25590-7EDA-44B8-8BEA-192E974A0653}"/>
    <cellStyle name="Comma 3 2 6 3 4" xfId="30707" xr:uid="{EAE8A8F2-7536-4B0B-9D48-4838BDDC9F34}"/>
    <cellStyle name="Comma 3 2 6 4" xfId="25081" xr:uid="{4D804C4F-A622-4CA2-AE20-F751A3625839}"/>
    <cellStyle name="Comma 3 2 6 4 2" xfId="26538" xr:uid="{94667B14-B567-466D-802B-0F7EB941C1E9}"/>
    <cellStyle name="Comma 3 2 6 4 2 2" xfId="29522" xr:uid="{23A4E5CC-AF2F-4CF0-B25D-07BC45FC3C67}"/>
    <cellStyle name="Comma 3 2 6 4 3" xfId="28011" xr:uid="{DF7A8C83-E310-4BE9-9F46-583FDE836491}"/>
    <cellStyle name="Comma 3 2 6 4 4" xfId="31010" xr:uid="{13E68918-EF41-4B94-AD9B-0022873880A2}"/>
    <cellStyle name="Comma 3 2 6 5" xfId="25374" xr:uid="{1C9F3192-6F77-4D9F-8777-208A035BB28F}"/>
    <cellStyle name="Comma 3 2 6 5 2" xfId="26842" xr:uid="{C8FB0243-39B2-4863-B42E-A609CF85029F}"/>
    <cellStyle name="Comma 3 2 6 5 2 2" xfId="29826" xr:uid="{F6E35F9B-7C61-486C-A78F-A27B2494BEA3}"/>
    <cellStyle name="Comma 3 2 6 5 3" xfId="28315" xr:uid="{C3DD7A69-A3DC-4DA3-BD57-C211FF19C64C}"/>
    <cellStyle name="Comma 3 2 6 5 4" xfId="31315" xr:uid="{A729A7DC-A15E-4A18-B9C9-90759D80D8FE}"/>
    <cellStyle name="Comma 3 2 6 6" xfId="25674" xr:uid="{D029AACE-A380-4B8C-BA22-8B41D10A31F0}"/>
    <cellStyle name="Comma 3 2 6 6 2" xfId="28640" xr:uid="{F1815778-B5B5-4DA9-B9F4-B3C8DC8F9A42}"/>
    <cellStyle name="Comma 3 2 6 7" xfId="27125" xr:uid="{89EEC8BE-D093-4566-8C96-DD097A88C4C9}"/>
    <cellStyle name="Comma 3 2 6 8" xfId="30119" xr:uid="{277514A8-0CBA-4ACC-A17B-CF6D189879BD}"/>
    <cellStyle name="Comma 3 2 6 9" xfId="24146" xr:uid="{311E339C-96F3-4A48-A811-296BC96A90A7}"/>
    <cellStyle name="Comma 3 2 7" xfId="1466" xr:uid="{4F61AA50-BD66-4D7A-9994-B60A69C3848F}"/>
    <cellStyle name="Comma 3 2 7 2" xfId="24530" xr:uid="{CD66E3DA-F881-4CC1-9E21-3FE6D15D9ED9}"/>
    <cellStyle name="Comma 3 2 7 2 2" xfId="25966" xr:uid="{6AE8388E-8093-4DAE-BBB2-6815D6F2FB26}"/>
    <cellStyle name="Comma 3 2 7 2 2 2" xfId="28943" xr:uid="{A79AD6F3-5511-44D8-9589-B684056765E8}"/>
    <cellStyle name="Comma 3 2 7 2 3" xfId="27432" xr:uid="{58244A73-FCAF-440D-956F-758AE1DCC00C}"/>
    <cellStyle name="Comma 3 2 7 2 4" xfId="30427" xr:uid="{D38439E9-6D14-41CD-AD36-A6FE9E21CCD5}"/>
    <cellStyle name="Comma 3 2 7 3" xfId="24811" xr:uid="{51E365D8-5919-4BF6-B66B-4F94CF471BE4}"/>
    <cellStyle name="Comma 3 2 7 3 2" xfId="26254" xr:uid="{65A90C9D-B568-4F9D-B4B7-9ADBED2AC1E0}"/>
    <cellStyle name="Comma 3 2 7 3 2 2" xfId="29236" xr:uid="{9B90F379-A9CC-46F1-9FE5-53E75C8F2464}"/>
    <cellStyle name="Comma 3 2 7 3 3" xfId="27725" xr:uid="{41973416-86CD-493B-81AA-A3274EA05F97}"/>
    <cellStyle name="Comma 3 2 7 3 4" xfId="30723" xr:uid="{CB4093A9-FBB2-45D7-9DF3-CB10B52B3936}"/>
    <cellStyle name="Comma 3 2 7 4" xfId="25097" xr:uid="{D971E7EA-FAFA-4827-85F6-EB584D57379A}"/>
    <cellStyle name="Comma 3 2 7 4 2" xfId="26554" xr:uid="{C5D81C00-F622-4EEA-A8A5-692AC9196F19}"/>
    <cellStyle name="Comma 3 2 7 4 2 2" xfId="29538" xr:uid="{CF19DBDA-5010-4D2A-8496-B167022C3DB4}"/>
    <cellStyle name="Comma 3 2 7 4 3" xfId="28027" xr:uid="{1C9D9369-187C-4087-A4DF-665AAF0EC182}"/>
    <cellStyle name="Comma 3 2 7 4 4" xfId="31026" xr:uid="{F81EAE7C-1FCD-4291-8B5F-50E5133A01BA}"/>
    <cellStyle name="Comma 3 2 7 5" xfId="25390" xr:uid="{A2B76472-ECBF-4D39-8CD5-674DE3527DC6}"/>
    <cellStyle name="Comma 3 2 7 5 2" xfId="26858" xr:uid="{13EFDB70-8E2C-4ED1-9D87-1C2AD27D65C7}"/>
    <cellStyle name="Comma 3 2 7 5 2 2" xfId="29842" xr:uid="{98F663D0-2297-4A6F-9941-018D0B4BAC17}"/>
    <cellStyle name="Comma 3 2 7 5 3" xfId="28331" xr:uid="{CC739599-2192-4616-9AAE-0724B958518D}"/>
    <cellStyle name="Comma 3 2 7 5 4" xfId="31331" xr:uid="{B112E10D-966B-467F-94EF-9DB5D8C662C6}"/>
    <cellStyle name="Comma 3 2 7 6" xfId="25690" xr:uid="{3CF915AF-4982-4377-8474-51B8AA9AB409}"/>
    <cellStyle name="Comma 3 2 7 6 2" xfId="28656" xr:uid="{1BC1AB9B-F2D6-4942-A8CD-AC7915C50E0B}"/>
    <cellStyle name="Comma 3 2 7 7" xfId="27141" xr:uid="{3BDCD235-0C5E-4F1C-8B48-5E215981C4E9}"/>
    <cellStyle name="Comma 3 2 7 8" xfId="30135" xr:uid="{6C968965-FA8D-4B69-B781-A8D7A1E2D55F}"/>
    <cellStyle name="Comma 3 2 7 9" xfId="24162" xr:uid="{48C56C55-33F9-4088-B9BF-A75C022F86B8}"/>
    <cellStyle name="Comma 3 2 8" xfId="837" xr:uid="{9ABEAE79-F0C0-4C60-8F7F-B1661B592DB7}"/>
    <cellStyle name="Comma 3 2 8 2" xfId="24220" xr:uid="{971A56CF-8475-40EB-B493-7802D01E3B66}"/>
    <cellStyle name="Comma 3 2 9" xfId="25408" xr:uid="{547F391A-CB81-4355-A9E9-6A38A8D223A1}"/>
    <cellStyle name="Comma 3 2 9 2" xfId="28361" xr:uid="{A5D607F6-1D83-4E85-BC4B-3DF797A87FFD}"/>
    <cellStyle name="Comma 3 3" xfId="268" xr:uid="{98568925-92A2-4F9D-8808-39CCCA7B4D16}"/>
    <cellStyle name="Comma 3 3 10" xfId="23843" xr:uid="{CBE185FA-88AA-439C-9B2A-B3D9704496F9}"/>
    <cellStyle name="Comma 3 3 2" xfId="2107" xr:uid="{7C0E12A8-56FA-401D-A8E1-7B860614E639}"/>
    <cellStyle name="Comma 3 3 2 2" xfId="6078" xr:uid="{71FD5AD8-6107-4EFA-8394-2FF3743B1559}"/>
    <cellStyle name="Comma 3 3 2 2 2" xfId="22073" xr:uid="{17CA50E0-A3F9-46CD-AC6D-57B0FAD737A3}"/>
    <cellStyle name="Comma 3 3 2 2 3" xfId="24464" xr:uid="{6969E618-8255-4784-AFC5-0D753F46751A}"/>
    <cellStyle name="Comma 3 3 2 3" xfId="21100" xr:uid="{B35BCD04-3476-41B0-9202-000461575247}"/>
    <cellStyle name="Comma 3 3 2 3 2" xfId="24098" xr:uid="{53A7016D-FAD5-45A1-B9D4-531C20FBAA2E}"/>
    <cellStyle name="Comma 3 3 2 4" xfId="5262" xr:uid="{88E76542-8031-4E1C-A9FF-218612761034}"/>
    <cellStyle name="Comma 3 3 2 5" xfId="23131" xr:uid="{4E1FD4E2-D4A6-4E1B-86D0-5756F48BC1C5}"/>
    <cellStyle name="Comma 3 3 2 6" xfId="4801" xr:uid="{D9EE9DD9-F922-403B-8F61-5CC76DCC3C41}"/>
    <cellStyle name="Comma 3 3 3" xfId="1510" xr:uid="{16915417-3867-4B89-9D6B-85185071B2CE}"/>
    <cellStyle name="Comma 3 3 3 2" xfId="6271" xr:uid="{A57CCEC4-AD75-4315-A97F-40DEFBDA0A43}"/>
    <cellStyle name="Comma 3 3 3 2 2" xfId="22326" xr:uid="{4949FDD0-4698-45CB-989E-E0509A1FDFC7}"/>
    <cellStyle name="Comma 3 3 3 2 2 2" xfId="28725" xr:uid="{C3C7232B-FEED-49C1-BA3C-6B7F7F9B9A3B}"/>
    <cellStyle name="Comma 3 3 3 2 3" xfId="25748" xr:uid="{1DDDBFB2-3FC6-4F17-9983-4C91408F42B7}"/>
    <cellStyle name="Comma 3 3 3 3" xfId="21342" xr:uid="{8CEF2ABC-A6A1-4EFA-B2AF-2852574D5B41}"/>
    <cellStyle name="Comma 3 3 3 3 2" xfId="27211" xr:uid="{3E9B3C87-625B-4789-A9E7-F5888BC114FB}"/>
    <cellStyle name="Comma 3 3 3 4" xfId="30205" xr:uid="{BD18002C-9C4F-4879-B252-99D2EEF45546}"/>
    <cellStyle name="Comma 3 3 3 5" xfId="24269" xr:uid="{5B1D9AB9-550A-4AE8-9081-4A716945E50B}"/>
    <cellStyle name="Comma 3 3 3 6" xfId="5496" xr:uid="{7A4E8E3E-23E3-4A72-83D8-48BDF72695D3}"/>
    <cellStyle name="Comma 3 3 4" xfId="4154" xr:uid="{312E25DF-452C-4A2F-BE40-902BA44BF58A}"/>
    <cellStyle name="Comma 3 3 4 2" xfId="21826" xr:uid="{0A680B11-7B50-4354-92A4-7523937B8375}"/>
    <cellStyle name="Comma 3 3 4 2 2" xfId="29015" xr:uid="{B526A1B1-4257-40BC-80EF-79F7F1405D1C}"/>
    <cellStyle name="Comma 3 3 4 2 3" xfId="26036" xr:uid="{315B97E7-8F0C-40D1-9972-58CCC43FFC6F}"/>
    <cellStyle name="Comma 3 3 4 3" xfId="27504" xr:uid="{7EEE3300-33E1-44B9-B12A-03AC78D36C28}"/>
    <cellStyle name="Comma 3 3 4 4" xfId="30501" xr:uid="{22C15440-45B1-4A41-AF41-AC2D7D22D6A9}"/>
    <cellStyle name="Comma 3 3 4 5" xfId="24592" xr:uid="{6E0AFE91-8AC2-4BAC-A9FF-0D10300D32A1}"/>
    <cellStyle name="Comma 3 3 4 6" xfId="5915" xr:uid="{ECDC91AD-F0F2-486C-87DC-D19EF6B38C54}"/>
    <cellStyle name="Comma 3 3 5" xfId="5038" xr:uid="{4A81EC7F-3BCB-493A-BAD3-A93EED7C5C55}"/>
    <cellStyle name="Comma 3 3 5 2" xfId="20926" xr:uid="{0822BB67-6F03-4E7B-B15D-0AAA7C7533F4}"/>
    <cellStyle name="Comma 3 3 5 2 2" xfId="29311" xr:uid="{FCB927D5-DCA0-4E0F-8516-E5058F56615E}"/>
    <cellStyle name="Comma 3 3 5 2 3" xfId="26327" xr:uid="{EC4C298C-0E00-4801-8CA8-50ECD46DE5A6}"/>
    <cellStyle name="Comma 3 3 5 3" xfId="27800" xr:uid="{0CF3DF7E-BE78-49DF-B5CB-FAFE56057EA7}"/>
    <cellStyle name="Comma 3 3 5 4" xfId="30798" xr:uid="{299DA7CF-EB24-4AE0-A0CE-A8636751AD89}"/>
    <cellStyle name="Comma 3 3 5 5" xfId="24871" xr:uid="{1424EC8A-F58A-4046-BCE3-4DFC852B09C1}"/>
    <cellStyle name="Comma 3 3 6" xfId="20817" xr:uid="{8D5EF4E5-1CD1-4AD4-9951-4EBB75ADAFFC}"/>
    <cellStyle name="Comma 3 3 6 2" xfId="26637" xr:uid="{EF23745B-EE42-4E45-AB88-5B761B4808FD}"/>
    <cellStyle name="Comma 3 3 6 2 2" xfId="29621" xr:uid="{21436789-E770-4A1F-8F28-1F96C3E81818}"/>
    <cellStyle name="Comma 3 3 6 3" xfId="28110" xr:uid="{BA25EE13-6998-4FAE-AE75-3375F5AA729B}"/>
    <cellStyle name="Comma 3 3 6 4" xfId="31109" xr:uid="{9BFCD9AE-7D00-46CA-8034-A9C9B9E1DA7B}"/>
    <cellStyle name="Comma 3 3 6 5" xfId="25168" xr:uid="{1B540E8F-E6B8-428E-B2ED-09E5FAFECDFF}"/>
    <cellStyle name="Comma 3 3 7" xfId="18298" xr:uid="{3126DD6C-D0C9-45B6-AD23-90BAFE7E8D21}"/>
    <cellStyle name="Comma 3 3 7 2" xfId="28435" xr:uid="{1E96565C-99C3-4046-9699-23436921EC76}"/>
    <cellStyle name="Comma 3 3 7 3" xfId="25468" xr:uid="{BBA48958-A10E-4FA3-8488-3CD5F6A25BCF}"/>
    <cellStyle name="Comma 3 3 8" xfId="26919" xr:uid="{816063E8-F761-4D80-9A33-1B2243D69D39}"/>
    <cellStyle name="Comma 3 3 9" xfId="29913" xr:uid="{6E3AF341-6834-4794-8E31-18F3642BE631}"/>
    <cellStyle name="Comma 3 4" xfId="286" xr:uid="{EB46E967-FA2C-497C-9A9A-8D38030FEB14}"/>
    <cellStyle name="Comma 3 4 10" xfId="25405" xr:uid="{1575B6B0-ED6A-418F-A7F9-94192235D878}"/>
    <cellStyle name="Comma 3 4 10 2" xfId="28358" xr:uid="{99C04AA7-B753-4845-ABFE-FFE524C2E48E}"/>
    <cellStyle name="Comma 3 4 11" xfId="25537" xr:uid="{DDECAD62-C593-4F02-B57B-A56F4C9E7058}"/>
    <cellStyle name="Comma 3 4 11 2" xfId="28503" xr:uid="{4D9AB57D-3089-4990-8701-656DAEE92961}"/>
    <cellStyle name="Comma 3 4 12" xfId="26988" xr:uid="{9348A843-BCF0-4B83-AC8F-A850D83E846F}"/>
    <cellStyle name="Comma 3 4 13" xfId="29982" xr:uid="{F8901243-5630-4076-8EBB-5DBBB1184695}"/>
    <cellStyle name="Comma 3 4 14" xfId="23960" xr:uid="{55579EA8-7FE6-419A-BDEB-B0EEC52262BF}"/>
    <cellStyle name="Comma 3 4 2" xfId="3435" xr:uid="{EFFF2457-A94F-4309-BF07-3A5E958E3FEA}"/>
    <cellStyle name="Comma 3 4 2 10" xfId="23148" xr:uid="{FD71776E-A7C1-4078-A508-6B2B0301D103}"/>
    <cellStyle name="Comma 3 4 2 11" xfId="4816" xr:uid="{CE3411FC-3FA0-4FD5-BFFC-C675EA621AB3}"/>
    <cellStyle name="Comma 3 4 2 2" xfId="6265" xr:uid="{ADF95C6A-D5E9-448B-8157-3D2ED722A64A}"/>
    <cellStyle name="Comma 3 4 2 2 2" xfId="22308" xr:uid="{BD3E5E22-8FE4-4DAF-B1AC-57FC1A7AF8CB}"/>
    <cellStyle name="Comma 3 4 2 2 2 2" xfId="28876" xr:uid="{54E121FF-D6ED-48D4-B0E7-C406401E5738}"/>
    <cellStyle name="Comma 3 4 2 2 2 3" xfId="25901" xr:uid="{A896E960-1B60-444C-8092-B6BC499DEC5A}"/>
    <cellStyle name="Comma 3 4 2 2 3" xfId="27365" xr:uid="{01D3A0D0-DB7B-47AB-8D04-5B05973ECFF4}"/>
    <cellStyle name="Comma 3 4 2 2 4" xfId="30360" xr:uid="{CAD3819D-ED29-43B1-BEF0-C38B3D66B4AA}"/>
    <cellStyle name="Comma 3 4 2 2 5" xfId="24457" xr:uid="{484A0E5C-66D6-491C-A0B3-820E736713FA}"/>
    <cellStyle name="Comma 3 4 2 3" xfId="21336" xr:uid="{3F1DC580-AC7F-4591-8AC2-2D28CC79586A}"/>
    <cellStyle name="Comma 3 4 2 3 2" xfId="26187" xr:uid="{7A15B9F2-FEEE-404B-9121-61CBCEB4E275}"/>
    <cellStyle name="Comma 3 4 2 3 2 2" xfId="29169" xr:uid="{FF476108-E819-4186-86E3-511FE8C70A6F}"/>
    <cellStyle name="Comma 3 4 2 3 3" xfId="27658" xr:uid="{2DE0E96B-1B32-45B1-87F2-E20318FB94A0}"/>
    <cellStyle name="Comma 3 4 2 3 4" xfId="30656" xr:uid="{F51DC341-EA0C-475F-9CF7-E596F752D62D}"/>
    <cellStyle name="Comma 3 4 2 3 5" xfId="24745" xr:uid="{3E59FFDD-83BB-4BB5-A82A-34B7CDC6F623}"/>
    <cellStyle name="Comma 3 4 2 4" xfId="5480" xr:uid="{2CA951E6-180F-457B-BAF4-CD139FBC3E47}"/>
    <cellStyle name="Comma 3 4 2 4 2" xfId="26487" xr:uid="{38561F4F-689C-4EA6-97D1-5468664FFA54}"/>
    <cellStyle name="Comma 3 4 2 4 2 2" xfId="29471" xr:uid="{FA7EC20C-C98E-4315-8883-5E77F0C2ABC8}"/>
    <cellStyle name="Comma 3 4 2 4 3" xfId="27960" xr:uid="{488A8076-DF11-4BFC-8CBC-F6D20F7379AE}"/>
    <cellStyle name="Comma 3 4 2 4 4" xfId="30959" xr:uid="{01ADBE5D-E73D-4884-AA65-05C898CFBEEE}"/>
    <cellStyle name="Comma 3 4 2 4 5" xfId="25030" xr:uid="{593A479C-2F00-4038-8314-EE55725ABBE0}"/>
    <cellStyle name="Comma 3 4 2 5" xfId="25323" xr:uid="{222BDADE-80AA-47CE-90AB-E884D9771046}"/>
    <cellStyle name="Comma 3 4 2 5 2" xfId="26791" xr:uid="{48D4D41E-D167-4548-9490-73A723806DD3}"/>
    <cellStyle name="Comma 3 4 2 5 2 2" xfId="29775" xr:uid="{1B67E333-0015-48CF-9E34-7DCEAACAEB3C}"/>
    <cellStyle name="Comma 3 4 2 5 3" xfId="28264" xr:uid="{455B9ADE-1D71-40B8-A4A2-0F566E08AE91}"/>
    <cellStyle name="Comma 3 4 2 5 4" xfId="31264" xr:uid="{D4C8849C-CB88-4514-88C9-BE8153CC3280}"/>
    <cellStyle name="Comma 3 4 2 6" xfId="25623" xr:uid="{9D498F07-5A6F-49BB-A57B-15F2BD8A263A}"/>
    <cellStyle name="Comma 3 4 2 6 2" xfId="28589" xr:uid="{57E36070-2CF8-48D9-9280-BFF7CE877ACF}"/>
    <cellStyle name="Comma 3 4 2 7" xfId="27074" xr:uid="{3B61053C-3C4B-4901-8FC9-CCDD6B1C503D}"/>
    <cellStyle name="Comma 3 4 2 8" xfId="30068" xr:uid="{D4AAAE91-DF65-48B1-B426-485BE259C6E4}"/>
    <cellStyle name="Comma 3 4 2 9" xfId="31612" xr:uid="{F3E3E928-8453-4EC2-AAD4-D5270B14AAF8}"/>
    <cellStyle name="Comma 3 4 3" xfId="1482" xr:uid="{B1A397B9-DB23-42AB-8C84-A7901880F864}"/>
    <cellStyle name="Comma 3 4 3 10" xfId="24125" xr:uid="{60466F87-96C5-4F72-8ECC-C98B829A4E8B}"/>
    <cellStyle name="Comma 3 4 3 11" xfId="6062" xr:uid="{1113240D-1B8F-4318-9271-13A10310C8B3}"/>
    <cellStyle name="Comma 3 4 3 2" xfId="22067" xr:uid="{BBB9537B-7A3A-449D-A5AC-E22F869A8A3E}"/>
    <cellStyle name="Comma 3 4 3 2 2" xfId="25914" xr:uid="{8180B498-55AB-4996-A2A2-0659EF6E3494}"/>
    <cellStyle name="Comma 3 4 3 2 2 2" xfId="28891" xr:uid="{227E5602-62EC-4694-86DD-5336BCE8B73F}"/>
    <cellStyle name="Comma 3 4 3 2 3" xfId="27380" xr:uid="{B479FEDC-9D75-407F-B12B-8453B4C11358}"/>
    <cellStyle name="Comma 3 4 3 2 4" xfId="30375" xr:uid="{F08284B1-7E3B-47A6-9CE9-768A800638E0}"/>
    <cellStyle name="Comma 3 4 3 2 5" xfId="24490" xr:uid="{0511C81C-ABB2-4191-92E8-5ADCFB0243E2}"/>
    <cellStyle name="Comma 3 4 3 3" xfId="24759" xr:uid="{35A5A4FD-5596-423A-A869-BBA9E52ECCA7}"/>
    <cellStyle name="Comma 3 4 3 3 2" xfId="26202" xr:uid="{C6A231AD-F9ED-4999-B66E-75B9761BA2E8}"/>
    <cellStyle name="Comma 3 4 3 3 2 2" xfId="29184" xr:uid="{2C522032-D54C-458A-8894-058B84453D27}"/>
    <cellStyle name="Comma 3 4 3 3 3" xfId="27673" xr:uid="{CE69D3CF-2199-4F9F-B9D8-C38DBA03317B}"/>
    <cellStyle name="Comma 3 4 3 3 4" xfId="30671" xr:uid="{0760A483-2D6B-47E3-A28F-6DD523135304}"/>
    <cellStyle name="Comma 3 4 3 4" xfId="25045" xr:uid="{D3C26313-6E39-4CC3-ABFD-2F73396869FD}"/>
    <cellStyle name="Comma 3 4 3 4 2" xfId="26502" xr:uid="{9FAC4D05-36F1-4FF2-B77D-CD752B77624F}"/>
    <cellStyle name="Comma 3 4 3 4 2 2" xfId="29486" xr:uid="{01D9385F-49DA-49AA-B44A-DF4E6F3D29A8}"/>
    <cellStyle name="Comma 3 4 3 4 3" xfId="27975" xr:uid="{B16A0B4E-6AA2-4114-ADA7-6D35A604FF57}"/>
    <cellStyle name="Comma 3 4 3 4 4" xfId="30974" xr:uid="{C8656681-E2DD-483D-BEF5-719AE201C03A}"/>
    <cellStyle name="Comma 3 4 3 5" xfId="25338" xr:uid="{C7D70425-6D99-41FC-A066-CE35177777E8}"/>
    <cellStyle name="Comma 3 4 3 5 2" xfId="26806" xr:uid="{5263E53D-7A8B-43A1-A828-F94D53831AC3}"/>
    <cellStyle name="Comma 3 4 3 5 2 2" xfId="29790" xr:uid="{B84A3C1D-2F7D-4D2D-9C42-CCA4664BBEAA}"/>
    <cellStyle name="Comma 3 4 3 5 3" xfId="28279" xr:uid="{E817FEAD-7EEB-46B8-A49D-8B4316AEF2A9}"/>
    <cellStyle name="Comma 3 4 3 5 4" xfId="31279" xr:uid="{9C67BB9D-4F9F-4DD4-8AD8-1820A8A76A40}"/>
    <cellStyle name="Comma 3 4 3 6" xfId="25638" xr:uid="{9D5D6209-F771-45CF-9988-4E152660A810}"/>
    <cellStyle name="Comma 3 4 3 6 2" xfId="28604" xr:uid="{F625EA3A-9772-43D0-A081-705464CF0925}"/>
    <cellStyle name="Comma 3 4 3 7" xfId="27089" xr:uid="{E707E7EC-7DF9-4C4E-857E-E75F86682703}"/>
    <cellStyle name="Comma 3 4 3 8" xfId="30083" xr:uid="{0BFD6E1C-9E6A-409E-B3CC-391373A50EF6}"/>
    <cellStyle name="Comma 3 4 3 9" xfId="31567" xr:uid="{7F55D2C5-0BB9-4DDC-83AD-54B9D717E1CC}"/>
    <cellStyle name="Comma 3 4 4" xfId="4189" xr:uid="{C29D32E0-24CE-4812-A68A-6594F5733FA1}"/>
    <cellStyle name="Comma 3 4 4 2" xfId="24511" xr:uid="{3AAF47E8-30B1-4748-9CDB-4BDE777E57C5}"/>
    <cellStyle name="Comma 3 4 4 2 2" xfId="25947" xr:uid="{DC98B214-151B-4B42-8775-B6B798349DB1}"/>
    <cellStyle name="Comma 3 4 4 2 2 2" xfId="28924" xr:uid="{878D2A1D-8083-4685-9F70-C0045C4257FF}"/>
    <cellStyle name="Comma 3 4 4 2 3" xfId="27413" xr:uid="{49B4DCE6-AF03-4706-8F3A-0A0AE728A3A7}"/>
    <cellStyle name="Comma 3 4 4 2 4" xfId="30408" xr:uid="{3D84B3CE-489F-4CFF-91C1-2BCCF938D3B6}"/>
    <cellStyle name="Comma 3 4 4 3" xfId="24792" xr:uid="{7C168359-3926-4005-90DA-CCDCFA5A9AD8}"/>
    <cellStyle name="Comma 3 4 4 3 2" xfId="26235" xr:uid="{6E7239C9-E3FA-434A-BFD0-12D1329116A6}"/>
    <cellStyle name="Comma 3 4 4 3 2 2" xfId="29217" xr:uid="{1E1161BC-00B0-4061-A10C-FB3F0DA1689A}"/>
    <cellStyle name="Comma 3 4 4 3 3" xfId="27706" xr:uid="{BEF26B57-F656-4B11-8F2A-47D8B2C84DC3}"/>
    <cellStyle name="Comma 3 4 4 3 4" xfId="30704" xr:uid="{9C4F0F33-991A-4DD1-83F3-BB256CBAA7C5}"/>
    <cellStyle name="Comma 3 4 4 4" xfId="25078" xr:uid="{D739E8CA-1425-4996-B109-92F5524389BF}"/>
    <cellStyle name="Comma 3 4 4 4 2" xfId="26535" xr:uid="{65DC75BF-6C29-4849-9859-56E41C72F803}"/>
    <cellStyle name="Comma 3 4 4 4 2 2" xfId="29519" xr:uid="{194BA9F5-617B-4530-9CA3-ACA400E72778}"/>
    <cellStyle name="Comma 3 4 4 4 3" xfId="28008" xr:uid="{A319EF11-270B-45AC-80AF-883790D395F9}"/>
    <cellStyle name="Comma 3 4 4 4 4" xfId="31007" xr:uid="{76162942-E927-4F2D-B276-BDBA2278CD2C}"/>
    <cellStyle name="Comma 3 4 4 5" xfId="25371" xr:uid="{07B38D30-3707-4CF0-9AC5-06AF8D1CC9B6}"/>
    <cellStyle name="Comma 3 4 4 5 2" xfId="26839" xr:uid="{4B342D6B-A9BA-49FE-948C-17CABF6D4510}"/>
    <cellStyle name="Comma 3 4 4 5 2 2" xfId="29823" xr:uid="{DD45E82B-0D62-4F36-AF5B-40EE7BED07EC}"/>
    <cellStyle name="Comma 3 4 4 5 3" xfId="28312" xr:uid="{EEAB9421-CF71-4954-85DD-13C96782D35D}"/>
    <cellStyle name="Comma 3 4 4 5 4" xfId="31312" xr:uid="{A4D7E54C-37C4-4F27-AF31-2DC335E58E04}"/>
    <cellStyle name="Comma 3 4 4 6" xfId="25671" xr:uid="{13452F5A-425B-480F-9232-85B4C021A7F7}"/>
    <cellStyle name="Comma 3 4 4 6 2" xfId="28637" xr:uid="{A778F913-E096-480B-9383-96CD7919251D}"/>
    <cellStyle name="Comma 3 4 4 7" xfId="27122" xr:uid="{01ACEA87-B2D0-4FB6-9D4F-61F56DE923FC}"/>
    <cellStyle name="Comma 3 4 4 8" xfId="30116" xr:uid="{1318AD71-A365-4DC2-B41D-73FD260CEAD5}"/>
    <cellStyle name="Comma 3 4 4 9" xfId="24144" xr:uid="{143B12CA-E1D2-4856-9A31-A1EF84F089C1}"/>
    <cellStyle name="Comma 3 4 5" xfId="18299" xr:uid="{368DB35A-4EF8-42A6-B262-843A65E7456F}"/>
    <cellStyle name="Comma 3 4 5 2" xfId="24527" xr:uid="{1B970244-E76B-4D3E-BA1F-D4A1BD78CC97}"/>
    <cellStyle name="Comma 3 4 5 2 2" xfId="25963" xr:uid="{B94E5797-F75A-477E-8487-BF5A29CD681A}"/>
    <cellStyle name="Comma 3 4 5 2 2 2" xfId="28940" xr:uid="{C80AC099-E5F8-45D7-BDD2-4E65B02E9C00}"/>
    <cellStyle name="Comma 3 4 5 2 3" xfId="27429" xr:uid="{CEA6D5AE-2E37-4936-A0AE-3D9711FFBF30}"/>
    <cellStyle name="Comma 3 4 5 2 4" xfId="30424" xr:uid="{D0EDC7DC-98ED-4EC9-8C14-39411A80F8B7}"/>
    <cellStyle name="Comma 3 4 5 3" xfId="24808" xr:uid="{34BB6CAE-8978-4D42-A3C7-02E92DE0BD8E}"/>
    <cellStyle name="Comma 3 4 5 3 2" xfId="26251" xr:uid="{BD0CA879-6F14-4518-AD52-337ED632B076}"/>
    <cellStyle name="Comma 3 4 5 3 2 2" xfId="29233" xr:uid="{2555E686-D786-44DF-B99F-F5B1F14A12ED}"/>
    <cellStyle name="Comma 3 4 5 3 3" xfId="27722" xr:uid="{0446F149-1EA6-4620-B577-A5113084135E}"/>
    <cellStyle name="Comma 3 4 5 3 4" xfId="30720" xr:uid="{9ABF5776-6EB6-4815-BCE2-2AF6483316CF}"/>
    <cellStyle name="Comma 3 4 5 4" xfId="25094" xr:uid="{E3788224-55E2-493A-AE76-2BD0C3D619CA}"/>
    <cellStyle name="Comma 3 4 5 4 2" xfId="26551" xr:uid="{89607C5B-FED2-4897-9B61-ADF84F51A671}"/>
    <cellStyle name="Comma 3 4 5 4 2 2" xfId="29535" xr:uid="{99C3C877-B4A9-4CDA-AB67-DEE1DFCE4C3C}"/>
    <cellStyle name="Comma 3 4 5 4 3" xfId="28024" xr:uid="{D4A79C8A-9D56-4EEC-BA4D-7278ADD17D58}"/>
    <cellStyle name="Comma 3 4 5 4 4" xfId="31023" xr:uid="{6531CEA4-6BFC-4DEF-BE16-D171785C32AE}"/>
    <cellStyle name="Comma 3 4 5 5" xfId="25387" xr:uid="{D110D447-C4B2-4BDA-A50C-498BE11BBBAE}"/>
    <cellStyle name="Comma 3 4 5 5 2" xfId="26855" xr:uid="{2E575E5F-9FC6-4887-B90E-98421BF732A8}"/>
    <cellStyle name="Comma 3 4 5 5 2 2" xfId="29839" xr:uid="{C9A947B0-1850-4FDC-8999-AF041E314EFC}"/>
    <cellStyle name="Comma 3 4 5 5 3" xfId="28328" xr:uid="{C052C9CA-34F4-48D0-B612-6F63F66F5446}"/>
    <cellStyle name="Comma 3 4 5 5 4" xfId="31328" xr:uid="{88C0AC1F-FF8A-46A8-979A-975CDC788648}"/>
    <cellStyle name="Comma 3 4 5 6" xfId="25687" xr:uid="{D42009AB-9512-4132-8BC5-04BF9C6FCBEA}"/>
    <cellStyle name="Comma 3 4 5 6 2" xfId="28653" xr:uid="{252A2E9B-A08E-43E6-BD2F-7CFF44DE97B5}"/>
    <cellStyle name="Comma 3 4 5 7" xfId="27138" xr:uid="{F30087AE-458E-4339-9E26-1E7B0BB26308}"/>
    <cellStyle name="Comma 3 4 5 8" xfId="30132" xr:uid="{43B17544-1733-4DFF-9563-2499E490B6B9}"/>
    <cellStyle name="Comma 3 4 5 9" xfId="24159" xr:uid="{A4DC8589-53A4-42BF-BE85-8A76A4C93AD5}"/>
    <cellStyle name="Comma 3 4 6" xfId="5240" xr:uid="{206FDE77-8D70-49F3-B8CD-A7306E5D4386}"/>
    <cellStyle name="Comma 3 4 6 2" xfId="25818" xr:uid="{C3F8243A-525D-4CF9-AD4D-BF9E51D0AE42}"/>
    <cellStyle name="Comma 3 4 6 2 2" xfId="28793" xr:uid="{1D8E65FD-B6C1-4DD4-B586-8AFBAE5305E6}"/>
    <cellStyle name="Comma 3 4 6 3" xfId="27279" xr:uid="{7F7A7BFB-80B5-403A-A670-8A1B1BFEFD24}"/>
    <cellStyle name="Comma 3 4 6 4" xfId="30274" xr:uid="{1ABC4FAB-70CB-47C5-A42C-FE50F9D6DD42}"/>
    <cellStyle name="Comma 3 4 6 5" xfId="24350" xr:uid="{C70FC14E-5765-4BBC-B6B2-1BE962631264}"/>
    <cellStyle name="Comma 3 4 7" xfId="24661" xr:uid="{2853A442-C1F8-4CB7-80D0-E37FABE426DE}"/>
    <cellStyle name="Comma 3 4 7 2" xfId="26105" xr:uid="{5C9C8170-15F5-49CB-B162-B128EFA8809F}"/>
    <cellStyle name="Comma 3 4 7 2 2" xfId="29083" xr:uid="{533A431B-A1BD-40CC-850B-A974110D4BE6}"/>
    <cellStyle name="Comma 3 4 7 3" xfId="27572" xr:uid="{3A4E9602-2AF8-4D03-91EF-60A1FAE4C873}"/>
    <cellStyle name="Comma 3 4 7 4" xfId="30570" xr:uid="{C58D359A-90A3-421C-A2C7-477B40C4AE4A}"/>
    <cellStyle name="Comma 3 4 8" xfId="24940" xr:uid="{03F5D1E6-A8DD-419E-9DCE-21E9748DBA69}"/>
    <cellStyle name="Comma 3 4 8 2" xfId="26396" xr:uid="{ACF4824D-E280-4A58-B070-B84BDB3318E0}"/>
    <cellStyle name="Comma 3 4 8 2 2" xfId="29380" xr:uid="{29FC0DE3-235A-4E32-A5CE-3F2BDCA1FF90}"/>
    <cellStyle name="Comma 3 4 8 3" xfId="27869" xr:uid="{47CD9A6F-46CE-4431-B9A9-1F1D045FC6A8}"/>
    <cellStyle name="Comma 3 4 8 4" xfId="30868" xr:uid="{EA310CC8-391E-4D9D-AB13-AB04816E8C8C}"/>
    <cellStyle name="Comma 3 4 9" xfId="25237" xr:uid="{4A242F6C-10A5-4C80-843C-BD53139089E2}"/>
    <cellStyle name="Comma 3 4 9 2" xfId="26705" xr:uid="{DBD97E7C-4930-41EE-9F3B-A77CF1DAE5FE}"/>
    <cellStyle name="Comma 3 4 9 2 2" xfId="29689" xr:uid="{6C79519B-1D44-4FF6-8973-99FF2A16412A}"/>
    <cellStyle name="Comma 3 4 9 3" xfId="28178" xr:uid="{5ADE45C3-4CDF-4F4D-BC52-4EA77635BB6E}"/>
    <cellStyle name="Comma 3 4 9 4" xfId="31178" xr:uid="{A056833D-42FA-4BE1-B6D6-470DC8D1A792}"/>
    <cellStyle name="Comma 3 5" xfId="356" xr:uid="{4ADB313B-F0C9-423F-8511-DD514F958F35}"/>
    <cellStyle name="Comma 3 5 10" xfId="23833" xr:uid="{512BAC55-DA20-45C2-9DEC-107FD3E9EA4C}"/>
    <cellStyle name="Comma 3 5 11" xfId="23241" xr:uid="{AF65C6A9-502C-4DF0-8A97-F86B02BEF79C}"/>
    <cellStyle name="Comma 3 5 12" xfId="4652" xr:uid="{C7553B7A-868D-49BC-A5C3-8D41BCA14114}"/>
    <cellStyle name="Comma 3 5 2" xfId="3458" xr:uid="{8A026936-897B-4AD5-869D-DE3892687C7F}"/>
    <cellStyle name="Comma 3 5 2 2" xfId="4199" xr:uid="{EF1741A4-88F1-4C52-BD22-31023BD22754}"/>
    <cellStyle name="Comma 3 5 2 2 2" xfId="24441" xr:uid="{3B410203-1F44-4345-87A5-97A999C34362}"/>
    <cellStyle name="Comma 3 5 2 2 3" xfId="21792" xr:uid="{16A0C614-FD5E-43BB-AC2D-404A04D2396F}"/>
    <cellStyle name="Comma 3 5 2 3" xfId="24028" xr:uid="{E9F1920C-D6AE-4A68-8D19-86E3ECEACCE5}"/>
    <cellStyle name="Comma 3 5 2 4" xfId="4838" xr:uid="{1BB7CD35-018D-414B-84F1-BAD81281342D}"/>
    <cellStyle name="Comma 3 5 3" xfId="1460" xr:uid="{4E816C34-F66C-4905-8A20-35B2CA16F504}"/>
    <cellStyle name="Comma 3 5 3 2" xfId="25741" xr:uid="{D36824FF-22BB-44D9-A4E4-EE98722EE18A}"/>
    <cellStyle name="Comma 3 5 3 2 2" xfId="28719" xr:uid="{2E052C03-C3BC-45A1-9357-53CD1587E047}"/>
    <cellStyle name="Comma 3 5 3 3" xfId="27205" xr:uid="{60485EEB-AA03-4B07-94DA-5FCE6A33CBC1}"/>
    <cellStyle name="Comma 3 5 3 4" xfId="30198" xr:uid="{31E30B89-1C6C-480D-8D71-E24A3CF5BFF8}"/>
    <cellStyle name="Comma 3 5 3 5" xfId="24256" xr:uid="{3C3E48BD-639A-493E-BAE9-5A483303B89B}"/>
    <cellStyle name="Comma 3 5 3 6" xfId="18300" xr:uid="{3AD62E6E-DC6C-4299-B732-5D45FDA5F7B8}"/>
    <cellStyle name="Comma 3 5 4" xfId="5893" xr:uid="{663B487F-D5E1-43D7-B124-4C4A6B510B3D}"/>
    <cellStyle name="Comma 3 5 4 2" xfId="26029" xr:uid="{A2841CC8-8555-4BB5-B1E3-3448116A9FA3}"/>
    <cellStyle name="Comma 3 5 4 2 2" xfId="29008" xr:uid="{D8CE9B8D-8250-4960-B62D-B4D0A07388DA}"/>
    <cellStyle name="Comma 3 5 4 3" xfId="27497" xr:uid="{FB395906-CB2A-44B7-9311-FB8AF6143CDC}"/>
    <cellStyle name="Comma 3 5 4 4" xfId="30493" xr:uid="{CBC98658-4CEE-4FC2-983C-8B0A431619E2}"/>
    <cellStyle name="Comma 3 5 4 5" xfId="24584" xr:uid="{F69129B7-7D9C-4E8B-A95D-FA09B1F2E7F3}"/>
    <cellStyle name="Comma 3 5 5" xfId="24863" xr:uid="{AF8D1086-AF98-4EA0-B305-88AA825D1297}"/>
    <cellStyle name="Comma 3 5 5 2" xfId="26320" xr:uid="{4C4E5E19-0BDC-4F43-B775-5DB0A4ED1DBE}"/>
    <cellStyle name="Comma 3 5 5 2 2" xfId="29303" xr:uid="{78A6BAB7-D3A1-42DA-B677-49B03663E0F9}"/>
    <cellStyle name="Comma 3 5 5 3" xfId="27792" xr:uid="{14122270-084F-4BE2-8DFD-6CC6CCC45311}"/>
    <cellStyle name="Comma 3 5 5 4" xfId="30790" xr:uid="{22D012CD-EBA2-4FA8-9CD1-7C84E64AA6FD}"/>
    <cellStyle name="Comma 3 5 6" xfId="25160" xr:uid="{6E8CC906-0EA0-4BE1-962F-2AF3EEDE2CE0}"/>
    <cellStyle name="Comma 3 5 6 2" xfId="26629" xr:uid="{D5ACA582-DD7E-4BD4-BA07-5708C481A7AF}"/>
    <cellStyle name="Comma 3 5 6 2 2" xfId="29613" xr:uid="{83A81541-46E8-4682-8629-03FCF8C7E55B}"/>
    <cellStyle name="Comma 3 5 6 3" xfId="28102" xr:uid="{847D4F53-E992-4CC0-BA81-110A4590A33D}"/>
    <cellStyle name="Comma 3 5 6 4" xfId="31101" xr:uid="{9F9D02E5-FB97-410C-BA23-3161F1D359B3}"/>
    <cellStyle name="Comma 3 5 7" xfId="25460" xr:uid="{BB025B74-C288-4A15-BB9A-753388C2B19C}"/>
    <cellStyle name="Comma 3 5 7 2" xfId="28427" xr:uid="{74C4236A-5060-4CA3-818F-90A3F91CB775}"/>
    <cellStyle name="Comma 3 5 8" xfId="26911" xr:uid="{0AB2D9FA-848F-4C42-A318-7F8CA537A945}"/>
    <cellStyle name="Comma 3 5 9" xfId="29905" xr:uid="{4BA74075-6F9E-4B5C-A36E-279CB4D46EA3}"/>
    <cellStyle name="Comma 3 6" xfId="189" xr:uid="{F394FCF7-1DBF-4698-A439-F4C4826B4F74}"/>
    <cellStyle name="Comma 3 6 10" xfId="23289" xr:uid="{20125906-94EB-4CEC-BEF3-211414E491DD}"/>
    <cellStyle name="Comma 3 6 11" xfId="5018" xr:uid="{2D40638B-F195-4EDE-896B-B34665C2196F}"/>
    <cellStyle name="Comma 3 6 2" xfId="4133" xr:uid="{81778A9C-C0A5-4613-9FEC-987DB2B6243B}"/>
    <cellStyle name="Comma 3 6 2 2" xfId="25896" xr:uid="{E7C8D13C-0E68-4DE0-99FD-DA2E5C3D3E18}"/>
    <cellStyle name="Comma 3 6 2 2 2" xfId="28872" xr:uid="{3D444007-E222-4DF0-8F86-6B276B9B7EDE}"/>
    <cellStyle name="Comma 3 6 2 3" xfId="27360" xr:uid="{896BD6E7-338A-4A68-B28A-1F2831954A69}"/>
    <cellStyle name="Comma 3 6 2 4" xfId="30355" xr:uid="{DF4262E8-E307-4347-93BC-19BC9CA7FEB3}"/>
    <cellStyle name="Comma 3 6 2 5" xfId="24439" xr:uid="{A414BB0E-E9EF-44E3-807D-28206E4A7709}"/>
    <cellStyle name="Comma 3 6 2 6" xfId="23441" xr:uid="{3AFA7958-CDE6-475C-8608-398A208D7C5F}"/>
    <cellStyle name="Comma 3 6 2 7" xfId="20920" xr:uid="{575C0650-A7FE-4FE0-92AA-C4457DD9C6EF}"/>
    <cellStyle name="Comma 3 6 3" xfId="20649" xr:uid="{7F2D376A-F25A-41CD-904E-7A2F60ECCAE1}"/>
    <cellStyle name="Comma 3 6 3 2" xfId="26183" xr:uid="{F74C023E-AD93-4E53-88A0-CB621062C14F}"/>
    <cellStyle name="Comma 3 6 3 2 2" xfId="29164" xr:uid="{0AC45C9D-A04E-4AA9-ACEA-445C9BA8AFCB}"/>
    <cellStyle name="Comma 3 6 3 3" xfId="27653" xr:uid="{05AD7983-68F4-4762-8C9E-6AEC36F62B65}"/>
    <cellStyle name="Comma 3 6 3 4" xfId="30651" xr:uid="{D3E555AE-6015-4A6C-9FAE-832C58941F58}"/>
    <cellStyle name="Comma 3 6 3 5" xfId="24740" xr:uid="{B00A77A3-6985-4A7A-8D64-4C1036D13C73}"/>
    <cellStyle name="Comma 3 6 4" xfId="25020" xr:uid="{ECC25D8A-906F-4542-8E0C-C683AE7A34BF}"/>
    <cellStyle name="Comma 3 6 4 2" xfId="26477" xr:uid="{8F416632-AB0D-4568-BE13-8409618F6A6F}"/>
    <cellStyle name="Comma 3 6 4 2 2" xfId="29461" xr:uid="{A8F0A976-E69A-4A6A-A3DE-2DF8A691904A}"/>
    <cellStyle name="Comma 3 6 4 3" xfId="27950" xr:uid="{A55BCD4E-F418-43DA-81EB-FAE1A685973E}"/>
    <cellStyle name="Comma 3 6 4 4" xfId="30949" xr:uid="{60121809-C19B-45C8-B174-6727493624E2}"/>
    <cellStyle name="Comma 3 6 5" xfId="25318" xr:uid="{B15E0D0A-450B-40D6-85D4-EC6D8C149348}"/>
    <cellStyle name="Comma 3 6 5 2" xfId="26786" xr:uid="{6C04946B-2712-4E05-AB81-A112C427DF47}"/>
    <cellStyle name="Comma 3 6 5 2 2" xfId="29770" xr:uid="{8214C8A0-0D9C-4831-9A2B-15FDEDC7B2B8}"/>
    <cellStyle name="Comma 3 6 5 3" xfId="28259" xr:uid="{26663180-2A0A-45C2-AF5C-15A73B82C8D2}"/>
    <cellStyle name="Comma 3 6 5 4" xfId="31259" xr:uid="{E9C984C5-F621-4AFB-A43F-66F9C25D2B75}"/>
    <cellStyle name="Comma 3 6 6" xfId="25618" xr:uid="{0CA65AF3-89FC-4508-AB9A-B34FE842F203}"/>
    <cellStyle name="Comma 3 6 6 2" xfId="28584" xr:uid="{6750ACA5-F400-40D4-B31E-8EBCB621135A}"/>
    <cellStyle name="Comma 3 6 7" xfId="27069" xr:uid="{BD670BDB-605D-4DC7-AD6A-E372CD57EC92}"/>
    <cellStyle name="Comma 3 6 8" xfId="30063" xr:uid="{958D5F9E-DFCE-471D-AB46-7C47BC832574}"/>
    <cellStyle name="Comma 3 6 9" xfId="24026" xr:uid="{5218E7D3-F0C0-49AE-8155-815CF61D8457}"/>
    <cellStyle name="Comma 3 7" xfId="686" xr:uid="{BC38D4DD-EBB2-4805-A1E2-9C998340CB31}"/>
    <cellStyle name="Comma 3 7 10" xfId="23648" xr:uid="{601D751E-37AF-41D4-94D1-3865F2538047}"/>
    <cellStyle name="Comma 3 7 11" xfId="4911" xr:uid="{D63DF0C1-708C-45AD-813E-21BECA1EE462}"/>
    <cellStyle name="Comma 3 7 2" xfId="18295" xr:uid="{6BF7EBA6-1279-434A-B1BA-BB525DB200C3}"/>
    <cellStyle name="Comma 3 7 2 2" xfId="25910" xr:uid="{197FB61B-7528-497B-813E-50BEB56B2414}"/>
    <cellStyle name="Comma 3 7 2 2 2" xfId="28886" xr:uid="{AA6CE20C-567C-4327-9D2E-C00CB9FCA2CB}"/>
    <cellStyle name="Comma 3 7 2 3" xfId="27375" xr:uid="{A0436439-9AAC-4754-A7B5-EF5040313DD1}"/>
    <cellStyle name="Comma 3 7 2 4" xfId="30370" xr:uid="{C39F76BA-3DB0-4373-8578-EB71456D7CA2}"/>
    <cellStyle name="Comma 3 7 2 5" xfId="24482" xr:uid="{C1C769F1-678A-4E0C-A431-D6321A919CAB}"/>
    <cellStyle name="Comma 3 7 3" xfId="24754" xr:uid="{24E513A7-5A62-4E0A-A7CC-363C6D69CB65}"/>
    <cellStyle name="Comma 3 7 3 2" xfId="26197" xr:uid="{BAD31C8B-2909-42D9-822C-3654DADB4C84}"/>
    <cellStyle name="Comma 3 7 3 2 2" xfId="29179" xr:uid="{AE1D7E25-4FD6-4A71-B786-76E10440902C}"/>
    <cellStyle name="Comma 3 7 3 3" xfId="27668" xr:uid="{8C9DFBFE-BE4D-45A3-8D3C-A6DD6153022F}"/>
    <cellStyle name="Comma 3 7 3 4" xfId="30666" xr:uid="{25392F2E-DBEF-414E-9745-9EC5D731FACE}"/>
    <cellStyle name="Comma 3 7 4" xfId="25040" xr:uid="{AF14AAAA-246A-4A5A-8232-64B6C8A1CDC5}"/>
    <cellStyle name="Comma 3 7 4 2" xfId="26497" xr:uid="{F46E4C90-2C35-43C3-9411-231BDB81E6E5}"/>
    <cellStyle name="Comma 3 7 4 2 2" xfId="29481" xr:uid="{5E58433B-2D80-4450-BA62-CEB64A0D330F}"/>
    <cellStyle name="Comma 3 7 4 3" xfId="27970" xr:uid="{7BA3FC1D-E676-4066-BEE6-24F6EB29B684}"/>
    <cellStyle name="Comma 3 7 4 4" xfId="30969" xr:uid="{022D3160-B67E-42E4-BAEE-2F4582A19CFD}"/>
    <cellStyle name="Comma 3 7 5" xfId="25333" xr:uid="{DC886548-6DED-4DFC-9E95-A9860E03702E}"/>
    <cellStyle name="Comma 3 7 5 2" xfId="26801" xr:uid="{7757AAF6-1145-45A5-AD8A-C863F30DC25C}"/>
    <cellStyle name="Comma 3 7 5 2 2" xfId="29785" xr:uid="{FB92EBEB-D2FD-476F-B56F-B63785922F82}"/>
    <cellStyle name="Comma 3 7 5 3" xfId="28274" xr:uid="{5C2FA45D-96D2-486A-A88B-DB253F5D5B21}"/>
    <cellStyle name="Comma 3 7 5 4" xfId="31274" xr:uid="{C135D634-7209-438A-AAFA-5546C0B99656}"/>
    <cellStyle name="Comma 3 7 6" xfId="25633" xr:uid="{D17C44DB-2045-47A7-B0C4-1324568C2E4E}"/>
    <cellStyle name="Comma 3 7 6 2" xfId="28599" xr:uid="{61D6E41C-8675-41AF-9EC8-740F881E1308}"/>
    <cellStyle name="Comma 3 7 7" xfId="27084" xr:uid="{235BF904-45B8-4435-AA41-B01B7ED487E1}"/>
    <cellStyle name="Comma 3 7 8" xfId="30078" xr:uid="{A18987AC-7A92-4BE8-9E88-94D15CD76638}"/>
    <cellStyle name="Comma 3 7 9" xfId="24117" xr:uid="{EACE282A-719A-4AE5-BDD8-4354E49CC7B6}"/>
    <cellStyle name="Comma 3 8" xfId="633" xr:uid="{93656C4C-480D-490C-9DA2-39976F6818F7}"/>
    <cellStyle name="Comma 3 8 10" xfId="24137" xr:uid="{5AC6489B-5A10-469D-8D47-A67A44050FFB}"/>
    <cellStyle name="Comma 3 8 11" xfId="20752" xr:uid="{012DCCF7-92C4-403B-B03D-62DD92BC8610}"/>
    <cellStyle name="Comma 3 8 2" xfId="24504" xr:uid="{1F58F7A1-5E1C-4067-A91D-42F0DEE60A84}"/>
    <cellStyle name="Comma 3 8 2 2" xfId="25933" xr:uid="{7DBEABDD-99B0-4E93-8B9B-2C7DBFA11DE6}"/>
    <cellStyle name="Comma 3 8 2 2 2" xfId="28910" xr:uid="{B91FAA3A-163F-42DD-A689-916B76CCFDFD}"/>
    <cellStyle name="Comma 3 8 2 3" xfId="27399" xr:uid="{6C3DD493-8CE4-4F99-9D05-C7F07F7D3B0D}"/>
    <cellStyle name="Comma 3 8 2 4" xfId="30394" xr:uid="{BDAC6FAB-FAAC-4168-A788-C1F09EEC6C6C}"/>
    <cellStyle name="Comma 3 8 3" xfId="24778" xr:uid="{71C47233-F02C-47CC-93AA-578F35A99F41}"/>
    <cellStyle name="Comma 3 8 3 2" xfId="26221" xr:uid="{84DA6391-4566-40E6-8A04-85BA6BA2568F}"/>
    <cellStyle name="Comma 3 8 3 2 2" xfId="29203" xr:uid="{514BEA4C-1448-479A-9683-04AAE298BAC8}"/>
    <cellStyle name="Comma 3 8 3 3" xfId="27692" xr:uid="{26EADE97-CD39-4666-A640-E0244FD3BB45}"/>
    <cellStyle name="Comma 3 8 3 4" xfId="30690" xr:uid="{825F6172-EAD7-467C-A850-3D73D236772B}"/>
    <cellStyle name="Comma 3 8 4" xfId="25064" xr:uid="{471D3BB1-6D15-4FD7-8A67-D45DCFF347B0}"/>
    <cellStyle name="Comma 3 8 4 2" xfId="26521" xr:uid="{7880BC4E-2351-4231-A8F6-A924BD9D7B04}"/>
    <cellStyle name="Comma 3 8 4 2 2" xfId="29505" xr:uid="{F105CC55-4784-4B5D-8139-D16FFF9C3C18}"/>
    <cellStyle name="Comma 3 8 4 3" xfId="27994" xr:uid="{2721C89A-52DC-4C92-B995-3A9530214E46}"/>
    <cellStyle name="Comma 3 8 4 4" xfId="30993" xr:uid="{5C1107F6-3CB5-4B82-95E2-5D70C19F596D}"/>
    <cellStyle name="Comma 3 8 5" xfId="25357" xr:uid="{2DCC96DF-7F6E-4537-AB48-DF570D58540B}"/>
    <cellStyle name="Comma 3 8 5 2" xfId="26825" xr:uid="{8AD70ADF-170D-4C7B-A282-0889DC05DE8C}"/>
    <cellStyle name="Comma 3 8 5 2 2" xfId="29809" xr:uid="{F4D0F5F9-5657-4128-80E8-9AEF46CFEF88}"/>
    <cellStyle name="Comma 3 8 5 3" xfId="28298" xr:uid="{25CB34DE-EA72-414E-9820-704D5A6EB199}"/>
    <cellStyle name="Comma 3 8 5 4" xfId="31298" xr:uid="{04290800-76A2-4239-A59A-9A94C11EFF76}"/>
    <cellStyle name="Comma 3 8 6" xfId="25657" xr:uid="{2A68247B-BAFD-4136-8548-8CAC9EEC5843}"/>
    <cellStyle name="Comma 3 8 6 2" xfId="28623" xr:uid="{DC2843B3-4872-48DD-9688-FE0CC403CF17}"/>
    <cellStyle name="Comma 3 8 7" xfId="27108" xr:uid="{5ADC59B2-05DC-4FD8-996F-5F783F9E8493}"/>
    <cellStyle name="Comma 3 8 8" xfId="30102" xr:uid="{CA654EEF-EDE0-4CE7-A0DA-729040128357}"/>
    <cellStyle name="Comma 3 8 9" xfId="31590" xr:uid="{923C2FE9-AD8C-47C0-B149-F67416E74C34}"/>
    <cellStyle name="Comma 3 9" xfId="166" xr:uid="{5586585B-1220-4529-8DF9-08B1570A74DE}"/>
    <cellStyle name="Comma 3 9 10" xfId="24154" xr:uid="{7249767D-2EF7-40B8-8282-80D0EC517F0C}"/>
    <cellStyle name="Comma 3 9 11" xfId="4881" xr:uid="{DCD05ACE-43D4-4D90-B319-D56B6E601513}"/>
    <cellStyle name="Comma 3 9 2" xfId="24522" xr:uid="{37CF47FE-C738-4699-B92B-2F413AD9EE5F}"/>
    <cellStyle name="Comma 3 9 2 2" xfId="25958" xr:uid="{F530475C-A762-4993-898C-5E0641010536}"/>
    <cellStyle name="Comma 3 9 2 2 2" xfId="28935" xr:uid="{CFE16DC1-DABE-4924-8DEB-4E58F5A4DDD4}"/>
    <cellStyle name="Comma 3 9 2 3" xfId="27424" xr:uid="{D7876F0D-FA70-4B58-9845-C0B0D99B638C}"/>
    <cellStyle name="Comma 3 9 2 4" xfId="30419" xr:uid="{9AF52BE2-2A68-4984-9D8B-887BE4D6051F}"/>
    <cellStyle name="Comma 3 9 3" xfId="24803" xr:uid="{99B4AF39-5A1A-454B-913A-58EAE0176448}"/>
    <cellStyle name="Comma 3 9 3 2" xfId="26246" xr:uid="{1078C09D-C6C2-4079-B781-D80C7D764034}"/>
    <cellStyle name="Comma 3 9 3 2 2" xfId="29228" xr:uid="{746BE171-8D27-4ED8-A36C-F2555C97017C}"/>
    <cellStyle name="Comma 3 9 3 3" xfId="27717" xr:uid="{61FDA4D5-C664-4BB0-9560-141692A712A5}"/>
    <cellStyle name="Comma 3 9 3 4" xfId="30715" xr:uid="{1784CBF5-1AA2-4514-9CFA-2CD66171032C}"/>
    <cellStyle name="Comma 3 9 4" xfId="25089" xr:uid="{3D4BA65B-C588-4894-99AB-FDF6A28A76BE}"/>
    <cellStyle name="Comma 3 9 4 2" xfId="26546" xr:uid="{65D0C758-5339-44A4-B1E0-368789C9BD2E}"/>
    <cellStyle name="Comma 3 9 4 2 2" xfId="29530" xr:uid="{C00C8E98-E3C2-46BC-A8B0-5DBD6883528E}"/>
    <cellStyle name="Comma 3 9 4 3" xfId="28019" xr:uid="{36A0DB98-48B0-41A2-9BC5-86EF401C07B1}"/>
    <cellStyle name="Comma 3 9 4 4" xfId="31018" xr:uid="{CA04F0C9-9D5E-4A3D-8F9C-54E3939C82E3}"/>
    <cellStyle name="Comma 3 9 5" xfId="25382" xr:uid="{94083EBF-5E83-4C06-8328-1274FBE9A091}"/>
    <cellStyle name="Comma 3 9 5 2" xfId="26850" xr:uid="{7DE10269-4757-4C5C-8093-3B2369F81756}"/>
    <cellStyle name="Comma 3 9 5 2 2" xfId="29834" xr:uid="{4CF8F6A3-50DB-4EEF-ABC9-A53E20571A72}"/>
    <cellStyle name="Comma 3 9 5 3" xfId="28323" xr:uid="{C5864A65-CE50-4748-BF41-82A09B913082}"/>
    <cellStyle name="Comma 3 9 5 4" xfId="31323" xr:uid="{907503A0-E371-4B03-B4ED-1C553C8F99B5}"/>
    <cellStyle name="Comma 3 9 6" xfId="25682" xr:uid="{2C7EE8CA-054C-43BF-A35D-6D89691C9BE8}"/>
    <cellStyle name="Comma 3 9 6 2" xfId="28648" xr:uid="{D6BEA631-74ED-4A29-8B3E-D08CCF546209}"/>
    <cellStyle name="Comma 3 9 7" xfId="27133" xr:uid="{2B5C48DE-2A72-49BC-85E4-24B5BEF823DD}"/>
    <cellStyle name="Comma 3 9 8" xfId="30127" xr:uid="{CFFEC895-5C85-4C46-B71C-EA647F21934A}"/>
    <cellStyle name="Comma 3 9 9" xfId="31535" xr:uid="{585AA56E-A7C9-4155-993C-0D0A89DF1F74}"/>
    <cellStyle name="Comma 30" xfId="22798" xr:uid="{EA7C7341-94A1-419E-9F53-CB213C1DD897}"/>
    <cellStyle name="Comma 31" xfId="22716" xr:uid="{79A196C6-E45C-4890-8481-4A42C02380F6}"/>
    <cellStyle name="Comma 32" xfId="22812" xr:uid="{5BEFDF6B-2EEC-4E48-BD07-54C12F1E397C}"/>
    <cellStyle name="Comma 33" xfId="22777" xr:uid="{AB448EF2-D3FD-48AC-96EF-D0F4E092FE91}"/>
    <cellStyle name="Comma 34" xfId="22791" xr:uid="{254F51E7-41C0-4AAE-A2F9-949320D0003C}"/>
    <cellStyle name="Comma 35" xfId="22817" xr:uid="{4CDFE174-40B5-4B9D-9662-2A0C08F0010A}"/>
    <cellStyle name="Comma 36" xfId="22735" xr:uid="{3C1B4CAD-32B6-4983-B276-9FED92852C75}"/>
    <cellStyle name="Comma 37" xfId="22734" xr:uid="{2C501A54-C790-4618-A0F4-A46B20C07C72}"/>
    <cellStyle name="Comma 38" xfId="22785" xr:uid="{3BA9E194-AC89-4519-BDE8-1A91E2EA61F4}"/>
    <cellStyle name="Comma 39" xfId="22733" xr:uid="{F0D06FF3-034D-4C26-8D66-CB25DB1683F2}"/>
    <cellStyle name="Comma 4" xfId="70" xr:uid="{0FDC9897-1A48-48D4-A9B6-8932DC5DC189}"/>
    <cellStyle name="Comma 4 10" xfId="73" xr:uid="{C3584E54-E32D-4984-A343-98F54E03E63F}"/>
    <cellStyle name="Comma 4 10 2" xfId="28374" xr:uid="{69CD7943-BB02-4A38-AD3F-7B8A3EA2B733}"/>
    <cellStyle name="Comma 4 10 3" xfId="31608" xr:uid="{36A7B8CF-84A6-4AAE-82FD-25C2E37BFCCC}"/>
    <cellStyle name="Comma 4 11" xfId="26870" xr:uid="{0F639D84-E709-4DBD-AF3B-5486E92BA6C8}"/>
    <cellStyle name="Comma 4 12" xfId="29852" xr:uid="{0C9C473B-55B9-4DEA-ACE0-A62943FB2223}"/>
    <cellStyle name="Comma 4 13" xfId="23777" xr:uid="{245F4286-57F7-4907-BB82-B77AD14E67A5}"/>
    <cellStyle name="Comma 4 2" xfId="78" xr:uid="{01F1FAC6-3FC5-419F-BD3D-90577ED97B3A}"/>
    <cellStyle name="Comma 4 2 10" xfId="29869" xr:uid="{05D7E0BE-BF7B-4738-8C90-8ABC9E4D00DC}"/>
    <cellStyle name="Comma 4 2 11" xfId="23812" xr:uid="{07390117-0A45-45FE-A5EB-EDF9EB32BBE5}"/>
    <cellStyle name="Comma 4 2 12" xfId="31740" xr:uid="{AA6A1D1D-B84C-416A-B4F6-88C1CFC78497}"/>
    <cellStyle name="Comma 4 2 2" xfId="949" xr:uid="{F2DD1457-61D2-4F14-ACB2-604C4145111D}"/>
    <cellStyle name="Comma 4 2 2 2" xfId="1400" xr:uid="{5AC548AF-5E1F-4097-99A9-25A503E80879}"/>
    <cellStyle name="Comma 4 2 2 2 2" xfId="2062" xr:uid="{BA4783E4-1480-4370-92EA-0F5C72955CE1}"/>
    <cellStyle name="Comma 4 2 2 2 2 2" xfId="3297" xr:uid="{349F8E1E-4DC2-49D1-B4D2-1C12B0CC3948}"/>
    <cellStyle name="Comma 4 2 2 2 3" xfId="2691" xr:uid="{63C5AA1E-13A3-45EE-B33C-C6C9FDDDB1AA}"/>
    <cellStyle name="Comma 4 2 2 2 4" xfId="20914" xr:uid="{0CBABCDC-021A-4CF7-B090-7535CEA76F91}"/>
    <cellStyle name="Comma 4 2 2 3" xfId="1772" xr:uid="{69589A70-441A-4D11-BF84-88F23D579853}"/>
    <cellStyle name="Comma 4 2 2 3 2" xfId="2993" xr:uid="{3134F95C-00B6-499B-B2A7-49EC19800455}"/>
    <cellStyle name="Comma 4 2 2 3 3" xfId="18303" xr:uid="{32271B6B-246D-4910-AD97-762F4672A7B5}"/>
    <cellStyle name="Comma 4 2 2 4" xfId="2354" xr:uid="{41F492C4-CDE3-4CCB-92D8-021990D3E68D}"/>
    <cellStyle name="Comma 4 2 2 4 2" xfId="4993" xr:uid="{0C0F7A2F-26E0-47D2-B9A4-38679C8E29B9}"/>
    <cellStyle name="Comma 4 2 2 5" xfId="4298" xr:uid="{25581CE8-3516-4406-9509-68594BCDB923}"/>
    <cellStyle name="Comma 4 2 2 5 2" xfId="4780" xr:uid="{E3A32F58-08A7-4C0C-A431-5A2AD2C780D6}"/>
    <cellStyle name="Comma 4 2 2 6" xfId="4282" xr:uid="{6D72CB80-03B0-4E5C-AE02-74DAFF473B79}"/>
    <cellStyle name="Comma 4 2 3" xfId="1399" xr:uid="{2A70FAFD-B73B-4B85-B06F-6BFFFD8B8E54}"/>
    <cellStyle name="Comma 4 2 3 10" xfId="4829" xr:uid="{D0164064-FF08-442F-91B5-0525EBA6F511}"/>
    <cellStyle name="Comma 4 2 3 2" xfId="2061" xr:uid="{DF052608-555D-411E-8C7A-DBC21E97CC6A}"/>
    <cellStyle name="Comma 4 2 3 2 2" xfId="3296" xr:uid="{684B9FBC-54CA-4E1E-817B-0C9B78A25C28}"/>
    <cellStyle name="Comma 4 2 3 2 2 2" xfId="28846" xr:uid="{C624179C-DFCD-4B28-8463-0990903FB273}"/>
    <cellStyle name="Comma 4 2 3 2 3" xfId="27332" xr:uid="{82DBA2F5-721B-4394-BE6C-4D0F2C299DB5}"/>
    <cellStyle name="Comma 4 2 3 2 4" xfId="30327" xr:uid="{B0CCE19C-AEC3-4AAE-A72C-27C84CA4DF2F}"/>
    <cellStyle name="Comma 4 2 3 2 5" xfId="24401" xr:uid="{4A49B13C-54F2-44B2-9A28-F08A5D601CEE}"/>
    <cellStyle name="Comma 4 2 3 2 6" xfId="20732" xr:uid="{1BDB6389-CB4F-4BE8-A929-CFA4C539CEBF}"/>
    <cellStyle name="Comma 4 2 3 3" xfId="2690" xr:uid="{5E80FBF0-6EBF-4CD6-AC85-98B65F08584A}"/>
    <cellStyle name="Comma 4 2 3 3 2" xfId="26158" xr:uid="{71649F2F-555B-4684-AC4B-C69BA18841F9}"/>
    <cellStyle name="Comma 4 2 3 3 2 2" xfId="29136" xr:uid="{D7BBCEFD-1A41-4E05-AC2C-7337E9CE6D33}"/>
    <cellStyle name="Comma 4 2 3 3 3" xfId="27625" xr:uid="{15ABD21A-FF3E-4118-9FBD-6D5D45FE2C7E}"/>
    <cellStyle name="Comma 4 2 3 3 4" xfId="30623" xr:uid="{85E0A9D1-0CF3-4465-A224-1CD6587595B6}"/>
    <cellStyle name="Comma 4 2 3 4" xfId="24993" xr:uid="{E56F7327-0F73-41E6-8FA3-5681028D08A6}"/>
    <cellStyle name="Comma 4 2 3 4 2" xfId="26449" xr:uid="{5E62B052-3A02-423E-AB32-CE434ED37738}"/>
    <cellStyle name="Comma 4 2 3 4 2 2" xfId="29433" xr:uid="{AC927704-EAAA-4815-A562-1200544500E0}"/>
    <cellStyle name="Comma 4 2 3 4 3" xfId="27922" xr:uid="{288552A6-5AB3-49FA-A07B-19D34EE84400}"/>
    <cellStyle name="Comma 4 2 3 4 4" xfId="30921" xr:uid="{DB6B2A11-4BFF-444F-A07E-37118122D7BE}"/>
    <cellStyle name="Comma 4 2 3 5" xfId="25290" xr:uid="{0C24729C-3B45-425A-97F8-463C6A54DBFC}"/>
    <cellStyle name="Comma 4 2 3 5 2" xfId="26758" xr:uid="{A0BCB0D9-673F-4588-8354-7485CF29EC4B}"/>
    <cellStyle name="Comma 4 2 3 5 2 2" xfId="29742" xr:uid="{3F02463E-A1D8-4892-A4E9-BD513339C449}"/>
    <cellStyle name="Comma 4 2 3 5 3" xfId="28231" xr:uid="{05646CFE-8EAB-4615-9227-B81574CF54CD}"/>
    <cellStyle name="Comma 4 2 3 5 4" xfId="31231" xr:uid="{93E0F9B5-6CF5-4BC8-AAC4-39A30482BAB7}"/>
    <cellStyle name="Comma 4 2 3 6" xfId="25590" xr:uid="{404253DF-D81A-4556-B79F-F1BC0BD143B8}"/>
    <cellStyle name="Comma 4 2 3 6 2" xfId="28556" xr:uid="{2B588A12-FF05-4963-94B4-5D0CA906D4C6}"/>
    <cellStyle name="Comma 4 2 3 7" xfId="27041" xr:uid="{F51E9C83-94D3-451C-88F6-28AB52440B38}"/>
    <cellStyle name="Comma 4 2 3 8" xfId="30035" xr:uid="{B39B89B2-A869-4AE8-B983-23C22527D297}"/>
    <cellStyle name="Comma 4 2 3 9" xfId="23997" xr:uid="{130E2844-0C5F-4FDF-A0D6-E6C180875E09}"/>
    <cellStyle name="Comma 4 2 4" xfId="1498" xr:uid="{E0B392F5-FC4F-44DF-959E-7F2DFD05A371}"/>
    <cellStyle name="Comma 4 2 4 2" xfId="2443" xr:uid="{C7D22C19-6F43-44A2-A9BF-1A1C41D33777}"/>
    <cellStyle name="Comma 4 2 4 2 2" xfId="28683" xr:uid="{640801B6-B0F2-4FED-AD77-FCBD39552E81}"/>
    <cellStyle name="Comma 4 2 4 2 3" xfId="25717" xr:uid="{D2637B02-F12F-42E4-B81C-5D79E26AFEA5}"/>
    <cellStyle name="Comma 4 2 4 2 4" xfId="22755" xr:uid="{9B166382-A2BB-476F-AAA5-12200FF5C33F}"/>
    <cellStyle name="Comma 4 2 4 3" xfId="27169" xr:uid="{A5DD46AB-D4B5-41BE-9839-9A191DA87DFC}"/>
    <cellStyle name="Comma 4 2 4 4" xfId="30162" xr:uid="{08DD9A71-FE81-45A5-B310-E4C44B2ABCE0}"/>
    <cellStyle name="Comma 4 2 4 5" xfId="24218" xr:uid="{4B693063-DB35-4D29-873D-0F1EB4DA82C4}"/>
    <cellStyle name="Comma 4 2 4 6" xfId="20819" xr:uid="{0570DC24-36AE-4F02-A481-475FBC4C7D0D}"/>
    <cellStyle name="Comma 4 2 5" xfId="1771" xr:uid="{21CBA323-36E2-4FC6-B5F7-7DA9CAD838F6}"/>
    <cellStyle name="Comma 4 2 5 2" xfId="2992" xr:uid="{67CA32E4-A9E5-4871-B7F8-343968E941F4}"/>
    <cellStyle name="Comma 4 2 5 2 2" xfId="28973" xr:uid="{3B15F136-AF2D-4647-93D2-98EADF5A3108}"/>
    <cellStyle name="Comma 4 2 5 3" xfId="27462" xr:uid="{2499C234-11EE-457E-A2E3-79B68232B35C}"/>
    <cellStyle name="Comma 4 2 5 4" xfId="30457" xr:uid="{B1AF8988-E492-486C-AA28-E31EE6B86334}"/>
    <cellStyle name="Comma 4 2 5 5" xfId="24560" xr:uid="{8DA79204-C76D-4175-90A4-5AD4DC9BB894}"/>
    <cellStyle name="Comma 4 2 5 6" xfId="18302" xr:uid="{2B0E7473-7339-4DD3-820C-AFCD46E60D80}"/>
    <cellStyle name="Comma 4 2 6" xfId="2237" xr:uid="{AD230E1E-3C39-4319-8A7C-FF462E92AD9B}"/>
    <cellStyle name="Comma 4 2 6 2" xfId="26284" xr:uid="{30AA8248-1CCD-4D38-9C49-1AD4BE206E36}"/>
    <cellStyle name="Comma 4 2 6 2 2" xfId="29266" xr:uid="{3575AC2D-2B1D-4F82-A068-B035717ACF83}"/>
    <cellStyle name="Comma 4 2 6 3" xfId="27755" xr:uid="{94702990-19D5-4185-825F-0CCF46E96F7F}"/>
    <cellStyle name="Comma 4 2 6 4" xfId="30753" xr:uid="{A022E6C9-08BB-4C2E-824E-7F147A3F16F5}"/>
    <cellStyle name="Comma 4 2 7" xfId="3431" xr:uid="{83B447F1-9A6B-447B-864F-633656E78485}"/>
    <cellStyle name="Comma 4 2 7 2" xfId="26593" xr:uid="{4F7B30F6-8DC3-4413-B6AB-22BD7617AA50}"/>
    <cellStyle name="Comma 4 2 7 2 2" xfId="29577" xr:uid="{61930519-C1B0-4AE9-8212-8365B00BD4A2}"/>
    <cellStyle name="Comma 4 2 7 3" xfId="28066" xr:uid="{6B1F6AF1-94C9-4B2F-AA7B-F54036FE47C9}"/>
    <cellStyle name="Comma 4 2 7 4" xfId="31065" xr:uid="{EB5216FB-DAE7-415F-AF73-4698A3AC5DD7}"/>
    <cellStyle name="Comma 4 2 7 5" xfId="25136" xr:uid="{1BDCD84B-C93A-47AA-A3BF-EC811F73DB0F}"/>
    <cellStyle name="Comma 4 2 8" xfId="700" xr:uid="{740CB512-F48F-4295-836D-BB1843657E8B}"/>
    <cellStyle name="Comma 4 2 8 2" xfId="28391" xr:uid="{7861EC9B-5D6A-48A1-AF09-ACE9C476EFEA}"/>
    <cellStyle name="Comma 4 2 9" xfId="4142" xr:uid="{C3B77D3D-6489-4C95-8F7C-B8A82E27BFDB}"/>
    <cellStyle name="Comma 4 2 9 2" xfId="26887" xr:uid="{2459D864-E722-462B-A603-4F7750098716}"/>
    <cellStyle name="Comma 4 3" xfId="385" xr:uid="{2DB498DA-C98A-4269-9315-8525BF492E4C}"/>
    <cellStyle name="Comma 4 3 2" xfId="1401" xr:uid="{71214003-E9B7-4893-B1C9-B5624A4B9F6D}"/>
    <cellStyle name="Comma 4 3 2 2" xfId="2063" xr:uid="{AC3929FC-833B-4AC1-8655-19274BF82F3E}"/>
    <cellStyle name="Comma 4 3 2 2 2" xfId="3298" xr:uid="{EC7CC382-D006-4F49-A671-CFB2D94DC78A}"/>
    <cellStyle name="Comma 4 3 2 2 2 2" xfId="31466" xr:uid="{7DE9462B-C003-4013-9E88-EFB0CFD9F240}"/>
    <cellStyle name="Comma 4 3 2 2 3" xfId="24175" xr:uid="{FE5EBE28-EDAC-42DD-B8C9-51D5D789C0EE}"/>
    <cellStyle name="Comma 4 3 2 3" xfId="2692" xr:uid="{B51F41F7-38CD-4B93-9DEA-A4F0A2B5389D}"/>
    <cellStyle name="Comma 4 3 2 4" xfId="23310" xr:uid="{B973AAFD-1D17-4AE6-B971-F5365EA0EDD1}"/>
    <cellStyle name="Comma 4 3 3" xfId="1773" xr:uid="{DD5185B0-5D3B-41E9-BB74-754844C1FC69}"/>
    <cellStyle name="Comma 4 3 3 2" xfId="2994" xr:uid="{ED4A40C6-2B2B-4F7E-B32C-ABD97FBCBEA9}"/>
    <cellStyle name="Comma 4 3 3 2 2" xfId="22395" xr:uid="{496237B6-F2D0-4FBF-B005-B62D8BAEE08D}"/>
    <cellStyle name="Comma 4 3 3 2 3" xfId="31465" xr:uid="{BF53DFE9-709A-4578-BCC0-0C3167E8470B}"/>
    <cellStyle name="Comma 4 3 3 3" xfId="21411" xr:uid="{ABC762F3-D7C1-42E7-A47D-800F9908F172}"/>
    <cellStyle name="Comma 4 3 3 4" xfId="23782" xr:uid="{D86830DA-CCBC-4736-AE87-95777F056E87}"/>
    <cellStyle name="Comma 4 3 4" xfId="2277" xr:uid="{99BB1519-0036-4709-893D-38D7B044FC48}"/>
    <cellStyle name="Comma 4 3 4 2" xfId="21897" xr:uid="{ED0F7343-1153-492E-8EA8-72487A057A18}"/>
    <cellStyle name="Comma 4 3 4 3" xfId="23245" xr:uid="{BF7DFDA5-1A27-4CDC-9294-D128405E4F6D}"/>
    <cellStyle name="Comma 4 3 5" xfId="3486" xr:uid="{C9441ABB-76B4-40C6-B682-5F622B5E8059}"/>
    <cellStyle name="Comma 4 3 5 2" xfId="20941" xr:uid="{11ACC135-87F1-47C9-B28F-1DA044BB917A}"/>
    <cellStyle name="Comma 4 3 6" xfId="939" xr:uid="{63A34756-1972-4553-8A0E-424E18AE7AAA}"/>
    <cellStyle name="Comma 4 3 6 2" xfId="18304" xr:uid="{9892AF3E-E466-4B37-A052-B7045568B1AD}"/>
    <cellStyle name="Comma 4 3 7" xfId="4276" xr:uid="{93305936-829C-42DB-A338-59F2F604E342}"/>
    <cellStyle name="Comma 4 3 7 2" xfId="5059" xr:uid="{87659A89-B187-4598-9E32-73526D23CCA4}"/>
    <cellStyle name="Comma 4 3 8" xfId="22946" xr:uid="{3E0A64A4-8854-43E8-8734-DD320DA00653}"/>
    <cellStyle name="Comma 4 4" xfId="614" xr:uid="{E51BAF2D-2024-47D7-8F65-38E26997030A}"/>
    <cellStyle name="Comma 4 4 2" xfId="1398" xr:uid="{304D24B3-B07E-4FF1-9A4C-71C5E25D1451}"/>
    <cellStyle name="Comma 4 4 2 2" xfId="2060" xr:uid="{A2926728-B237-43D1-92A6-8E19EB401F2A}"/>
    <cellStyle name="Comma 4 4 2 2 2" xfId="3295" xr:uid="{19444E72-2AFD-43BC-BAA7-B24C6A54D877}"/>
    <cellStyle name="Comma 4 4 2 2 3" xfId="24412" xr:uid="{2D126057-E450-4E6E-844A-7914EDC2669F}"/>
    <cellStyle name="Comma 4 4 2 3" xfId="2693" xr:uid="{F4CDBF81-8450-4C8D-B73E-D4384CAFE3DD}"/>
    <cellStyle name="Comma 4 4 2 4" xfId="24008" xr:uid="{C09DF579-DE64-47BB-9F32-97AE8607E6BA}"/>
    <cellStyle name="Comma 4 4 2 5" xfId="18305" xr:uid="{ABDA6BBE-EBD6-4968-9C4B-F1FC13B43C45}"/>
    <cellStyle name="Comma 4 4 3" xfId="1770" xr:uid="{69850F4F-EAB9-4549-8BD4-E861D2076B4A}"/>
    <cellStyle name="Comma 4 4 3 2" xfId="2991" xr:uid="{8B6E7F29-1E4F-4CA3-8DF5-ABCAD2774E20}"/>
    <cellStyle name="Comma 4 4 4" xfId="2388" xr:uid="{32D1EDDC-6B03-47F4-B499-F187E1F041A8}"/>
    <cellStyle name="Comma 4 4 4 2" xfId="23889" xr:uid="{0DD6BC38-0CCB-4B7E-A262-EA9C6BDB10E7}"/>
    <cellStyle name="Comma 4 4 5" xfId="3376" xr:uid="{DD658BF5-EC79-4BE9-8445-492EBB138E58}"/>
    <cellStyle name="Comma 4 4 6" xfId="779" xr:uid="{89F6D3C9-5689-4701-9484-7162A3FB4CF4}"/>
    <cellStyle name="Comma 4 4 7" xfId="4656" xr:uid="{C6A4DEDF-17EB-47B5-8613-6D952754BAC2}"/>
    <cellStyle name="Comma 4 5" xfId="651" xr:uid="{F0050989-0AEC-4134-AC1E-24FA843685EC}"/>
    <cellStyle name="Comma 4 5 10" xfId="4713" xr:uid="{22809EB1-3DFF-45F2-8F67-8AD8A787A74A}"/>
    <cellStyle name="Comma 4 5 2" xfId="130" xr:uid="{CD35BA75-BE41-48CB-AE15-F5540420DF40}"/>
    <cellStyle name="Comma 4 5 2 2" xfId="3062" xr:uid="{27B8CDB0-EA0D-4EA7-9E7C-A9FB3DA7F4F7}"/>
    <cellStyle name="Comma 4 5 2 2 2" xfId="28863" xr:uid="{41B90402-0CAB-4B4A-AB4D-5DB7D4204A07}"/>
    <cellStyle name="Comma 4 5 2 3" xfId="27349" xr:uid="{490F8443-CDFD-4080-BEAC-6CCA4F4BBE61}"/>
    <cellStyle name="Comma 4 5 2 4" xfId="30344" xr:uid="{9176355A-77F7-46A7-83D9-A2E86C5754AB}"/>
    <cellStyle name="Comma 4 5 2 5" xfId="24420" xr:uid="{A205172B-4961-46DE-BDB4-35BC9D4912B9}"/>
    <cellStyle name="Comma 4 5 2 6" xfId="4843" xr:uid="{701619FF-49C7-4C15-9F82-602DFF8A9BC5}"/>
    <cellStyle name="Comma 4 5 3" xfId="1537" xr:uid="{811A8C73-8AF7-47D6-9D89-631AD70B3CD7}"/>
    <cellStyle name="Comma 4 5 3 2" xfId="2758" xr:uid="{8248A218-C435-4A93-8032-FC9361E84AAE}"/>
    <cellStyle name="Comma 4 5 3 2 2" xfId="29153" xr:uid="{00065420-EBC7-465F-B51F-BBDF417DED14}"/>
    <cellStyle name="Comma 4 5 3 3" xfId="27642" xr:uid="{BA1F3A92-712B-43AE-80E2-BC39FC86A891}"/>
    <cellStyle name="Comma 4 5 3 4" xfId="30640" xr:uid="{B3B45B7B-9EDB-429E-8C67-F51795291D18}"/>
    <cellStyle name="Comma 4 5 3 5" xfId="24730" xr:uid="{C0556821-55D5-4A62-8748-5B68E9A40EF2}"/>
    <cellStyle name="Comma 4 5 3 6" xfId="20650" xr:uid="{B6309182-B34A-4F14-8F52-8FFB26526959}"/>
    <cellStyle name="Comma 4 5 4" xfId="2689" xr:uid="{60B318FA-A70C-424F-8D27-DB357EE2BA9B}"/>
    <cellStyle name="Comma 4 5 4 2" xfId="26466" xr:uid="{876F5EDD-6261-4CDC-9A37-7D36BEBA697C}"/>
    <cellStyle name="Comma 4 5 4 2 2" xfId="29450" xr:uid="{19412928-995A-4AA3-94F1-F19B8D2D4EC3}"/>
    <cellStyle name="Comma 4 5 4 3" xfId="27939" xr:uid="{08D1FD9D-035C-4932-87DF-9EAE9B161AA1}"/>
    <cellStyle name="Comma 4 5 4 4" xfId="30938" xr:uid="{258AD85A-A36C-4D1C-AF24-292B47FCE7F5}"/>
    <cellStyle name="Comma 4 5 5" xfId="25307" xr:uid="{1BDC68B9-7BE6-4324-B361-62890D683D9A}"/>
    <cellStyle name="Comma 4 5 5 2" xfId="26775" xr:uid="{EAFA1B7D-AED3-4004-891F-895968650540}"/>
    <cellStyle name="Comma 4 5 5 2 2" xfId="29759" xr:uid="{F760DA75-5841-432C-8828-A609D742C51B}"/>
    <cellStyle name="Comma 4 5 5 3" xfId="28248" xr:uid="{E5D8BC4B-5876-4734-B840-6D5146CCF13A}"/>
    <cellStyle name="Comma 4 5 5 4" xfId="31248" xr:uid="{B3670C58-1096-4DA5-82E6-2ED3C423DCA4}"/>
    <cellStyle name="Comma 4 5 6" xfId="25607" xr:uid="{F5399852-0D03-4975-9F44-B79B868659B4}"/>
    <cellStyle name="Comma 4 5 6 2" xfId="28573" xr:uid="{DD6D40B5-3750-4199-8548-E89481EB15B1}"/>
    <cellStyle name="Comma 4 5 7" xfId="27058" xr:uid="{D277A492-5B84-4E61-A494-7629CF4028B5}"/>
    <cellStyle name="Comma 4 5 8" xfId="30052" xr:uid="{BF480928-7B3C-4880-809A-9D93694D35AA}"/>
    <cellStyle name="Comma 4 5 9" xfId="24015" xr:uid="{A1FADDA2-8406-4E01-B108-4DF07114DDCF}"/>
    <cellStyle name="Comma 4 6" xfId="1485" xr:uid="{12B1BBB8-5826-4319-8AE7-11DAB5AA1803}"/>
    <cellStyle name="Comma 4 6 2" xfId="2432" xr:uid="{74ACD17C-E483-4982-98E7-4FA38AEE6CE5}"/>
    <cellStyle name="Comma 4 6 2 2" xfId="28666" xr:uid="{C96D1569-8F86-4FD8-A341-22F8894B6FA1}"/>
    <cellStyle name="Comma 4 6 2 3" xfId="25700" xr:uid="{7811FD02-B53A-4085-8ECE-97B060181A0E}"/>
    <cellStyle name="Comma 4 6 2 4" xfId="18301" xr:uid="{7C2E814B-62E4-428D-BF7C-8A8ED2F88F13}"/>
    <cellStyle name="Comma 4 6 3" xfId="27152" xr:uid="{70716311-4051-462D-81E8-E836DB1C77B0}"/>
    <cellStyle name="Comma 4 6 4" xfId="30145" xr:uid="{D9E9D7A0-0B87-4412-B23B-00DAD6322149}"/>
    <cellStyle name="Comma 4 6 5" xfId="24172" xr:uid="{AF3AB352-ACCC-47DC-8F91-7834D5953A01}"/>
    <cellStyle name="Comma 4 6 6" xfId="4820" xr:uid="{02EF2C49-0400-4D7D-9E19-2ED2D602FCDA}"/>
    <cellStyle name="Comma 4 7" xfId="1520" xr:uid="{EDE556BF-4965-4ED6-8C35-27BBAF7DC46A}"/>
    <cellStyle name="Comma 4 7 2" xfId="25978" xr:uid="{1D154A2D-F322-46D6-9BE4-C7ED0B719528}"/>
    <cellStyle name="Comma 4 7 2 2" xfId="28956" xr:uid="{CBCF36F8-F0DD-419F-99E9-30DFB000F032}"/>
    <cellStyle name="Comma 4 7 3" xfId="27445" xr:uid="{20702BF5-E1D4-4649-820B-C88D9B3D7845}"/>
    <cellStyle name="Comma 4 7 4" xfId="30440" xr:uid="{5EC7AA52-F48A-4D42-AAD8-04C06EEA1A0E}"/>
    <cellStyle name="Comma 4 7 5" xfId="24544" xr:uid="{04A46D53-8CA0-4F63-BC62-CC6C7299F1AC}"/>
    <cellStyle name="Comma 4 8" xfId="2157" xr:uid="{959DD83F-E658-4181-BF2F-5F11A767EF1A}"/>
    <cellStyle name="Comma 4 8 2" xfId="26264" xr:uid="{69D5C751-DCE9-467B-A3D1-F15B3F628515}"/>
    <cellStyle name="Comma 4 8 2 2" xfId="29246" xr:uid="{60B316A3-CBCA-4807-8262-3EFD2D6343AF}"/>
    <cellStyle name="Comma 4 8 3" xfId="27735" xr:uid="{DE5C0B0D-6E6C-40E4-84C6-588850AADC4A}"/>
    <cellStyle name="Comma 4 8 4" xfId="30733" xr:uid="{7DB49C1D-928A-4970-9A16-AAE1DBBB0569}"/>
    <cellStyle name="Comma 4 9" xfId="822" xr:uid="{832C6229-67E1-44C7-83E2-7994A6DA956B}"/>
    <cellStyle name="Comma 4 9 2" xfId="26576" xr:uid="{C469A14A-A621-49DA-89E4-973AC44BF906}"/>
    <cellStyle name="Comma 4 9 2 2" xfId="29560" xr:uid="{C241E9C3-E6FF-4F50-B782-939BFAC02C51}"/>
    <cellStyle name="Comma 4 9 3" xfId="28049" xr:uid="{C3831097-C60E-472F-BFAD-A52A7D22C199}"/>
    <cellStyle name="Comma 4 9 4" xfId="31048" xr:uid="{ADE41827-5DC7-426D-B325-2D4120DAF0B6}"/>
    <cellStyle name="Comma 4 9 5" xfId="31464" xr:uid="{EF574700-25EA-4702-A26A-9AFE0347B001}"/>
    <cellStyle name="Comma 4 9 6" xfId="25119" xr:uid="{719F0450-0078-4091-9948-CAC1B8DD24D4}"/>
    <cellStyle name="Comma 40" xfId="22780" xr:uid="{0DFA8B57-03A5-4200-B288-D53C86F64700}"/>
    <cellStyle name="Comma 41" xfId="22725" xr:uid="{255227FC-BA4A-482C-87FF-30E2D9350340}"/>
    <cellStyle name="Comma 42" xfId="22790" xr:uid="{00471340-9055-47E9-88C8-0457522E0699}"/>
    <cellStyle name="Comma 43" xfId="22822" xr:uid="{86E1FAB6-351F-4D39-A852-D0847579DA76}"/>
    <cellStyle name="Comma 44" xfId="22723" xr:uid="{09366612-997D-4B7D-927D-D7ACF4FC0AC4}"/>
    <cellStyle name="Comma 45" xfId="4857" xr:uid="{CFBE3CA8-EC4C-4E70-BDFE-2C6BFC1CAAA8}"/>
    <cellStyle name="Comma 45 2" xfId="23612" xr:uid="{8BEA3311-2458-43B9-974F-B7B9068797B8}"/>
    <cellStyle name="Comma 46" xfId="22825" xr:uid="{F293783F-9A26-449B-8729-BD006F42FE43}"/>
    <cellStyle name="Comma 46 2" xfId="23614" xr:uid="{3506CA2F-8691-41DC-A385-1F69248FDDEE}"/>
    <cellStyle name="Comma 47" xfId="23616" xr:uid="{92FCDAC6-FFE3-40F5-B9F3-390A2EFD4F5B}"/>
    <cellStyle name="Comma 48" xfId="23618" xr:uid="{43E9AA39-00A9-4C77-8C54-7609DF76CBCB}"/>
    <cellStyle name="Comma 48 2" xfId="31645" xr:uid="{24FC3DFA-1ABF-4A71-99DB-09776BDDBC93}"/>
    <cellStyle name="Comma 49" xfId="23620" xr:uid="{3278313F-9E31-4F90-B526-250DAAF3F5B0}"/>
    <cellStyle name="Comma 5" xfId="71" xr:uid="{31C2832E-47C9-4C07-8EE2-F6A7B232D886}"/>
    <cellStyle name="Comma 5 10" xfId="5723" xr:uid="{BC58BD34-9364-4848-A935-DD2B6B936CD6}"/>
    <cellStyle name="Comma 5 10 2" xfId="6505" xr:uid="{22F952DB-181A-42E2-B344-81173C4D7D94}"/>
    <cellStyle name="Comma 5 10 2 2" xfId="22616" xr:uid="{7A41885E-82AA-4414-8492-6150E14B468E}"/>
    <cellStyle name="Comma 5 10 3" xfId="21627" xr:uid="{A94A4BA8-93D3-414C-B5EA-E725622A1818}"/>
    <cellStyle name="Comma 5 11" xfId="5746" xr:uid="{35AC1993-CDAF-4D20-9CA7-5A34B2877025}"/>
    <cellStyle name="Comma 5 11 2" xfId="6528" xr:uid="{426EB3BE-3796-4EEB-8198-14F5FE774E21}"/>
    <cellStyle name="Comma 5 11 2 2" xfId="22638" xr:uid="{59732A18-6592-40BA-83F7-C0B2F6D30A3B}"/>
    <cellStyle name="Comma 5 11 3" xfId="21649" xr:uid="{18BFE52E-D26D-414E-A46E-91B1CAD9F8F8}"/>
    <cellStyle name="Comma 5 12" xfId="5770" xr:uid="{93EBA8AC-E5C8-4995-AE20-94F816C56BDB}"/>
    <cellStyle name="Comma 5 12 2" xfId="6552" xr:uid="{88087F63-41D5-4AF7-9775-1A77F883BC8D}"/>
    <cellStyle name="Comma 5 12 2 2" xfId="22661" xr:uid="{275CDF86-7977-41F8-8324-949AEF4D2121}"/>
    <cellStyle name="Comma 5 12 3" xfId="21672" xr:uid="{C12BAD54-1BB4-4AC4-BB98-78A3A2D27E1C}"/>
    <cellStyle name="Comma 5 13" xfId="5794" xr:uid="{115A845D-B67F-420F-B2E8-9CA9B6C93720}"/>
    <cellStyle name="Comma 5 13 2" xfId="6576" xr:uid="{9CF571BD-CFCE-4F58-9C87-94FF9E82CF2A}"/>
    <cellStyle name="Comma 5 13 2 2" xfId="22684" xr:uid="{EFFFE50E-6C46-42A7-898C-C4EA390D4557}"/>
    <cellStyle name="Comma 5 13 3" xfId="21695" xr:uid="{A4D5B41F-56FE-464D-A88D-D928906242B5}"/>
    <cellStyle name="Comma 5 14" xfId="5819" xr:uid="{48E98793-A72C-45EA-A2A4-ACD5D2BE88DB}"/>
    <cellStyle name="Comma 5 14 2" xfId="21719" xr:uid="{89E16C7A-7157-4D54-A806-3577930D7ED7}"/>
    <cellStyle name="Comma 5 15" xfId="5843" xr:uid="{69DA080D-501D-4231-A540-4CCB2AB81895}"/>
    <cellStyle name="Comma 5 15 2" xfId="21742" xr:uid="{937292AA-2928-4AA7-AF78-1A2F9C7C7C31}"/>
    <cellStyle name="Comma 5 16" xfId="5866" xr:uid="{1BA21828-1E1B-4011-8DD1-3C937DCE0B21}"/>
    <cellStyle name="Comma 5 16 2" xfId="21765" xr:uid="{12B5AB41-8EB5-4559-B122-2F6B3E76D9F6}"/>
    <cellStyle name="Comma 5 17" xfId="5889" xr:uid="{17D7DAB6-B6DB-462A-860E-00F43E00EF6B}"/>
    <cellStyle name="Comma 5 17 2" xfId="21788" xr:uid="{4B84FCFE-47DC-4ED2-8FD3-3977BA28EC78}"/>
    <cellStyle name="Comma 5 18" xfId="6580" xr:uid="{EFF4B3E2-4172-4F6E-AE23-CE2DD74DE1D3}"/>
    <cellStyle name="Comma 5 19" xfId="5051" xr:uid="{54AC1135-F7D5-4F59-A838-E7773B2B3A02}"/>
    <cellStyle name="Comma 5 19 2" xfId="6598" xr:uid="{C750B7B9-7E09-4047-9D2B-5C09F267FA0F}"/>
    <cellStyle name="Comma 5 2" xfId="386" xr:uid="{AD8F2C64-37B8-416E-8EFE-C03981293BAD}"/>
    <cellStyle name="Comma 5 2 2" xfId="1512" xr:uid="{CFD97D90-131A-4B12-9D38-914495D71724}"/>
    <cellStyle name="Comma 5 2 2 2" xfId="6166" xr:uid="{6EABDF16-4C08-404C-ADAE-750C067C6BA7}"/>
    <cellStyle name="Comma 5 2 2 2 2" xfId="22197" xr:uid="{8F8FCCBF-AA8A-4989-9E89-5DF930FE4931}"/>
    <cellStyle name="Comma 5 2 2 2 2 2" xfId="31398" xr:uid="{56A7DFFA-6CFE-4086-A99A-3BEFB7EF49E1}"/>
    <cellStyle name="Comma 5 2 2 2 3" xfId="31470" xr:uid="{B3155D09-F19A-4834-AFE4-E930542CB5D4}"/>
    <cellStyle name="Comma 5 2 2 3" xfId="20652" xr:uid="{05CDE61F-A8B3-4948-9DBA-EFB9911F70C9}"/>
    <cellStyle name="Comma 5 2 2 3 2" xfId="31704" xr:uid="{21A99A14-516E-4B54-9EDC-97DD27AD843B}"/>
    <cellStyle name="Comma 5 2 2 4" xfId="23311" xr:uid="{1EDADA99-7FBF-4A9D-80D7-BF9F35C9EB3E}"/>
    <cellStyle name="Comma 5 2 2 5" xfId="5385" xr:uid="{D5EEC96F-1A77-44DD-A9BA-D096DB6DA41C}"/>
    <cellStyle name="Comma 5 2 3" xfId="1501" xr:uid="{FFA5FB76-9240-412B-8176-68A853EDD754}"/>
    <cellStyle name="Comma 5 2 3 2" xfId="2445" xr:uid="{FFFDFC33-98F6-4D50-ABAB-69F1A135FADE}"/>
    <cellStyle name="Comma 5 2 3 2 2" xfId="22457" xr:uid="{F6DB3C5B-4E2A-4362-AA74-FC0EFB499CCE}"/>
    <cellStyle name="Comma 5 2 3 2 3" xfId="31362" xr:uid="{BDFD9E4B-47A4-4580-84D0-98B08433A10B}"/>
    <cellStyle name="Comma 5 2 3 3" xfId="21471" xr:uid="{0810F332-EDBB-411D-8DD6-ED93D587FE83}"/>
    <cellStyle name="Comma 5 2 3 4" xfId="31469" xr:uid="{91E95322-1650-4658-9431-156AB46B3203}"/>
    <cellStyle name="Comma 5 2 4" xfId="3390" xr:uid="{065BC5D4-8B5D-4D7C-BB39-8E0F708D37FC}"/>
    <cellStyle name="Comma 5 2 4 2" xfId="21970" xr:uid="{F972A0EF-E0E7-496B-A169-E5614234C912}"/>
    <cellStyle name="Comma 5 2 4 3" xfId="31695" xr:uid="{E76F5479-B7FD-40BB-857A-AB981E704008}"/>
    <cellStyle name="Comma 5 2 4 4" xfId="5969" xr:uid="{9A0BA743-A1FC-4F6D-A3C6-7D1D2C5A9DB9}"/>
    <cellStyle name="Comma 5 2 5" xfId="883" xr:uid="{F5F8A4F2-568B-45DF-A0D2-D54EC84D1777}"/>
    <cellStyle name="Comma 5 2 5 2" xfId="31369" xr:uid="{9CF97E47-6019-408A-A55A-F8771B6F390F}"/>
    <cellStyle name="Comma 5 2 5 3" xfId="18307" xr:uid="{C1565598-FE9A-4D35-BD6E-882D9DDC1DD8}"/>
    <cellStyle name="Comma 5 2 6" xfId="5137" xr:uid="{3D07C67F-CFF4-4EAD-8A9F-E1E5B312D4AD}"/>
    <cellStyle name="Comma 5 2 6 2" xfId="23246" xr:uid="{9F60A919-61B9-43BB-9A38-6ED1CDEE8850}"/>
    <cellStyle name="Comma 5 20" xfId="4974" xr:uid="{FEF0C88E-5FA0-477F-96EA-2C48295EA74F}"/>
    <cellStyle name="Comma 5 21" xfId="6665" xr:uid="{E6A81353-8598-4455-B7F9-CFB2B565012E}"/>
    <cellStyle name="Comma 5 22" xfId="4882" xr:uid="{5D314B68-D287-4439-8DCF-BC567AC903C1}"/>
    <cellStyle name="Comma 5 23" xfId="22840" xr:uid="{2E2226E6-5EBB-430A-9FD8-6895E72B3B25}"/>
    <cellStyle name="Comma 5 24" xfId="31848" xr:uid="{CC8E75C6-ADB4-447C-BACD-E7030CE234E9}"/>
    <cellStyle name="Comma 5 3" xfId="631" xr:uid="{25DB71AF-31D4-4ECD-BB8B-FC930FCF55AD}"/>
    <cellStyle name="Comma 5 3 2" xfId="3765" xr:uid="{2C7445F6-2B93-44D5-B131-60E563D0900C}"/>
    <cellStyle name="Comma 5 3 2 2" xfId="3949" xr:uid="{DEF7FC66-E03D-4888-9124-85BFBFE73CED}"/>
    <cellStyle name="Comma 5 3 2 2 2" xfId="22216" xr:uid="{3759803A-77C7-4A6E-8909-7EA76F20DCA0}"/>
    <cellStyle name="Comma 5 3 2 2 3" xfId="31389" xr:uid="{483E67C0-4CE1-4951-8F0F-416BFC3723EB}"/>
    <cellStyle name="Comma 5 3 2 2 4" xfId="6173" xr:uid="{49E69978-79CF-444C-BD93-E14E13C1383B}"/>
    <cellStyle name="Comma 5 3 2 3" xfId="20733" xr:uid="{C51E7A74-8088-45D4-92F8-D92B70307C37}"/>
    <cellStyle name="Comma 5 3 2 3 2" xfId="31472" xr:uid="{334AEAC1-D012-409D-8B35-E925FA3CDB13}"/>
    <cellStyle name="Comma 5 3 2 4" xfId="5403" xr:uid="{23FB89C3-06D0-4FE8-84B3-29BE7EA0D31D}"/>
    <cellStyle name="Comma 5 3 2 5" xfId="32126" xr:uid="{473900B4-F50E-4EF4-9C1E-6B969445F25B}"/>
    <cellStyle name="Comma 5 3 3" xfId="1508" xr:uid="{8674EF04-1806-4358-AB87-9A6A933AB596}"/>
    <cellStyle name="Comma 5 3 3 2" xfId="4214" xr:uid="{DE1FC868-0669-4EE7-B2DA-89CC0EE1866B}"/>
    <cellStyle name="Comma 5 3 3 2 2" xfId="22477" xr:uid="{C6935CC9-3881-47D0-950E-95D7DE981E4B}"/>
    <cellStyle name="Comma 5 3 3 2 3" xfId="6364" xr:uid="{87D5A7B7-14C9-4493-9E4D-9BAB1A3D6398}"/>
    <cellStyle name="Comma 5 3 3 3" xfId="21490" xr:uid="{9C28CB1C-B49B-42E2-9ABF-745BCB0F10B6}"/>
    <cellStyle name="Comma 5 3 3 4" xfId="31635" xr:uid="{0DF269A4-10C8-4F8D-8908-40B86358D111}"/>
    <cellStyle name="Comma 5 3 3 5" xfId="5584" xr:uid="{C1B378AA-D2FF-4800-86BA-56D0926BD108}"/>
    <cellStyle name="Comma 5 3 4" xfId="3863" xr:uid="{8526BA9B-416F-4F98-8407-F8FD4B25489A}"/>
    <cellStyle name="Comma 5 3 4 2" xfId="21993" xr:uid="{D5A80F2F-59D5-4217-AAA9-55BB89762592}"/>
    <cellStyle name="Comma 5 3 4 3" xfId="31561" xr:uid="{9C862290-8535-46B7-B80C-483A628681C8}"/>
    <cellStyle name="Comma 5 3 4 4" xfId="5988" xr:uid="{43F3DAB2-DCA0-4EEF-9399-28E530065529}"/>
    <cellStyle name="Comma 5 3 5" xfId="18308" xr:uid="{2767FA35-33C1-4614-B307-7B5D7B1977C0}"/>
    <cellStyle name="Comma 5 3 5 2" xfId="31688" xr:uid="{302E8794-D2B3-4D40-AC53-AD81B973B979}"/>
    <cellStyle name="Comma 5 3 5 3" xfId="31667" xr:uid="{51158125-8A13-4F97-BAD7-CD2296AE9E47}"/>
    <cellStyle name="Comma 5 3 5 4" xfId="31650" xr:uid="{E66BCDC7-8747-4AAF-B745-7CC54F7641F0}"/>
    <cellStyle name="Comma 5 3 6" xfId="5162" xr:uid="{763F4940-B9CA-4C87-854E-22458782513F}"/>
    <cellStyle name="Comma 5 3 6 2" xfId="31471" xr:uid="{29CB0914-BC21-4076-BC4E-FB975C181AE3}"/>
    <cellStyle name="Comma 5 3 7" xfId="31969" xr:uid="{3DDDCA88-70E5-4467-9291-BEFD4268B261}"/>
    <cellStyle name="Comma 5 4" xfId="1488" xr:uid="{10C96DB5-B889-4C95-9700-321F549B4407}"/>
    <cellStyle name="Comma 5 4 2" xfId="2434" xr:uid="{EFFFA1D4-92D1-4F70-B99B-D767E5697147}"/>
    <cellStyle name="Comma 5 4 2 2" xfId="5623" xr:uid="{B83A894A-0F85-4337-BEBF-6B2C2D0257A0}"/>
    <cellStyle name="Comma 5 4 2 2 2" xfId="6405" xr:uid="{2F6BE04D-391D-4BF6-ABDB-7EF56125BEDE}"/>
    <cellStyle name="Comma 5 4 2 2 2 2" xfId="22519" xr:uid="{0872AF9C-4414-4509-A881-C09CA3BC0D2F}"/>
    <cellStyle name="Comma 5 4 2 2 3" xfId="21532" xr:uid="{CD56E0A0-DBF7-4548-8D6C-C7A9756DDFFE}"/>
    <cellStyle name="Comma 5 4 2 2 4" xfId="31358" xr:uid="{83EE7F94-60E1-4E55-B689-C4A4A4D50976}"/>
    <cellStyle name="Comma 5 4 2 3" xfId="6213" xr:uid="{3084D35D-4685-4259-AB38-F81E21F9D993}"/>
    <cellStyle name="Comma 5 4 2 3 2" xfId="22257" xr:uid="{891EC3F2-E591-4E87-85C5-667DF11DD89D}"/>
    <cellStyle name="Comma 5 4 2 4" xfId="21285" xr:uid="{2525B3DD-92E9-4371-A914-C45856523962}"/>
    <cellStyle name="Comma 5 4 2 5" xfId="31357" xr:uid="{632F2468-CE76-44F0-AC55-1114FB60133A}"/>
    <cellStyle name="Comma 5 4 3" xfId="5326" xr:uid="{5AE2860E-30E9-41FB-9332-A6E600B77D60}"/>
    <cellStyle name="Comma 5 4 3 2" xfId="6589" xr:uid="{FD48CE57-C595-43FC-9334-5446C46C684F}"/>
    <cellStyle name="Comma 5 4 3 3" xfId="31408" xr:uid="{E5423CA4-259B-4184-90CE-D8869B169FDF}"/>
    <cellStyle name="Comma 5 4 4" xfId="6010" xr:uid="{0BB55C7B-83A4-40E3-B762-44DEF15B6398}"/>
    <cellStyle name="Comma 5 4 4 2" xfId="22016" xr:uid="{14FE6ABE-C6F2-474F-88ED-8698C0BD49D4}"/>
    <cellStyle name="Comma 5 4 5" xfId="21044" xr:uid="{5800FDAE-6428-45DF-B7DD-06EF30EE734F}"/>
    <cellStyle name="Comma 5 4 6" xfId="18309" xr:uid="{91F38FCA-4C19-4502-A704-75986DAC7FD4}"/>
    <cellStyle name="Comma 5 4 7" xfId="31473" xr:uid="{FDBD93F7-0571-414C-8173-88CBE4A857A9}"/>
    <cellStyle name="Comma 5 5" xfId="3382" xr:uid="{763E5DD9-4830-4827-A61D-BC65B299CA3F}"/>
    <cellStyle name="Comma 5 5 2" xfId="5453" xr:uid="{59C46345-6813-41E1-A08A-4504D82838F5}"/>
    <cellStyle name="Comma 5 5 2 2" xfId="6237" xr:uid="{60262D30-7A52-43A8-B813-48728F6D0786}"/>
    <cellStyle name="Comma 5 5 2 2 2" xfId="22281" xr:uid="{4EC4A4E7-1883-4A5D-8B57-C0451E707FD6}"/>
    <cellStyle name="Comma 5 5 2 3" xfId="21309" xr:uid="{82E56FB9-ADF3-4F0C-87A9-2DC3340DD3AC}"/>
    <cellStyle name="Comma 5 5 2 4" xfId="31701" xr:uid="{65BEAB93-A5AB-4CD8-B4A3-7C176FAEB6FF}"/>
    <cellStyle name="Comma 5 5 3" xfId="5647" xr:uid="{BF9815A6-9C57-4FE6-AB0E-74DE10FD7950}"/>
    <cellStyle name="Comma 5 5 3 2" xfId="6429" xr:uid="{8C317EE7-0534-49F0-B87C-D06604FBF24A}"/>
    <cellStyle name="Comma 5 5 3 2 2" xfId="22543" xr:uid="{56AFF933-1965-4211-897C-8A6A23F5BE6E}"/>
    <cellStyle name="Comma 5 5 3 3" xfId="21556" xr:uid="{E5A26E9E-8428-478B-B9F7-8C1D86F7C725}"/>
    <cellStyle name="Comma 5 5 4" xfId="6034" xr:uid="{3AD8D8A4-71D3-4F41-9755-30912DC78FEF}"/>
    <cellStyle name="Comma 5 5 4 2" xfId="22040" xr:uid="{99AC7E6E-C40A-46D1-8D59-0368CEC8A5A8}"/>
    <cellStyle name="Comma 5 5 5" xfId="20651" xr:uid="{641F061E-ACAF-4D37-AA1C-68D32B7150EA}"/>
    <cellStyle name="Comma 5 5 6" xfId="31474" xr:uid="{C4BB81A2-C788-4B9D-8B7C-9E5FA6583BA8}"/>
    <cellStyle name="Comma 5 5 7" xfId="5206" xr:uid="{D8AF0668-7E57-4C3F-AF5C-E41B994C6B44}"/>
    <cellStyle name="Comma 5 6" xfId="3684" xr:uid="{6E80CA68-D62B-4232-B76A-DA61B228B6DC}"/>
    <cellStyle name="Comma 5 6 2" xfId="3870" xr:uid="{5F4B79A8-E5BF-40D9-B2C6-A4A1C68DD54A}"/>
    <cellStyle name="Comma 5 6 2 2" xfId="22063" xr:uid="{D8354F21-B354-4E4A-9BF1-80CFF57BF1C4}"/>
    <cellStyle name="Comma 5 6 2 3" xfId="31372" xr:uid="{783753CA-2308-4790-993C-684AA2BC7524}"/>
    <cellStyle name="Comma 5 6 2 4" xfId="6058" xr:uid="{5AFDF71D-AA4A-4426-934F-C844C49FCFCC}"/>
    <cellStyle name="Comma 5 6 3" xfId="21088" xr:uid="{25308876-D420-40A3-ACAD-5354A055E701}"/>
    <cellStyle name="Comma 5 6 4" xfId="18306" xr:uid="{32BA2C02-EC25-4307-8A88-D63B49D63B72}"/>
    <cellStyle name="Comma 5 6 5" xfId="31468" xr:uid="{E7768490-6155-4FB9-B4A1-FD2372957F32}"/>
    <cellStyle name="Comma 5 6 6" xfId="5231" xr:uid="{DC639D55-7B39-45A5-B7A9-BB8A30D703C8}"/>
    <cellStyle name="Comma 5 6 7" xfId="32051" xr:uid="{CF72454C-A75B-42AC-8C3B-B69D1FC38F5A}"/>
    <cellStyle name="Comma 5 7" xfId="854" xr:uid="{755E5AE6-DAB0-4C46-857C-C4B7A51FA766}"/>
    <cellStyle name="Comma 5 7 2" xfId="4246" xr:uid="{3F933653-6942-4AE9-979D-14F85E0F4AA8}"/>
    <cellStyle name="Comma 5 7 2 2" xfId="22304" xr:uid="{6547DF86-F9C7-46FD-ADD3-9A870478680A}"/>
    <cellStyle name="Comma 5 7 2 3" xfId="6261" xr:uid="{0321EFBD-E710-42E3-9E05-6828EB84F38D}"/>
    <cellStyle name="Comma 5 7 3" xfId="21332" xr:uid="{4D4ADC2E-7A7D-4EAA-8C62-374CDDD1D1BF}"/>
    <cellStyle name="Comma 5 7 4" xfId="31698" xr:uid="{C0FC0397-AA73-47C0-B58F-A0FECA8D4A5D}"/>
    <cellStyle name="Comma 5 7 5" xfId="5476" xr:uid="{711BDE68-6FBC-4597-B60D-AB53E1514566}"/>
    <cellStyle name="Comma 5 8" xfId="269" xr:uid="{D80C2F64-B316-45BB-9C00-80EF40778D0B}"/>
    <cellStyle name="Comma 5 8 2" xfId="6455" xr:uid="{32D0C9C4-9B7B-4AB8-8F5B-C20A588FAB21}"/>
    <cellStyle name="Comma 5 8 2 2" xfId="22568" xr:uid="{0FA5632A-71CA-43D7-BC89-E12B84D6A9C5}"/>
    <cellStyle name="Comma 5 8 3" xfId="21580" xr:uid="{78FA0941-453E-4A7D-B969-841F93830A45}"/>
    <cellStyle name="Comma 5 8 4" xfId="5673" xr:uid="{A6CA5C24-80DF-4F73-A7B2-9DCFE531A8A4}"/>
    <cellStyle name="Comma 5 9" xfId="5698" xr:uid="{763F7CAE-29FE-4F99-A4DA-CC7BF354CC04}"/>
    <cellStyle name="Comma 5 9 2" xfId="6480" xr:uid="{2139E59A-F51E-4345-A44A-84455B5380D9}"/>
    <cellStyle name="Comma 5 9 2 2" xfId="22592" xr:uid="{135BFB1A-8199-4A9F-A731-0C49F80F6C54}"/>
    <cellStyle name="Comma 5 9 3" xfId="21603" xr:uid="{EEA93AD1-D2C1-4ADC-90ED-4006728358BF}"/>
    <cellStyle name="Comma 50" xfId="23622" xr:uid="{CAE1F41D-9F4A-49E2-B618-DEEC9AAA0714}"/>
    <cellStyle name="Comma 51" xfId="23624" xr:uid="{46148F86-2BB0-4302-B241-90788B7E375B}"/>
    <cellStyle name="Comma 52" xfId="23626" xr:uid="{FD9EFEFE-F677-4EB6-8A09-B71F5209B6EC}"/>
    <cellStyle name="Comma 53" xfId="23628" xr:uid="{C4CB2C41-D7DD-4CBA-9A4D-B1891D1DC631}"/>
    <cellStyle name="Comma 54" xfId="23630" xr:uid="{20E6EC1C-0DA8-4189-A876-4A3F50343EDF}"/>
    <cellStyle name="Comma 55" xfId="23632" xr:uid="{73E6C59A-5188-44E7-B107-C9FB97EF6B34}"/>
    <cellStyle name="Comma 56" xfId="23634" xr:uid="{90A8FE06-0AE4-439A-B4DA-E938499F08B3}"/>
    <cellStyle name="Comma 57" xfId="23635" xr:uid="{D5F3F2BC-D263-462E-AB6E-074F8117D6BE}"/>
    <cellStyle name="Comma 58" xfId="23636" xr:uid="{9A56041E-D256-40C2-A6B1-481A3CE20325}"/>
    <cellStyle name="Comma 59" xfId="23638" xr:uid="{AF719D99-DD35-47C7-9B7D-94FA4EAAAFE6}"/>
    <cellStyle name="Comma 6" xfId="281" xr:uid="{1AA585EC-9ECE-4F99-B827-A75755B62678}"/>
    <cellStyle name="Comma 6 10" xfId="5743" xr:uid="{24E39BA7-0E71-4D11-A5E1-559EABA46EA3}"/>
    <cellStyle name="Comma 6 10 2" xfId="6525" xr:uid="{C5D7A5B4-4E78-41A5-A70F-827016961BA0}"/>
    <cellStyle name="Comma 6 10 2 2" xfId="22635" xr:uid="{38E288C7-873F-43A1-9822-C1EDE43DE91C}"/>
    <cellStyle name="Comma 6 10 3" xfId="21646" xr:uid="{EFC5CFC8-4D54-4A69-A453-4BCA70E37E17}"/>
    <cellStyle name="Comma 6 11" xfId="5767" xr:uid="{FA43CFEF-5E04-44F3-9AA1-E2C1723EE6FA}"/>
    <cellStyle name="Comma 6 11 2" xfId="6549" xr:uid="{A144F1FA-3AE0-41C4-8EAB-D31EC3D9083B}"/>
    <cellStyle name="Comma 6 11 2 2" xfId="22658" xr:uid="{A8668525-CE62-4ED4-B446-DA81F9478BFE}"/>
    <cellStyle name="Comma 6 11 3" xfId="21669" xr:uid="{8469DB0A-9AD8-437A-9C8E-97A162FC9524}"/>
    <cellStyle name="Comma 6 12" xfId="5791" xr:uid="{E320AFDF-8873-4793-A254-E8C218D97909}"/>
    <cellStyle name="Comma 6 12 2" xfId="6573" xr:uid="{28AC9784-1FC9-4AE0-98A2-934EE2DF8676}"/>
    <cellStyle name="Comma 6 12 2 2" xfId="22681" xr:uid="{1EB108CA-1E6C-42A8-B61A-421DD74B58A5}"/>
    <cellStyle name="Comma 6 12 3" xfId="21692" xr:uid="{C73ABA7F-1EB2-4630-8D1B-560D739CF96E}"/>
    <cellStyle name="Comma 6 13" xfId="5816" xr:uid="{04DFFE99-5EA0-48C6-83A6-87F4C0817932}"/>
    <cellStyle name="Comma 6 13 2" xfId="21716" xr:uid="{782E5A01-A70E-46C7-A1C9-6D100A7AFDA3}"/>
    <cellStyle name="Comma 6 14" xfId="5840" xr:uid="{6F35E177-7E60-4BC5-87F5-C36E9805D118}"/>
    <cellStyle name="Comma 6 14 2" xfId="21739" xr:uid="{FB180636-194D-4B64-9816-64A34C982988}"/>
    <cellStyle name="Comma 6 15" xfId="5863" xr:uid="{C4E38A80-D2F9-4143-BAFF-DEEB10DF64D7}"/>
    <cellStyle name="Comma 6 15 2" xfId="21762" xr:uid="{8D894398-C8B3-4427-B0BA-7309E15C0673}"/>
    <cellStyle name="Comma 6 16" xfId="5886" xr:uid="{B8E8F62E-7085-413A-838C-2DB6A36FF6BC}"/>
    <cellStyle name="Comma 6 16 2" xfId="21785" xr:uid="{553195FD-2F16-4B34-81BC-86383CE52FB5}"/>
    <cellStyle name="Comma 6 17" xfId="5943" xr:uid="{7B502948-C934-45AA-85E2-5C7ADE5BF5C1}"/>
    <cellStyle name="Comma 6 17 2" xfId="21892" xr:uid="{E381E37D-0E14-4937-8E5C-29D2A1C0BDAE}"/>
    <cellStyle name="Comma 6 18" xfId="5048" xr:uid="{3765411E-5958-4677-AAA0-F6110F122974}"/>
    <cellStyle name="Comma 6 18 2" xfId="20935" xr:uid="{6F114B32-A319-40EA-9269-1BBF55D44C63}"/>
    <cellStyle name="Comma 6 19" xfId="5010" xr:uid="{1C4A7024-1CDC-439F-952C-420FBB035E38}"/>
    <cellStyle name="Comma 6 2" xfId="407" xr:uid="{9FD59BD8-43B3-4C45-A359-06021891B4E5}"/>
    <cellStyle name="Comma 6 2 2" xfId="1475" xr:uid="{EE2C24C4-989F-47DD-BCBD-E4E31E8E67C0}"/>
    <cellStyle name="Comma 6 2 2 2" xfId="6163" xr:uid="{F581FD76-DC1F-40A7-A9AE-9280EEE7FBE5}"/>
    <cellStyle name="Comma 6 2 2 2 2" xfId="22194" xr:uid="{D5A9144A-6A9E-472A-AD0A-BA9F2E1D6218}"/>
    <cellStyle name="Comma 6 2 2 2 3" xfId="31380" xr:uid="{8825AF3B-ECF3-4747-AC30-AFB029CBC2B4}"/>
    <cellStyle name="Comma 6 2 2 3" xfId="21222" xr:uid="{5ABE7E8D-C363-4BF5-AA2A-EE3118A2874C}"/>
    <cellStyle name="Comma 6 2 2 3 2" xfId="31476" xr:uid="{16C5313A-9EB7-4C8A-B373-864FBC741D19}"/>
    <cellStyle name="Comma 6 2 2 4" xfId="5382" xr:uid="{0872AE84-75D5-48BE-9163-0FD2ECFE2175}"/>
    <cellStyle name="Comma 6 2 2 5" xfId="4544" xr:uid="{0EF3BCB7-693E-485C-9696-73F675C8EACE}"/>
    <cellStyle name="Comma 6 2 3" xfId="2200" xr:uid="{4E34B9DB-736E-4BA8-98CD-FA37BC97AF39}"/>
    <cellStyle name="Comma 6 2 3 2" xfId="6355" xr:uid="{7558CD0B-D253-4DF5-8E0D-693D129E37D9}"/>
    <cellStyle name="Comma 6 2 3 2 2" xfId="22454" xr:uid="{F2255B7E-0161-44C3-B521-47FFE53AF97E}"/>
    <cellStyle name="Comma 6 2 3 2 3" xfId="31379" xr:uid="{8C6A023C-4AC3-4475-A7E6-C0C9BE012983}"/>
    <cellStyle name="Comma 6 2 3 3" xfId="21468" xr:uid="{C39F401D-3258-4C73-86A3-FFE2D75D38F4}"/>
    <cellStyle name="Comma 6 2 3 3 2" xfId="31625" xr:uid="{242BCA7E-9665-49AA-A9C3-282C563740FE}"/>
    <cellStyle name="Comma 6 2 3 4" xfId="5575" xr:uid="{78F25883-0982-4292-AEEF-95F95ED13FF7}"/>
    <cellStyle name="Comma 6 2 3 5" xfId="23010" xr:uid="{D10F6973-3623-40F6-ACB7-4783C4A23142}"/>
    <cellStyle name="Comma 6 2 4" xfId="3501" xr:uid="{A8E82DED-EAEF-4663-9338-8006895CD586}"/>
    <cellStyle name="Comma 6 2 4 2" xfId="21990" xr:uid="{CFEB4969-C9C1-4E94-9DEB-70CF2D7AE1BC}"/>
    <cellStyle name="Comma 6 2 4 3" xfId="31587" xr:uid="{15D98C59-07F6-4618-999A-5C8AD7A309EB}"/>
    <cellStyle name="Comma 6 2 4 4" xfId="5987" xr:uid="{B20B9764-A431-4081-85E2-29AD13716271}"/>
    <cellStyle name="Comma 6 2 5" xfId="1469" xr:uid="{AAB8F76B-5C1B-436A-B367-49648EACF24E}"/>
    <cellStyle name="Comma 6 2 5 2" xfId="23254" xr:uid="{D2B95673-8926-4B16-B248-A55C08D0C060}"/>
    <cellStyle name="Comma 6 2 6" xfId="4175" xr:uid="{C3670316-68B6-4815-8AD0-D9A962907613}"/>
    <cellStyle name="Comma 6 2 7" xfId="5159" xr:uid="{07BFACAB-DFD7-4ACC-8B8D-F310A2A4D8DC}"/>
    <cellStyle name="Comma 6 2 8" xfId="4540" xr:uid="{C2CB68D3-822D-46A4-9326-A453045E177F}"/>
    <cellStyle name="Comma 6 20" xfId="4883" xr:uid="{B7DF82AC-BDBB-4B55-94DC-E4F2F69337A9}"/>
    <cellStyle name="Comma 6 21" xfId="22846" xr:uid="{031A54FB-634E-41E8-8D26-6CD13E7144FC}"/>
    <cellStyle name="Comma 6 22" xfId="31730" xr:uid="{6F3C6C36-FD6A-4D74-BC30-04002FCAC622}"/>
    <cellStyle name="Comma 6 23" xfId="31776" xr:uid="{F674E2DE-7CBD-4886-9B74-939B15AFF077}"/>
    <cellStyle name="Comma 6 3" xfId="1472" xr:uid="{2D80BB32-3A37-40AA-B83C-3D9C694E2B72}"/>
    <cellStyle name="Comma 6 3 2" xfId="1513" xr:uid="{2A5A4466-031D-4364-B13C-C5F9BAB11D5C}"/>
    <cellStyle name="Comma 6 3 2 2" xfId="6170" xr:uid="{7F3A4E60-8F63-4977-9723-874D24F0D1C2}"/>
    <cellStyle name="Comma 6 3 2 2 2" xfId="22213" xr:uid="{97506D3B-6288-427F-A101-87B129800970}"/>
    <cellStyle name="Comma 6 3 2 2 3" xfId="31376" xr:uid="{EB93FE5A-959D-4D24-A9DC-F766E6480476}"/>
    <cellStyle name="Comma 6 3 2 3" xfId="21240" xr:uid="{61911120-915E-4AED-BAE1-90594CFFAED9}"/>
    <cellStyle name="Comma 6 3 2 4" xfId="31475" xr:uid="{41AEA9CD-918F-4F30-8F23-C81C2D37DF64}"/>
    <cellStyle name="Comma 6 3 2 5" xfId="5401" xr:uid="{3A2430BB-762F-4648-9FC4-654F7AF9D117}"/>
    <cellStyle name="Comma 6 3 3" xfId="2248" xr:uid="{C1BF97A0-1987-4113-A901-8971950C5878}"/>
    <cellStyle name="Comma 6 3 3 2" xfId="6361" xr:uid="{A2D6E6E7-B52F-430A-A86C-FFB90E801D46}"/>
    <cellStyle name="Comma 6 3 3 2 2" xfId="22474" xr:uid="{08FA98D9-D455-4D81-BD64-9D874D06FF65}"/>
    <cellStyle name="Comma 6 3 3 3" xfId="21487" xr:uid="{1192E82B-6AFA-4AFF-B18D-571E9A161E52}"/>
    <cellStyle name="Comma 6 3 3 4" xfId="31385" xr:uid="{A48F3623-538A-4D73-A634-B5C8122C9A78}"/>
    <cellStyle name="Comma 6 3 3 5" xfId="5581" xr:uid="{3C65CA31-30C2-4984-B64A-9DD10FD35D5D}"/>
    <cellStyle name="Comma 6 3 4" xfId="6007" xr:uid="{6A105177-A50A-455F-831E-E57E559CAA24}"/>
    <cellStyle name="Comma 6 3 4 2" xfId="22013" xr:uid="{DBF9D8A3-A8C0-48F1-BCA9-E0C293C137C4}"/>
    <cellStyle name="Comma 6 3 4 3" xfId="24535" xr:uid="{0FF64DAA-3488-4748-8F38-DAC2749CBB8E}"/>
    <cellStyle name="Comma 6 3 5" xfId="21042" xr:uid="{BDF2A196-2726-4F61-91E4-61148E48DFBF}"/>
    <cellStyle name="Comma 6 3 6" xfId="18310" xr:uid="{81A6776E-04F0-4EF3-BED3-A518E5554DBE}"/>
    <cellStyle name="Comma 6 3 7" xfId="5183" xr:uid="{D0049505-8813-436B-8CDF-0E37311F456B}"/>
    <cellStyle name="Comma 6 3 8" xfId="22965" xr:uid="{DC5E1C97-7CB3-49BD-947B-64F54A2EF3CD}"/>
    <cellStyle name="Comma 6 3 9" xfId="4609" xr:uid="{8DF030C8-11D6-477E-93E6-A3367172804D}"/>
    <cellStyle name="Comma 6 4" xfId="1491" xr:uid="{EC2D52DF-DC2E-4177-B41E-B7DB5EB82660}"/>
    <cellStyle name="Comma 6 4 2" xfId="2436" xr:uid="{16E4B9B9-133F-4B25-A4F3-6D34154DF9F9}"/>
    <cellStyle name="Comma 6 4 2 2" xfId="6234" xr:uid="{A079E99C-7B44-4DCB-9B0A-29E8100379D6}"/>
    <cellStyle name="Comma 6 4 2 2 2" xfId="22278" xr:uid="{2938C818-A534-46F3-81DC-543C1F64C310}"/>
    <cellStyle name="Comma 6 4 2 3" xfId="21306" xr:uid="{6948D30D-ADAD-4D5F-A41C-B4BCC3965935}"/>
    <cellStyle name="Comma 6 4 3" xfId="5644" xr:uid="{46889E32-DEB8-4D0A-9C58-5C6044E190CB}"/>
    <cellStyle name="Comma 6 4 3 2" xfId="6426" xr:uid="{2950424E-9A3E-4A5E-9F4B-2EBF42E85D6D}"/>
    <cellStyle name="Comma 6 4 3 2 2" xfId="22540" xr:uid="{0BA09C0D-124C-4141-B8A7-65622756BA18}"/>
    <cellStyle name="Comma 6 4 3 3" xfId="21553" xr:uid="{901C4719-A761-4A63-8338-6DA648B461FD}"/>
    <cellStyle name="Comma 6 4 4" xfId="6031" xr:uid="{7D133138-1E44-42D4-991B-8B5BBAE87347}"/>
    <cellStyle name="Comma 6 4 4 2" xfId="22037" xr:uid="{D1474E18-6F16-40CC-834F-34F3F842931A}"/>
    <cellStyle name="Comma 6 4 5" xfId="21064" xr:uid="{E2E92560-1ED4-4651-ACA6-468CD1FC5555}"/>
    <cellStyle name="Comma 6 4 6" xfId="31652" xr:uid="{42BCBE8F-7B06-42BD-BDF1-9C2B551FA4E5}"/>
    <cellStyle name="Comma 6 5" xfId="1478" xr:uid="{90ED0268-FA28-473E-8773-316B2C01B055}"/>
    <cellStyle name="Comma 6 5 2" xfId="6055" xr:uid="{8863F458-CB9B-42B4-BD9A-81E1A89F18FE}"/>
    <cellStyle name="Comma 6 5 2 2" xfId="22060" xr:uid="{BA08804B-71AF-411E-A297-2A619C72AAEC}"/>
    <cellStyle name="Comma 6 5 3" xfId="21085" xr:uid="{F6CC4E0E-475B-49C9-A3DF-6522591D863D}"/>
    <cellStyle name="Comma 6 5 4" xfId="31367" xr:uid="{944C6C75-73B7-433E-80A5-C8ADF4FCDB46}"/>
    <cellStyle name="Comma 6 5 5" xfId="5228" xr:uid="{73D705D0-5C4C-4EB5-AD53-D4B3F9512305}"/>
    <cellStyle name="Comma 6 6" xfId="2140" xr:uid="{52FABE08-CF4A-4D05-B839-E609A9FC0DFE}"/>
    <cellStyle name="Comma 6 6 2" xfId="3347" xr:uid="{A7841620-5EB3-4EC4-9CE2-4934A29407CA}"/>
    <cellStyle name="Comma 6 6 2 2" xfId="22301" xr:uid="{F5E636F3-1EB0-4AFC-9C04-1BB17C9C6CE5}"/>
    <cellStyle name="Comma 6 6 2 3" xfId="6258" xr:uid="{3812BC8B-C254-453E-A427-6C2CF9DE657A}"/>
    <cellStyle name="Comma 6 6 3" xfId="21329" xr:uid="{F95905C3-6410-4297-8DBF-9AC168D6A1A7}"/>
    <cellStyle name="Comma 6 6 4" xfId="5474" xr:uid="{BED00A84-6778-44B8-BACA-5737A4BAEF40}"/>
    <cellStyle name="Comma 6 6 5" xfId="32049" xr:uid="{6DA86C96-0466-45A4-85BC-042A0FE77104}"/>
    <cellStyle name="Comma 6 7" xfId="1464" xr:uid="{43EF9E9C-95CA-46EE-83F6-AC82BECE1A91}"/>
    <cellStyle name="Comma 6 7 2" xfId="3868" xr:uid="{156B6DA9-4680-40B8-92B6-8F071DD35D9A}"/>
    <cellStyle name="Comma 6 7 2 2" xfId="22565" xr:uid="{A12C90A9-28E7-474C-9BDD-EE6AF548ED08}"/>
    <cellStyle name="Comma 6 7 2 3" xfId="6452" xr:uid="{ADEE36A7-ED96-4DBF-B0F6-40F2384367FC}"/>
    <cellStyle name="Comma 6 7 3" xfId="21577" xr:uid="{FD9E4C6F-2421-4189-A037-4C112F1BF56A}"/>
    <cellStyle name="Comma 6 7 4" xfId="5670" xr:uid="{B806E2A6-B28B-4F99-9605-4688C9206546}"/>
    <cellStyle name="Comma 6 7 5" xfId="32045" xr:uid="{17B17C42-6854-4C04-B4BC-F9DB69084E4C}"/>
    <cellStyle name="Comma 6 8" xfId="5695" xr:uid="{5549A47D-387D-4BB8-A58C-8DE441A4341E}"/>
    <cellStyle name="Comma 6 8 2" xfId="6477" xr:uid="{9ED1DFBD-B9AA-48D3-B213-7D00CEFC1D25}"/>
    <cellStyle name="Comma 6 8 2 2" xfId="22589" xr:uid="{7144C86C-F4CF-458C-B7BE-4DDE38718604}"/>
    <cellStyle name="Comma 6 8 3" xfId="21600" xr:uid="{285F2B57-7A7F-4833-AB2E-D397BF33D42D}"/>
    <cellStyle name="Comma 6 9" xfId="5720" xr:uid="{43924DAA-7122-457C-A6DB-CBA438B84DBA}"/>
    <cellStyle name="Comma 6 9 2" xfId="6502" xr:uid="{A708997C-4440-4583-9F98-61614F89BFE7}"/>
    <cellStyle name="Comma 6 9 2 2" xfId="22613" xr:uid="{C3676F8E-023D-4333-BFED-494F3908F3D6}"/>
    <cellStyle name="Comma 6 9 3" xfId="21624" xr:uid="{588928CF-780B-4B31-BF05-6FA3A86661CC}"/>
    <cellStyle name="Comma 60" xfId="23679" xr:uid="{A06936B4-61A3-4796-AF8E-E1B9614AD8D9}"/>
    <cellStyle name="Comma 61" xfId="23683" xr:uid="{5A6C2C68-B6FC-4ABA-B3E4-F2EB31D25853}"/>
    <cellStyle name="Comma 62" xfId="23764" xr:uid="{07DC4B5F-B54F-43AB-B891-9CE42A80299B}"/>
    <cellStyle name="Comma 63" xfId="23769" xr:uid="{77F345E9-49C5-4762-8F22-34C5B4316EFD}"/>
    <cellStyle name="Comma 64" xfId="23770" xr:uid="{8D688EB6-454D-4BC5-970D-4801EC894F70}"/>
    <cellStyle name="Comma 65" xfId="31394" xr:uid="{B2D42775-5906-442E-BFC6-E486212762C2}"/>
    <cellStyle name="Comma 66" xfId="31709" xr:uid="{CC0E5BA0-2F6F-4DEC-AC6A-8F8AA3C4DC89}"/>
    <cellStyle name="Comma 67" xfId="22952" xr:uid="{F31470DB-9DA9-46EB-A496-EED6C4137DE7}"/>
    <cellStyle name="Comma 68" xfId="4423" xr:uid="{BF7B07F2-34D3-4A5F-ADC6-B7E984E70BAC}"/>
    <cellStyle name="Comma 69" xfId="31711" xr:uid="{0CDD8DDC-7AAB-4738-BA6E-ABC6AF066746}"/>
    <cellStyle name="Comma 7" xfId="410" xr:uid="{1F6BBF09-5407-4992-988C-1FB48590D4BA}"/>
    <cellStyle name="Comma 7 2" xfId="1514" xr:uid="{314721A6-F0A7-4BDF-91BC-CE2C30997426}"/>
    <cellStyle name="Comma 7 2 2" xfId="5409" xr:uid="{11E27FBF-612F-4773-9355-4231FC0F357F}"/>
    <cellStyle name="Comma 7 2 2 2" xfId="6592" xr:uid="{CA187EFE-484C-439F-A6A5-20B73747F43D}"/>
    <cellStyle name="Comma 7 2 2 2 2" xfId="31629" xr:uid="{199B7A2A-E57F-498E-B2B0-C1DDA9828566}"/>
    <cellStyle name="Comma 7 2 2 2 3" xfId="28337" xr:uid="{2309D76B-75F2-47D1-B2D4-13A708B7463F}"/>
    <cellStyle name="Comma 7 2 3" xfId="5222" xr:uid="{0D6B99C5-6766-4453-B579-F0A0E7636225}"/>
    <cellStyle name="Comma 7 2 3 2" xfId="31583" xr:uid="{F0A51C45-A51B-4567-952B-4516759C65F7}"/>
    <cellStyle name="Comma 7 2 4" xfId="21015" xr:uid="{1A6AA457-DB3A-41DF-B28D-B10219DD388E}"/>
    <cellStyle name="Comma 7 2 4 2" xfId="22802" xr:uid="{32C6E1B6-AB80-41A4-8878-9E803568148E}"/>
    <cellStyle name="Comma 7 2 4 3" xfId="23316" xr:uid="{69DED771-DEE9-4F1D-8E8F-D407C15CA89B}"/>
    <cellStyle name="Comma 7 2 5" xfId="5153" xr:uid="{9F89CBB9-0357-4128-BC7D-E6E879C06860}"/>
    <cellStyle name="Comma 7 2 6" xfId="23026" xr:uid="{9D878A6F-7A2B-4ACA-A994-443DFA28BB1C}"/>
    <cellStyle name="Comma 7 2 7" xfId="4672" xr:uid="{FEA2D844-98F5-45E0-A75C-7189DFDD7993}"/>
    <cellStyle name="Comma 7 3" xfId="1494" xr:uid="{66EBF160-59AE-4D69-B15E-27DD5E1588DE}"/>
    <cellStyle name="Comma 7 3 2" xfId="2439" xr:uid="{A65A4F98-E2B4-47EA-A75A-3962CE775B45}"/>
    <cellStyle name="Comma 7 3 2 2" xfId="6345" xr:uid="{EFE79C90-3D5E-4B53-9BA6-FD5FC0DB93A5}"/>
    <cellStyle name="Comma 7 3 2 2 2" xfId="22416" xr:uid="{3AF833D7-2C89-4A90-B159-89EF6EFED8AD}"/>
    <cellStyle name="Comma 7 3 2 3" xfId="21432" xr:uid="{EA6A1AC6-827C-4D63-86DF-6B1D5E31FB4F}"/>
    <cellStyle name="Comma 7 3 2 4" xfId="31477" xr:uid="{5C4C9702-F1F6-452E-ADDF-355393B8ED5E}"/>
    <cellStyle name="Comma 7 3 3" xfId="6153" xr:uid="{F7412791-9F0D-40FC-86E4-808ED5A0A795}"/>
    <cellStyle name="Comma 7 3 3 2" xfId="22158" xr:uid="{2B3E6B99-C04A-4345-AEBC-2D1CC174D378}"/>
    <cellStyle name="Comma 7 3 4" xfId="21186" xr:uid="{7D0430B6-B7A8-4A04-B7DC-71197B151570}"/>
    <cellStyle name="Comma 7 3 5" xfId="18311" xr:uid="{32A24449-E8F3-4E56-8025-02CB02EF0794}"/>
    <cellStyle name="Comma 7 3 6" xfId="23654" xr:uid="{4E5ECEF3-CF1E-4420-B072-48A83B829F0A}"/>
    <cellStyle name="Comma 7 4" xfId="1477" xr:uid="{D3020B71-A79C-48E4-A7E3-A1765A1B2A85}"/>
    <cellStyle name="Comma 7 4 2" xfId="21916" xr:uid="{6F8BDCFC-026C-4C4E-A493-EA5CABA2C804}"/>
    <cellStyle name="Comma 7 4 2 2" xfId="31627" xr:uid="{AB513B37-7118-4144-B96C-3E9A2D530EF5}"/>
    <cellStyle name="Comma 7 4 2 3" xfId="25396" xr:uid="{AC58AC24-229D-468C-A7F4-D13F17776827}"/>
    <cellStyle name="Comma 7 4 3" xfId="23556" xr:uid="{99F29B65-C2DD-482B-86D2-0FF819455EFE}"/>
    <cellStyle name="Comma 7 4 4" xfId="5951" xr:uid="{DD4D8D85-B0DC-498B-B9CB-2BFF1EE36C03}"/>
    <cellStyle name="Comma 7 5" xfId="2102" xr:uid="{AB4129F4-E592-4B5F-A295-89DE04F52A75}"/>
    <cellStyle name="Comma 7 5 2" xfId="20960" xr:uid="{9AC72758-3A84-4900-AA92-3A165A54E42A}"/>
    <cellStyle name="Comma 7 5 3" xfId="31580" xr:uid="{2442EF5C-674F-4EAF-901E-579EF9E797EF}"/>
    <cellStyle name="Comma 7 5 4" xfId="5083" xr:uid="{C3B4E3D1-7813-495D-A4CC-3867BCC3435D}"/>
    <cellStyle name="Comma 7 6" xfId="2128" xr:uid="{834489E2-549B-4049-9C02-3EDAF2EFAC31}"/>
    <cellStyle name="Comma 7 6 2" xfId="3345" xr:uid="{9D311A7F-DF15-4379-AB54-E950AAE5CBDF}"/>
    <cellStyle name="Comma 7 6 2 2" xfId="23257" xr:uid="{994DE298-5906-4F8D-B17B-C0B2668C7488}"/>
    <cellStyle name="Comma 7 6 3" xfId="32048" xr:uid="{A61ABFB1-07A9-4A26-A94E-DBD7BA1C939C}"/>
    <cellStyle name="Comma 7 7" xfId="1459" xr:uid="{3356D115-CEF0-4303-9AD7-CE7502DA2F1B}"/>
    <cellStyle name="Comma 7 7 2" xfId="3867" xr:uid="{601F63DA-2681-4082-9B2E-5BA5A6FEC1EE}"/>
    <cellStyle name="Comma 7 7 3" xfId="22950" xr:uid="{A1D0F87F-4C71-49FC-83E5-7D43C72B07BD}"/>
    <cellStyle name="Comma 7 7 4" xfId="32044" xr:uid="{FA5C1BBE-7C4D-43D1-8441-FB8EBAD55A7A}"/>
    <cellStyle name="Comma 7 8" xfId="3503" xr:uid="{DF09CBC2-65C8-4089-9CD2-F6CF1657A410}"/>
    <cellStyle name="Comma 7 9" xfId="799" xr:uid="{054B077D-4861-4E35-9685-BF934411BB96}"/>
    <cellStyle name="Comma 70" xfId="31724" xr:uid="{F3A7DE7E-B67C-4782-A4BC-DB501683A278}"/>
    <cellStyle name="Comma 71" xfId="31717" xr:uid="{32BFBB41-A589-4573-A217-E4EE8DA498A8}"/>
    <cellStyle name="Comma 72" xfId="31720" xr:uid="{02E4744B-7FC7-4EF9-B68D-326ED2398E1F}"/>
    <cellStyle name="Comma 73" xfId="31721" xr:uid="{FBAFF5D6-3BD7-4424-86BC-57EF752B2544}"/>
    <cellStyle name="Comma 74" xfId="4320" xr:uid="{F80D6A4D-5729-46E3-9765-2962E02EF378}"/>
    <cellStyle name="Comma 75" xfId="31725" xr:uid="{885ABC73-059B-4ABA-A08F-897EA8D47EC5}"/>
    <cellStyle name="Comma 76" xfId="31756" xr:uid="{E97D57A5-6A9C-48A4-A738-F83F0F24DBB6}"/>
    <cellStyle name="Comma 77" xfId="31761" xr:uid="{56BA2BCE-E435-45BC-8CFD-0E275DBFF58C}"/>
    <cellStyle name="Comma 78" xfId="31780" xr:uid="{2C259881-4C28-4568-9AE6-04698E7C35B5}"/>
    <cellStyle name="Comma 79" xfId="31785" xr:uid="{9BEB260B-FEFB-4A1A-B557-423929FFFF92}"/>
    <cellStyle name="Comma 8" xfId="156" xr:uid="{220AA45C-4E09-490A-93D9-E65F561FE454}"/>
    <cellStyle name="Comma 8 2" xfId="453" xr:uid="{2F204849-706B-490E-8AE6-2615ABE1D09F}"/>
    <cellStyle name="Comma 8 2 2" xfId="2740" xr:uid="{8A3FA33C-06F8-4D5B-BB93-FD3145621616}"/>
    <cellStyle name="Comma 8 2 2 2" xfId="22175" xr:uid="{C024A9FE-9F4D-4334-96DA-36DCDB34D22C}"/>
    <cellStyle name="Comma 8 2 2 3" xfId="23353" xr:uid="{62DF7B9B-1A29-4426-85CF-132B95165551}"/>
    <cellStyle name="Comma 8 2 2 4" xfId="6157" xr:uid="{D586F384-27E9-46A4-A106-4932CACB871F}"/>
    <cellStyle name="Comma 8 2 3" xfId="2112" xr:uid="{EE139707-AF46-48F6-B430-7DDC7DC04D0A}"/>
    <cellStyle name="Comma 8 2 3 2" xfId="3342" xr:uid="{C24B8901-BF96-4F53-906A-41163CD6F8A4}"/>
    <cellStyle name="Comma 8 2 3 3" xfId="21203" xr:uid="{26807342-9B21-40ED-8134-6E1A99941000}"/>
    <cellStyle name="Comma 8 2 4" xfId="3520" xr:uid="{208A0C97-AB53-4D62-A7E1-3D7C8E108473}"/>
    <cellStyle name="Comma 8 2 4 2" xfId="22748" xr:uid="{7021AB02-3ABB-4263-BB63-4ADE6B8948A4}"/>
    <cellStyle name="Comma 8 2 4 3" xfId="20700" xr:uid="{3D7916C0-7079-4A54-90F6-C2F7A2CE27F7}"/>
    <cellStyle name="Comma 8 2 5" xfId="1445" xr:uid="{C59805B8-A4F0-4E85-BBC5-30473759AE84}"/>
    <cellStyle name="Comma 8 2 5 2" xfId="5364" xr:uid="{EA1343C3-035C-447B-942F-F987F1B37690}"/>
    <cellStyle name="Comma 8 2 6" xfId="23042" xr:uid="{F1058D73-DE5C-49A8-A3F8-8E9B35BEB6AE}"/>
    <cellStyle name="Comma 8 2 7" xfId="4676" xr:uid="{3EC5D4E5-A903-4B2D-9F82-1A9C5ED81D12}"/>
    <cellStyle name="Comma 8 3" xfId="461" xr:uid="{142F3069-CB76-474D-874C-46788048CC20}"/>
    <cellStyle name="Comma 8 3 2" xfId="1093" xr:uid="{EAC22CF6-EFAA-437B-8C77-72079E2E25A8}"/>
    <cellStyle name="Comma 8 3 2 2" xfId="3612" xr:uid="{7D95B744-3478-48B2-B7E5-6B4E6FD7387C}"/>
    <cellStyle name="Comma 8 3 2 2 2" xfId="23413" xr:uid="{3F915CB1-2C37-4EBB-B03E-645F0B35A4E3}"/>
    <cellStyle name="Comma 8 3 2 2 3" xfId="22434" xr:uid="{0784D021-0698-4342-86E6-77DF3A8D7D7E}"/>
    <cellStyle name="Comma 8 3 2 3" xfId="3690" xr:uid="{E46E1279-C33C-46F0-82C1-F5866D8C1DD7}"/>
    <cellStyle name="Comma 8 3 2 3 2" xfId="3875" xr:uid="{59B7F86F-8DDF-4154-A606-FBFD8BA0D0A8}"/>
    <cellStyle name="Comma 8 3 2 3 3" xfId="32056" xr:uid="{08D5C218-79D7-4C87-81CE-B64A59B8A682}"/>
    <cellStyle name="Comma 8 3 2 4" xfId="2440" xr:uid="{175D1B28-DA1A-429C-AE99-34098A150867}"/>
    <cellStyle name="Comma 8 3 2 4 2" xfId="23397" xr:uid="{8090536B-EBCC-4A29-870D-38BF1F8CE6AA}"/>
    <cellStyle name="Comma 8 3 2 5" xfId="31972" xr:uid="{9C762974-5234-47F0-841E-F566985C72AD}"/>
    <cellStyle name="Comma 8 3 3" xfId="955" xr:uid="{F5B046B2-3130-442F-B121-9BC97B354C0D}"/>
    <cellStyle name="Comma 8 3 3 2" xfId="23395" xr:uid="{62D1A5F7-7192-4185-8A34-A21FB2A520CE}"/>
    <cellStyle name="Comma 8 3 3 3" xfId="21449" xr:uid="{C331F824-1C39-4B7F-9B85-FFEA3342C9C2}"/>
    <cellStyle name="Comma 8 3 4" xfId="1440" xr:uid="{6FD617B9-1F61-456D-AF23-DEB5C3990C8A}"/>
    <cellStyle name="Comma 8 3 4 2" xfId="22736" xr:uid="{AB87EB82-4C90-4547-A27F-51BB8E9D8310}"/>
    <cellStyle name="Comma 8 3 4 3" xfId="20599" xr:uid="{80965943-0208-4868-AA9E-3878D547DB00}"/>
    <cellStyle name="Comma 8 3 5" xfId="5569" xr:uid="{37A2EDBF-7303-4C54-8278-CE3B2CF59398}"/>
    <cellStyle name="Comma 8 3 5 2" xfId="23363" xr:uid="{E45CD24D-7AA9-4196-90FB-CBC48777D40C}"/>
    <cellStyle name="Comma 8 3 6" xfId="22994" xr:uid="{ECCE68C1-FA6C-4DC0-884E-B65543C3194E}"/>
    <cellStyle name="Comma 8 3 7" xfId="31896" xr:uid="{EA09DC4D-C4C2-4621-987F-11A969E0791D}"/>
    <cellStyle name="Comma 8 4" xfId="1449" xr:uid="{B0B51B0E-AABE-4244-9B23-029F0AEEB66C}"/>
    <cellStyle name="Comma 8 4 2" xfId="21933" xr:uid="{C022FF91-95B2-4EB8-BCFA-EB51B3CCFCEE}"/>
    <cellStyle name="Comma 8 4 3" xfId="31478" xr:uid="{9DC184BF-4E40-440E-B443-8C6C4D1585D3}"/>
    <cellStyle name="Comma 8 4 4" xfId="5956" xr:uid="{C0164552-11B1-4809-BE83-84EA01F4A0C3}"/>
    <cellStyle name="Comma 8 5" xfId="1495" xr:uid="{A6611B31-F4F5-49AE-93C0-95F7DA8A8771}"/>
    <cellStyle name="Comma 8 5 2" xfId="6666" xr:uid="{C0148302-FBEA-4890-B53C-F028A1F4B473}"/>
    <cellStyle name="Comma 8 5 3" xfId="23343" xr:uid="{DF253D35-5AA8-4423-8990-D07228E32CDA}"/>
    <cellStyle name="Comma 8 6" xfId="3375" xr:uid="{B2287D1A-4ACF-4D43-BF9D-5AC273CE11D7}"/>
    <cellStyle name="Comma 8 7" xfId="918" xr:uid="{660E80CF-E16D-4257-A90F-0563ADB9796E}"/>
    <cellStyle name="Comma 8 8" xfId="4542" xr:uid="{37D8F2C5-8737-452A-9B33-0119794982E0}"/>
    <cellStyle name="Comma 80" xfId="31840" xr:uid="{593F3648-8DD4-48F7-9065-5CBAAB68435F}"/>
    <cellStyle name="Comma 81" xfId="31766" xr:uid="{BF59E846-104D-42C4-8FD5-69EA381C39DB}"/>
    <cellStyle name="Comma 82" xfId="31867" xr:uid="{DE545181-8BB3-4AFA-BF07-56FBCDD394F5}"/>
    <cellStyle name="Comma 83" xfId="31861" xr:uid="{656C7569-0CFD-4E96-95FE-09634328FEF1}"/>
    <cellStyle name="Comma 84" xfId="31816" xr:uid="{EEAAC62D-2174-4040-A5A1-2D58B350C2F9}"/>
    <cellStyle name="Comma 85" xfId="31832" xr:uid="{5A11FC2A-B0B4-42B5-A70C-0D5DFDBE3AED}"/>
    <cellStyle name="Comma 86" xfId="31886" xr:uid="{22580AAB-BDE8-47AE-BA9A-0482CBEE5BD1}"/>
    <cellStyle name="Comma 87" xfId="31799" xr:uid="{BF97E01C-983F-4094-AB8B-6B83E473EC74}"/>
    <cellStyle name="Comma 88" xfId="31802" xr:uid="{1E6A9613-5739-479B-81FC-890860E40266}"/>
    <cellStyle name="Comma 89" xfId="31808" xr:uid="{B7A85F22-C440-46AA-9874-A89478AEAA09}"/>
    <cellStyle name="Comma 9" xfId="153" xr:uid="{D3464128-5C78-44A7-8EC6-FDFEF85D818D}"/>
    <cellStyle name="Comma 9 2" xfId="2441" xr:uid="{167B75CD-4C96-4572-A09E-F34ED80959A5}"/>
    <cellStyle name="Comma 9 2 2" xfId="6175" xr:uid="{BA2807C3-6836-452A-BF42-39A707BE5F26}"/>
    <cellStyle name="Comma 9 2 2 2" xfId="22218" xr:uid="{9CF9DBB2-5916-46E4-8A2D-2C160DFC0D7C}"/>
    <cellStyle name="Comma 9 2 2 3" xfId="31342" xr:uid="{DD1FB518-53E6-4FA7-B8BB-BAB740737ABD}"/>
    <cellStyle name="Comma 9 2 3" xfId="21244" xr:uid="{5752ED4E-219B-471E-8D97-F36F16775B90}"/>
    <cellStyle name="Comma 9 2 4" xfId="5405" xr:uid="{4A86C3B0-4909-4B94-B6ED-8D9FF7F0CFC8}"/>
    <cellStyle name="Comma 9 2 5" xfId="23069" xr:uid="{1D89A749-4E87-4D7E-B096-F82ACDD58AD3}"/>
    <cellStyle name="Comma 9 3" xfId="5586" xr:uid="{5532DCD7-0738-44E1-A27C-E3B467119839}"/>
    <cellStyle name="Comma 9 3 2" xfId="6366" xr:uid="{3DA9CD34-798D-4D72-B2B7-9DE4361FCD52}"/>
    <cellStyle name="Comma 9 3 2 2" xfId="22479" xr:uid="{3BE1D5A7-3B5C-495D-8C2F-806CAF8F00DF}"/>
    <cellStyle name="Comma 9 3 2 3" xfId="31479" xr:uid="{6D6237A5-F1E6-4692-98C8-900BC6D9B42E}"/>
    <cellStyle name="Comma 9 3 3" xfId="21492" xr:uid="{CD004711-A557-403F-B263-DCC684D2397F}"/>
    <cellStyle name="Comma 9 3 4" xfId="23665" xr:uid="{4A4F3B2F-F560-4F0B-A24A-249378714D0B}"/>
    <cellStyle name="Comma 9 4" xfId="5961" xr:uid="{5C792035-D7FB-4913-946C-9BEE5A2BF89F}"/>
    <cellStyle name="Comma 9 4 2" xfId="21950" xr:uid="{CE2E1CD5-DDE0-4900-AA43-0537EFE625D0}"/>
    <cellStyle name="Comma 9 4 3" xfId="23643" xr:uid="{DEFE6D71-BD7F-48D8-840F-D5CE544BAF1F}"/>
    <cellStyle name="Comma 9 5" xfId="5116" xr:uid="{7050BEB3-F5EE-48D1-9D87-5281AA006436}"/>
    <cellStyle name="Comma 9 5 2" xfId="20980" xr:uid="{4711F265-31D2-4043-862F-A3E0562453ED}"/>
    <cellStyle name="Comma 9 5 3" xfId="23557" xr:uid="{0CB5A6BE-460B-425E-8D69-64958F39D7DD}"/>
    <cellStyle name="Comma 9 6" xfId="5009" xr:uid="{97321F7F-2D97-4156-83E8-77CB7525263D}"/>
    <cellStyle name="Comma 9 7" xfId="4678" xr:uid="{10B8346B-9FB8-4173-978E-920CF35951BB}"/>
    <cellStyle name="Comma 90" xfId="31821" xr:uid="{80B19EB8-F346-43B8-A220-233CA9CDF285}"/>
    <cellStyle name="Comma 91" xfId="31841" xr:uid="{A62B7563-2B2B-46D7-84DA-6FA7744D5359}"/>
    <cellStyle name="Comma 92" xfId="31874" xr:uid="{5120091E-9E2D-43D5-9ECA-1BD12B85E543}"/>
    <cellStyle name="Comma 93" xfId="31819" xr:uid="{81795261-1B9B-4010-BE20-F69CDD7A7CFC}"/>
    <cellStyle name="Comma 94" xfId="31783" xr:uid="{CE022819-A8D4-46B0-9301-9F8A091EFC93}"/>
    <cellStyle name="Comma 95" xfId="31806" xr:uid="{38454558-0401-4BDF-A4B3-15CFAE7656D8}"/>
    <cellStyle name="Comma 96" xfId="31889" xr:uid="{ECA35926-673E-441A-9DCC-BDF5A7BCE91D}"/>
    <cellStyle name="Comma 97" xfId="31820" xr:uid="{3F77C1AD-11F3-444A-8489-F2E5439E6AAF}"/>
    <cellStyle name="Comma 98" xfId="31804" xr:uid="{859E6831-4632-4CCC-9B86-41967E9C6808}"/>
    <cellStyle name="Comma 99" xfId="31824" xr:uid="{2DB78CA7-201A-40E5-B565-46734FA74944}"/>
    <cellStyle name="Comma0" xfId="80" xr:uid="{D36B742D-CAC2-4954-BCB8-07661F7F08B1}"/>
    <cellStyle name="Comma0 2" xfId="81" xr:uid="{F2A5A2C0-7598-405E-87AA-93BF5D81B3CA}"/>
    <cellStyle name="Comma0 2 2" xfId="97" xr:uid="{DDAAE58A-B413-40B1-854D-2D26A99746C6}"/>
    <cellStyle name="Comma0 2 2 2" xfId="337" xr:uid="{42A67320-F12F-4E39-ADA9-8E70D649A80A}"/>
    <cellStyle name="Comma0 2 3" xfId="273" xr:uid="{8772AFB1-15D8-412F-8161-BB6D065F8C5D}"/>
    <cellStyle name="Comma0 2 3 2" xfId="4270" xr:uid="{D5B393AC-028D-4D3A-89D7-1B0E5F4A46DB}"/>
    <cellStyle name="Comma0 2 3 3" xfId="4296" xr:uid="{80391A42-6191-44AA-B0B2-B5C83DFDDAD4}"/>
    <cellStyle name="Comma0 2 4" xfId="31538" xr:uid="{42A31238-52BD-49DD-90E1-0DD164E0708F}"/>
    <cellStyle name="Comma0 3" xfId="96" xr:uid="{92AD87F4-0BE8-4880-BE24-E58D44D94BBB}"/>
    <cellStyle name="Comma0 3 2" xfId="293" xr:uid="{8F992428-511C-423F-85A3-5F5CD418FAAA}"/>
    <cellStyle name="Comma0 3 2 2" xfId="4847" xr:uid="{C1E14936-9388-478D-AF36-73DE29978E1A}"/>
    <cellStyle name="Comma0 3 2 2 2" xfId="22076" xr:uid="{427DFC66-07B3-4A28-951E-9CF1464E36AD}"/>
    <cellStyle name="Comma0 3 2 2 3" xfId="6081" xr:uid="{A6771A74-051D-470F-B25F-BF4BBF1D59C6}"/>
    <cellStyle name="Comma0 3 2 3" xfId="21103" xr:uid="{428DC600-7553-4E5E-AA3C-303CB59C97F0}"/>
    <cellStyle name="Comma0 3 2 4" xfId="5265" xr:uid="{83E42829-280D-456C-95D5-66AB2FF247A7}"/>
    <cellStyle name="Comma0 3 3" xfId="5499" xr:uid="{84C7E748-80BA-49D8-9121-3F66A09AC751}"/>
    <cellStyle name="Comma0 3 3 2" xfId="6274" xr:uid="{DF00BFCE-0AEA-4972-92B3-7CB0313B7B3D}"/>
    <cellStyle name="Comma0 3 3 2 2" xfId="22329" xr:uid="{715CFDE8-BE58-4007-95B8-2E2F6FA56947}"/>
    <cellStyle name="Comma0 3 3 3" xfId="21345" xr:uid="{124F7788-DFED-40DA-A7DD-FC50558EC205}"/>
    <cellStyle name="Comma0 3 3 4" xfId="31568" xr:uid="{88F8C2FF-BA9A-440A-9A40-A6987F87FEDC}"/>
    <cellStyle name="Comma0 3 4" xfId="5917" xr:uid="{34EA8214-1C6A-46C9-9D8E-B3FC1FD0B52F}"/>
    <cellStyle name="Comma0 3 4 2" xfId="21829" xr:uid="{AC273DAB-59A0-42DC-821E-760457275B60}"/>
    <cellStyle name="Comma0 3 5" xfId="5040" xr:uid="{08501A7A-1379-4DF7-B8D5-E538A2BA8626}"/>
    <cellStyle name="Comma0 3 5 2" xfId="20928" xr:uid="{89F4BEB2-D656-4AF7-AC4B-EAD46F03BA53}"/>
    <cellStyle name="Comma0 4" xfId="784" xr:uid="{B1F4FFDD-B199-456F-9BA9-5F98B3347245}"/>
    <cellStyle name="Comma0 4 2" xfId="4308" xr:uid="{3190BD82-854B-4A0A-9535-5AF82C3BB7AC}"/>
    <cellStyle name="Comma0 4 2 2" xfId="23442" xr:uid="{AFEA6490-11AC-47EB-9F20-8C235BBAD865}"/>
    <cellStyle name="Comma0 4 2 3" xfId="6583" xr:uid="{3899A2D6-7F34-4836-81B9-29A93F773DF2}"/>
    <cellStyle name="Comma0 4 3" xfId="4291" xr:uid="{66E9B91A-77B4-4B76-91E7-5E401ABEAD2F}"/>
    <cellStyle name="Comma0 4 3 2" xfId="5234" xr:uid="{D6D90F55-E965-4F43-8A07-6FA84165B165}"/>
    <cellStyle name="Comma0 4 4" xfId="4525" xr:uid="{23267F6A-447F-4562-A41A-7092AF6527FD}"/>
    <cellStyle name="Comma0 5" xfId="193" xr:uid="{C575C37A-C08A-48B4-9320-8DC03355903A}"/>
    <cellStyle name="Comma0 5 2" xfId="20755" xr:uid="{CDAD9AFB-9E23-4913-A3E4-6E2C7D06FE62}"/>
    <cellStyle name="Comma0 5 3" xfId="31593" xr:uid="{BF4D0FB2-566D-4803-9DED-4559BBB91096}"/>
    <cellStyle name="Comma0 6" xfId="31537" xr:uid="{A0350012-B10B-44C8-A221-89594FE2ECB2}"/>
    <cellStyle name="Comma0 7" xfId="22885" xr:uid="{72F7B0B7-0F3D-4FFF-8DED-F63E7BC833E6}"/>
    <cellStyle name="Company Name" xfId="4120" xr:uid="{1FC1BD3B-0733-4E25-9D65-93248F0A46EB}"/>
    <cellStyle name="Company Name 2" xfId="4109" xr:uid="{B87AB38B-DD69-424F-8467-A803B622A007}"/>
    <cellStyle name="Company Name 2 2" xfId="4193" xr:uid="{CC42924F-AB7C-4E9F-A7C3-8FEAB7BB237B}"/>
    <cellStyle name="Company Name 2 3" xfId="4204" xr:uid="{47BB75A3-DED2-4F6D-9998-BF78CAC58D63}"/>
    <cellStyle name="Company Name 3" xfId="4123" xr:uid="{1A180360-B484-402D-9FDC-BB9E14BD91CA}"/>
    <cellStyle name="Company Name 4" xfId="4210" xr:uid="{54E70148-E21B-4D44-A4BC-F72EE352F439}"/>
    <cellStyle name="Curren - Style1" xfId="294" xr:uid="{3337065A-A50F-46AE-9C97-2FE0A143B471}"/>
    <cellStyle name="Currency [0] 2" xfId="4315" xr:uid="{75B79B04-9766-4E9E-B985-50EE13E9486B}"/>
    <cellStyle name="Currency [0] 3" xfId="23553" xr:uid="{80EF7F36-1868-45B4-BBC4-EEAF5226D3DD}"/>
    <cellStyle name="Currency 10" xfId="23577" xr:uid="{2DA0E80A-EF5D-4908-9D6D-701CFB717422}"/>
    <cellStyle name="Currency 11" xfId="23575" xr:uid="{87501D3D-767F-4246-AA73-F2431111B72A}"/>
    <cellStyle name="Currency 12" xfId="23581" xr:uid="{47CAD29D-3F11-4FBE-9C50-2F3C08AF3987}"/>
    <cellStyle name="Currency 13" xfId="23583" xr:uid="{0C92C681-2E84-4FC8-9EC7-2DFB8331A701}"/>
    <cellStyle name="Currency 14" xfId="23585" xr:uid="{3DC19298-B651-4474-A97A-4F1CA4F5D7F9}"/>
    <cellStyle name="Currency 15" xfId="23587" xr:uid="{3B2D9221-61F0-42C4-9D2C-A0F5586C11BC}"/>
    <cellStyle name="Currency 16" xfId="23589" xr:uid="{E332A31A-199A-472E-9E8A-4C794DE6B268}"/>
    <cellStyle name="Currency 17" xfId="23591" xr:uid="{573459F7-4BEB-49F4-96B0-33BA6900ECA9}"/>
    <cellStyle name="Currency 18" xfId="23593" xr:uid="{99373F95-C1FA-4ECF-8D29-34487ADB3EE6}"/>
    <cellStyle name="Currency 19" xfId="23595" xr:uid="{DD5ED5B3-4A08-4319-8C2F-AB273A67B351}"/>
    <cellStyle name="Currency 2" xfId="74" xr:uid="{EB0D2984-4144-4D5D-9E0E-BEC02DA1CD45}"/>
    <cellStyle name="Currency 2 10" xfId="25417" xr:uid="{2108E4EE-D6FC-4EA5-B34C-E595CB450F5A}"/>
    <cellStyle name="Currency 2 10 2" xfId="28370" xr:uid="{F2DAE391-FCBB-4CA2-B6B0-78759DC14EF0}"/>
    <cellStyle name="Currency 2 11" xfId="26866" xr:uid="{7477C963-4FD7-42ED-B072-66D9FE375F8D}"/>
    <cellStyle name="Currency 2 12" xfId="29848" xr:uid="{7BA5C3E7-65F1-45BC-8563-E74E348E79E0}"/>
    <cellStyle name="Currency 2 13" xfId="23774" xr:uid="{9DF7BC4F-ABCA-4971-8D78-0959C59679E4}"/>
    <cellStyle name="Currency 2 14" xfId="4478" xr:uid="{0176714C-A705-42BC-9667-351031404B5E}"/>
    <cellStyle name="Currency 2 2" xfId="98" xr:uid="{9B070C1E-4491-4C80-BCE9-12E483338252}"/>
    <cellStyle name="Currency 2 2 10" xfId="26876" xr:uid="{134FD666-F838-4B5E-A53C-D9139F6D7E7F}"/>
    <cellStyle name="Currency 2 2 11" xfId="29858" xr:uid="{F4D40693-37E0-4B6B-B3EE-0B7766343574}"/>
    <cellStyle name="Currency 2 2 12" xfId="23801" xr:uid="{81A129D8-F6FA-4E95-BDE6-8C6D498B053B}"/>
    <cellStyle name="Currency 2 2 13" xfId="23247" xr:uid="{6997510E-8CBA-4810-AEA2-8078D88FEE66}"/>
    <cellStyle name="Currency 2 2 2" xfId="2104" xr:uid="{7B37FA9F-2CFE-4DBE-84A2-034DE50B6C9A}"/>
    <cellStyle name="Currency 2 2 2 2" xfId="4997" xr:uid="{EA6576E3-CEF5-480A-9918-D90773B6D83C}"/>
    <cellStyle name="Currency 2 2 2 3" xfId="20916" xr:uid="{76A060B1-D057-468B-B5BF-1FB36A8DEFF3}"/>
    <cellStyle name="Currency 2 2 2 3 2" xfId="22771" xr:uid="{C5A7C67E-E6AD-4B77-AF81-C80989A18F96}"/>
    <cellStyle name="Currency 2 2 2 4" xfId="18314" xr:uid="{F0BEDF39-DF08-4533-B3BD-88DAC1AB8F7C}"/>
    <cellStyle name="Currency 2 2 2 5" xfId="4995" xr:uid="{B1D0E570-8B63-49EA-91D5-FBED3386F049}"/>
    <cellStyle name="Currency 2 2 2 6" xfId="4664" xr:uid="{2C19CFCD-F99D-455D-99D4-0E9060AD6913}"/>
    <cellStyle name="Currency 2 2 3" xfId="3487" xr:uid="{04FCDEC4-1DDD-455C-A88F-4AF19FB1ABD9}"/>
    <cellStyle name="Currency 2 2 3 2" xfId="20655" xr:uid="{D5B89926-485A-4445-9335-5CDADED2D313}"/>
    <cellStyle name="Currency 2 2 3 2 2" xfId="24423" xr:uid="{97B3AAD6-3C00-41BB-B27D-6013BE7E4B01}"/>
    <cellStyle name="Currency 2 2 3 3" xfId="23888" xr:uid="{39614451-27D1-446A-81E5-982C37200CBE}"/>
    <cellStyle name="Currency 2 2 3 4" xfId="4781" xr:uid="{A88AD581-0FA6-48F0-B892-ED03B89259A4}"/>
    <cellStyle name="Currency 2 2 4" xfId="1505" xr:uid="{46C335AC-2627-451A-A910-3C9934B25F54}"/>
    <cellStyle name="Currency 2 2 4 10" xfId="18313" xr:uid="{18946073-7F71-4137-B5EE-FDE344AECE3A}"/>
    <cellStyle name="Currency 2 2 4 2" xfId="24419" xr:uid="{9EAF4BAD-7CF2-484A-983E-BCE7F5645D69}"/>
    <cellStyle name="Currency 2 2 4 2 2" xfId="25886" xr:uid="{27AA2C23-64C3-430B-8EAC-951BE30930B6}"/>
    <cellStyle name="Currency 2 2 4 2 2 2" xfId="28862" xr:uid="{5AE11E1D-D50C-42E5-AD63-AC6577AC7BAC}"/>
    <cellStyle name="Currency 2 2 4 2 3" xfId="27348" xr:uid="{77FA9546-BF25-426D-AE68-412C6E47C17D}"/>
    <cellStyle name="Currency 2 2 4 2 4" xfId="30343" xr:uid="{D6CD5014-44D1-45CC-95E7-FD6E8A1BAA96}"/>
    <cellStyle name="Currency 2 2 4 3" xfId="24729" xr:uid="{9AB12675-26F9-4267-B81E-13686BAA7D1E}"/>
    <cellStyle name="Currency 2 2 4 3 2" xfId="26174" xr:uid="{AA175C67-F771-4E87-A382-BA80F002499E}"/>
    <cellStyle name="Currency 2 2 4 3 2 2" xfId="29152" xr:uid="{6C7548CA-4EB4-4F32-8E88-04EC3DF65925}"/>
    <cellStyle name="Currency 2 2 4 3 3" xfId="27641" xr:uid="{38515F73-1A4B-40A7-960E-2DEC4E139793}"/>
    <cellStyle name="Currency 2 2 4 3 4" xfId="30639" xr:uid="{37563538-BC05-4CDE-A99C-F0C4F610A044}"/>
    <cellStyle name="Currency 2 2 4 4" xfId="25009" xr:uid="{571A99D3-209C-456F-8A58-0FBEDEAA4AED}"/>
    <cellStyle name="Currency 2 2 4 4 2" xfId="26465" xr:uid="{FBEFA9E3-1498-420D-AD18-61D846F61CD4}"/>
    <cellStyle name="Currency 2 2 4 4 2 2" xfId="29449" xr:uid="{C169AE8E-111E-41C8-A157-D7C1FC86D659}"/>
    <cellStyle name="Currency 2 2 4 4 3" xfId="27938" xr:uid="{3C5D460A-43AD-464D-B305-4EFBD70C8D24}"/>
    <cellStyle name="Currency 2 2 4 4 4" xfId="30937" xr:uid="{3351D467-B99D-4482-B492-C87DB8F7E626}"/>
    <cellStyle name="Currency 2 2 4 5" xfId="25306" xr:uid="{A8DBD6A4-2428-4739-86D9-9E9189B84A46}"/>
    <cellStyle name="Currency 2 2 4 5 2" xfId="26774" xr:uid="{FE4A8894-18F5-4AE9-AB28-12B3B19B1C34}"/>
    <cellStyle name="Currency 2 2 4 5 2 2" xfId="29758" xr:uid="{2CC39ED6-9118-490D-A0F0-25213EA365A8}"/>
    <cellStyle name="Currency 2 2 4 5 3" xfId="28247" xr:uid="{8EB64251-F7B2-45FD-B3B0-4FBB038E6CD3}"/>
    <cellStyle name="Currency 2 2 4 5 4" xfId="31247" xr:uid="{7F9E0757-4FA9-4C77-BB77-F32C02ABBE78}"/>
    <cellStyle name="Currency 2 2 4 6" xfId="25606" xr:uid="{E3C7150E-1CB1-4739-A334-60065C4D27B3}"/>
    <cellStyle name="Currency 2 2 4 6 2" xfId="28572" xr:uid="{1E4FCBD5-E3E8-4CBD-B6AB-29FC5CC7C54E}"/>
    <cellStyle name="Currency 2 2 4 7" xfId="27057" xr:uid="{148BDF31-D646-4843-BF02-29763DF27DD4}"/>
    <cellStyle name="Currency 2 2 4 8" xfId="30051" xr:uid="{31735D65-5C78-4367-983D-BB6C1509828E}"/>
    <cellStyle name="Currency 2 2 4 9" xfId="24014" xr:uid="{0C466803-25A2-4104-88F5-D4FE6BF7C3CB}"/>
    <cellStyle name="Currency 2 2 5" xfId="387" xr:uid="{940CC819-8C46-423F-B803-069F694D0A0A}"/>
    <cellStyle name="Currency 2 2 5 2" xfId="25706" xr:uid="{D8A6653C-18FC-4344-9553-521C6107290F}"/>
    <cellStyle name="Currency 2 2 5 2 2" xfId="28672" xr:uid="{E3A26987-9B44-4E31-95D8-C9495B161EDA}"/>
    <cellStyle name="Currency 2 2 5 3" xfId="27158" xr:uid="{0FC08057-9104-4997-A8E1-DBFAF6B1782E}"/>
    <cellStyle name="Currency 2 2 5 4" xfId="30151" xr:uid="{078950AA-C1AD-4DC0-9786-204110137BF7}"/>
    <cellStyle name="Currency 2 2 5 5" xfId="24198" xr:uid="{06664D14-9A66-48D5-B740-2B8D2DA6E9B3}"/>
    <cellStyle name="Currency 2 2 6" xfId="24550" xr:uid="{AF671BD6-6481-4BF7-91E2-CE69DAFDAFFF}"/>
    <cellStyle name="Currency 2 2 6 2" xfId="25984" xr:uid="{295028F7-1DFD-40A8-B14B-5FC2420F8AF4}"/>
    <cellStyle name="Currency 2 2 6 2 2" xfId="28962" xr:uid="{DD87B4C8-7DE2-48A0-B71F-5B4A7F6B7534}"/>
    <cellStyle name="Currency 2 2 6 3" xfId="27451" xr:uid="{640AEA47-BD1D-4964-AA23-654370D67EEF}"/>
    <cellStyle name="Currency 2 2 6 4" xfId="30446" xr:uid="{C52882B4-2C03-47B8-B66C-F8C93C160D30}"/>
    <cellStyle name="Currency 2 2 7" xfId="24826" xr:uid="{5E0966FA-1346-43B2-9AA4-808FCE88057A}"/>
    <cellStyle name="Currency 2 2 7 2" xfId="26271" xr:uid="{C6C94EC3-B9EC-4B31-85FD-C2A8B901F06B}"/>
    <cellStyle name="Currency 2 2 7 2 2" xfId="29253" xr:uid="{6F969A35-E140-48DB-933C-D25EE53E1CAA}"/>
    <cellStyle name="Currency 2 2 7 3" xfId="27742" xr:uid="{E09A8BF9-697C-4EA6-A464-83D205BFEDD4}"/>
    <cellStyle name="Currency 2 2 7 4" xfId="30740" xr:uid="{CC2EE098-ED75-49A0-A2BD-761B782167A9}"/>
    <cellStyle name="Currency 2 2 8" xfId="25125" xr:uid="{B4F61B31-90B9-4DC9-AD49-078718650FE2}"/>
    <cellStyle name="Currency 2 2 8 2" xfId="26582" xr:uid="{60B7C050-0B8D-4A01-B29E-5286BD4D28A7}"/>
    <cellStyle name="Currency 2 2 8 2 2" xfId="29566" xr:uid="{3DD9F7FC-34F7-44F5-8818-E50E70F2081A}"/>
    <cellStyle name="Currency 2 2 8 3" xfId="28055" xr:uid="{2F658B3C-43F4-4CBD-A636-BCC9F6A7D023}"/>
    <cellStyle name="Currency 2 2 8 4" xfId="31054" xr:uid="{F59C3C12-B917-4B89-ABFF-70B1A451CD3B}"/>
    <cellStyle name="Currency 2 2 9" xfId="25426" xr:uid="{DFDEFECC-9EA7-4B43-8481-1572B9FA4D90}"/>
    <cellStyle name="Currency 2 2 9 2" xfId="28380" xr:uid="{F495D27E-4395-4CB1-B39A-6EE246B64B8C}"/>
    <cellStyle name="Currency 2 3" xfId="2130" xr:uid="{8C2F36EA-5AB3-4E0C-A310-2D2DA9B5F864}"/>
    <cellStyle name="Currency 2 3 10" xfId="4653" xr:uid="{278DA826-BCC3-4C5B-BB0D-B3742FC6E306}"/>
    <cellStyle name="Currency 2 3 2" xfId="4839" xr:uid="{89EBC582-0F0B-4C84-BB1F-007D0392D827}"/>
    <cellStyle name="Currency 2 3 2 2" xfId="20656" xr:uid="{CF749820-531A-4FA5-A4DE-B278AD9AE825}"/>
    <cellStyle name="Currency 2 3 2 2 2" xfId="25906" xr:uid="{6A6C1F16-1F51-4C4A-9487-2B50808C48BD}"/>
    <cellStyle name="Currency 2 3 2 2 2 2" xfId="28882" xr:uid="{C18F2047-AF54-439F-9249-A14462CCB446}"/>
    <cellStyle name="Currency 2 3 2 2 3" xfId="27371" xr:uid="{CA8777B5-AB2C-4129-AD86-59894F8465A9}"/>
    <cellStyle name="Currency 2 3 2 2 4" xfId="30366" xr:uid="{841C6B54-47E7-4901-A2BB-09F95DD5C76F}"/>
    <cellStyle name="Currency 2 3 2 2 5" xfId="24465" xr:uid="{9D1E0737-A3CB-49E4-879F-2383C32A9445}"/>
    <cellStyle name="Currency 2 3 2 3" xfId="24750" xr:uid="{07E3AF1E-6C45-415C-AE4E-E7AD0A41C3B5}"/>
    <cellStyle name="Currency 2 3 2 3 2" xfId="26193" xr:uid="{D3C8094A-3C38-4771-996E-BFF274710A58}"/>
    <cellStyle name="Currency 2 3 2 3 2 2" xfId="29175" xr:uid="{70CD4F04-CF6E-4CDC-BEB2-782CDDC7DA30}"/>
    <cellStyle name="Currency 2 3 2 3 3" xfId="27664" xr:uid="{6721CED1-5F49-400C-BF87-9BB8811DE2D7}"/>
    <cellStyle name="Currency 2 3 2 3 4" xfId="30662" xr:uid="{AE167AB9-BCF8-492A-8D56-A91D9FB04909}"/>
    <cellStyle name="Currency 2 3 2 4" xfId="25036" xr:uid="{EF199E4E-766E-4085-BF19-874D88F9B288}"/>
    <cellStyle name="Currency 2 3 2 4 2" xfId="26493" xr:uid="{8A1E7D17-9310-4ED0-841E-A382AD0DD1C5}"/>
    <cellStyle name="Currency 2 3 2 4 2 2" xfId="29477" xr:uid="{9924294F-D6E5-454F-B94B-AB55C7836B87}"/>
    <cellStyle name="Currency 2 3 2 4 3" xfId="27966" xr:uid="{7D3A0DEA-1A6B-4E23-B584-7FFE2EC4A792}"/>
    <cellStyle name="Currency 2 3 2 4 4" xfId="30965" xr:uid="{8214567C-586D-42AB-A972-67BDF5FE459A}"/>
    <cellStyle name="Currency 2 3 2 5" xfId="25329" xr:uid="{B76CB74D-8C18-4607-B06D-CE3E4198A8D4}"/>
    <cellStyle name="Currency 2 3 2 5 2" xfId="26797" xr:uid="{ED46BB9D-9948-4EFB-8397-9375757A755C}"/>
    <cellStyle name="Currency 2 3 2 5 2 2" xfId="29781" xr:uid="{A03AB51A-A8BE-415E-92A7-F123B98227A5}"/>
    <cellStyle name="Currency 2 3 2 5 3" xfId="28270" xr:uid="{3812652C-9400-459C-A145-2C4AB2E7F0FB}"/>
    <cellStyle name="Currency 2 3 2 5 4" xfId="31270" xr:uid="{712589CE-D11A-4E81-9463-07B201BC34A4}"/>
    <cellStyle name="Currency 2 3 2 6" xfId="25629" xr:uid="{76D9BD7B-8975-47CE-8B66-2D9D1F8364AF}"/>
    <cellStyle name="Currency 2 3 2 6 2" xfId="28595" xr:uid="{274872DA-50DF-4471-BA46-65C8D7DA01F6}"/>
    <cellStyle name="Currency 2 3 2 7" xfId="27080" xr:uid="{E61BC833-58F0-4DFA-AD65-6A2CFAB46955}"/>
    <cellStyle name="Currency 2 3 2 8" xfId="30074" xr:uid="{2B389620-C0A2-483A-BEA7-3993D2E5FCBF}"/>
    <cellStyle name="Currency 2 3 2 9" xfId="24099" xr:uid="{69C38F37-1C23-4363-9B8E-B39650DC72FB}"/>
    <cellStyle name="Currency 2 3 3" xfId="18315" xr:uid="{3B850AE9-70C1-4251-87D3-26B0B213857D}"/>
    <cellStyle name="Currency 2 3 3 2" xfId="24496" xr:uid="{05C80547-3D9A-4A5A-8FFC-F8A4C4323227}"/>
    <cellStyle name="Currency 2 3 3 2 2" xfId="25920" xr:uid="{D7395B80-9700-4BD2-AEC0-EBA12110A3E5}"/>
    <cellStyle name="Currency 2 3 3 2 2 2" xfId="28897" xr:uid="{2FA834E1-FCF2-4C89-91DD-2DEE771927CF}"/>
    <cellStyle name="Currency 2 3 3 2 3" xfId="27386" xr:uid="{2A0A16A3-100F-4074-8A31-00F2010C3D42}"/>
    <cellStyle name="Currency 2 3 3 2 4" xfId="30381" xr:uid="{9AB67AEA-E242-46E1-8A1E-CB85F5FC20AD}"/>
    <cellStyle name="Currency 2 3 3 3" xfId="24765" xr:uid="{1112FFD3-7D4F-4C29-87D6-14906BEE15F4}"/>
    <cellStyle name="Currency 2 3 3 3 2" xfId="26208" xr:uid="{E4CFE8C6-3EC4-4144-9CB2-77F386D0EDDA}"/>
    <cellStyle name="Currency 2 3 3 3 2 2" xfId="29190" xr:uid="{4539DC39-CCBF-4C70-8512-0F5DFA081A17}"/>
    <cellStyle name="Currency 2 3 3 3 3" xfId="27679" xr:uid="{D144A26B-E63F-4DE7-8063-4A9C7A168E25}"/>
    <cellStyle name="Currency 2 3 3 3 4" xfId="30677" xr:uid="{9481E3CB-ED16-4C47-9AB7-0696DE330EB2}"/>
    <cellStyle name="Currency 2 3 3 4" xfId="25051" xr:uid="{CBEA1FE6-7D63-49C3-97C9-BEC2CB23C702}"/>
    <cellStyle name="Currency 2 3 3 4 2" xfId="26508" xr:uid="{D8269A85-5DB7-427C-AA08-E5940594D48A}"/>
    <cellStyle name="Currency 2 3 3 4 2 2" xfId="29492" xr:uid="{25385874-48F1-4C35-B578-F6A0AEE099BA}"/>
    <cellStyle name="Currency 2 3 3 4 3" xfId="27981" xr:uid="{8A721DB1-1C9C-4A24-B20E-49E6818C648B}"/>
    <cellStyle name="Currency 2 3 3 4 4" xfId="30980" xr:uid="{627176F7-8E11-4206-B0BE-3EB173065F55}"/>
    <cellStyle name="Currency 2 3 3 5" xfId="25344" xr:uid="{A44E511E-CE1B-45FB-ADCA-A0FBEE167B0F}"/>
    <cellStyle name="Currency 2 3 3 5 2" xfId="26812" xr:uid="{25CE2A13-DC8F-404B-86B8-05021BE5514D}"/>
    <cellStyle name="Currency 2 3 3 5 2 2" xfId="29796" xr:uid="{FDCE13AA-675F-41CF-9AC7-56D9643C42E0}"/>
    <cellStyle name="Currency 2 3 3 5 3" xfId="28285" xr:uid="{4F9BCB76-F4D6-4DE8-9EF8-247854F0C06C}"/>
    <cellStyle name="Currency 2 3 3 5 4" xfId="31285" xr:uid="{301D012D-CCE6-42F2-BE82-C8E36D212257}"/>
    <cellStyle name="Currency 2 3 3 6" xfId="25644" xr:uid="{23F014E0-502C-4108-BBF4-4652A29A13AA}"/>
    <cellStyle name="Currency 2 3 3 6 2" xfId="28610" xr:uid="{18A52FDE-2F05-4DFA-A3E5-AC0012614CC6}"/>
    <cellStyle name="Currency 2 3 3 7" xfId="27095" xr:uid="{24D54F45-8492-4978-8A6B-2B05FB5C9391}"/>
    <cellStyle name="Currency 2 3 3 8" xfId="30089" xr:uid="{A610E9C9-2EB1-41BD-A834-36152B42E2A4}"/>
    <cellStyle name="Currency 2 3 3 9" xfId="24131" xr:uid="{AA7AA509-30E9-4285-9E43-6A568C822E92}"/>
    <cellStyle name="Currency 2 3 4" xfId="5055" xr:uid="{97601FD6-A865-4D16-A187-D640AEBC805D}"/>
    <cellStyle name="Currency 2 3 4 2" xfId="24517" xr:uid="{9C25347F-3438-44BD-B9DB-7C8C1B10505A}"/>
    <cellStyle name="Currency 2 3 4 2 2" xfId="25953" xr:uid="{1FDBF99F-195F-4F39-B1D9-571F66CC6522}"/>
    <cellStyle name="Currency 2 3 4 2 2 2" xfId="28930" xr:uid="{8F26D843-A085-461A-9D18-E7DA288D96DB}"/>
    <cellStyle name="Currency 2 3 4 2 3" xfId="27419" xr:uid="{6AF705B6-F5B7-461F-BB31-D169A0533E6C}"/>
    <cellStyle name="Currency 2 3 4 2 4" xfId="30414" xr:uid="{37257737-1574-4082-B70F-6C7409F9E95D}"/>
    <cellStyle name="Currency 2 3 4 3" xfId="24798" xr:uid="{3E4551FB-C05A-4936-B5D9-3430E239D4B6}"/>
    <cellStyle name="Currency 2 3 4 3 2" xfId="26241" xr:uid="{BA7C5346-8791-4640-9A40-7507F0395E23}"/>
    <cellStyle name="Currency 2 3 4 3 2 2" xfId="29223" xr:uid="{FB36EB63-D625-42B4-8312-FD14D6566357}"/>
    <cellStyle name="Currency 2 3 4 3 3" xfId="27712" xr:uid="{37686988-A26E-445F-9863-86D645508CD9}"/>
    <cellStyle name="Currency 2 3 4 3 4" xfId="30710" xr:uid="{DABE1154-73C6-4498-BD72-640A504234A4}"/>
    <cellStyle name="Currency 2 3 4 4" xfId="25084" xr:uid="{39FDDFD4-3F72-427E-9307-51074E891229}"/>
    <cellStyle name="Currency 2 3 4 4 2" xfId="26541" xr:uid="{8BD90512-98D6-4498-BDE0-227258E47E60}"/>
    <cellStyle name="Currency 2 3 4 4 2 2" xfId="29525" xr:uid="{ECF768B1-1951-453B-BFF6-3E3F66D0346A}"/>
    <cellStyle name="Currency 2 3 4 4 3" xfId="28014" xr:uid="{C68C2279-48EC-4227-9AAA-1B80A688E846}"/>
    <cellStyle name="Currency 2 3 4 4 4" xfId="31013" xr:uid="{DC832821-9040-4452-A599-C65A3A577BEC}"/>
    <cellStyle name="Currency 2 3 4 5" xfId="25377" xr:uid="{72AED234-8C29-4363-AB11-5C36393BBDD2}"/>
    <cellStyle name="Currency 2 3 4 5 2" xfId="26845" xr:uid="{453803DE-129D-4E3A-B606-742726C49147}"/>
    <cellStyle name="Currency 2 3 4 5 2 2" xfId="29829" xr:uid="{2E40E553-7045-42B2-9923-5CCDE6455BDE}"/>
    <cellStyle name="Currency 2 3 4 5 3" xfId="28318" xr:uid="{81E19F3C-C717-4193-BAD7-1087B974F560}"/>
    <cellStyle name="Currency 2 3 4 5 4" xfId="31318" xr:uid="{13AAB991-6E56-4B22-8444-99C4B3D0EBBF}"/>
    <cellStyle name="Currency 2 3 4 6" xfId="25677" xr:uid="{DC17BAEB-0143-4B14-B34E-DDFDB81CA4B8}"/>
    <cellStyle name="Currency 2 3 4 6 2" xfId="28643" xr:uid="{A581F78F-D0E7-4043-9087-FF5E4570CED4}"/>
    <cellStyle name="Currency 2 3 4 7" xfId="27128" xr:uid="{B1F9890F-FB7D-4001-B2D9-21932EE1D182}"/>
    <cellStyle name="Currency 2 3 4 8" xfId="30122" xr:uid="{75D1C64F-8A63-43D2-8579-391EA91A382F}"/>
    <cellStyle name="Currency 2 3 4 9" xfId="24149" xr:uid="{575910C0-66C8-4F1F-9797-7555744F720B}"/>
    <cellStyle name="Currency 2 3 5" xfId="24165" xr:uid="{2CABFD40-71E0-4429-97CE-C89D6ED4AAA7}"/>
    <cellStyle name="Currency 2 3 5 2" xfId="24533" xr:uid="{FF9B6A5F-F44A-4BAB-8DA0-DA7778C51D0B}"/>
    <cellStyle name="Currency 2 3 5 2 2" xfId="25969" xr:uid="{37098B13-45E8-48F4-8626-9EF4FD9727FE}"/>
    <cellStyle name="Currency 2 3 5 2 2 2" xfId="28946" xr:uid="{3DB6CF98-E7BF-47F2-9AFD-77F14BAE346B}"/>
    <cellStyle name="Currency 2 3 5 2 3" xfId="27435" xr:uid="{DBC800DE-C80D-4CFC-BE87-A11AC603FB55}"/>
    <cellStyle name="Currency 2 3 5 2 4" xfId="30430" xr:uid="{DF660529-4AE1-4E60-9D39-81026B12429C}"/>
    <cellStyle name="Currency 2 3 5 3" xfId="24814" xr:uid="{F786B420-879A-43B1-AD77-D38F6626B1F0}"/>
    <cellStyle name="Currency 2 3 5 3 2" xfId="26257" xr:uid="{7E2D1059-3393-4D99-A7EF-FFD1F60B9B7A}"/>
    <cellStyle name="Currency 2 3 5 3 2 2" xfId="29239" xr:uid="{A4578FC0-8A1A-4670-9426-0DDBF1808874}"/>
    <cellStyle name="Currency 2 3 5 3 3" xfId="27728" xr:uid="{8FF6B050-5E09-47BA-93F3-EBE6B94B0C2E}"/>
    <cellStyle name="Currency 2 3 5 3 4" xfId="30726" xr:uid="{126FC0FE-CEFB-40C5-82DB-DEBF05F489EA}"/>
    <cellStyle name="Currency 2 3 5 4" xfId="25100" xr:uid="{BC53FCB5-2347-4935-9CA0-14D7BB480DCA}"/>
    <cellStyle name="Currency 2 3 5 4 2" xfId="26557" xr:uid="{695A0CEC-0FE7-41AE-AA51-8C04CC08A835}"/>
    <cellStyle name="Currency 2 3 5 4 2 2" xfId="29541" xr:uid="{733AEB78-94EB-4807-87F8-A1E19D0A1212}"/>
    <cellStyle name="Currency 2 3 5 4 3" xfId="28030" xr:uid="{62FBA1BF-C5C2-4F3D-9558-B1A99E1CDB4C}"/>
    <cellStyle name="Currency 2 3 5 4 4" xfId="31029" xr:uid="{FD39FDC0-0E6D-4A91-9A5A-A97FEAAB96F2}"/>
    <cellStyle name="Currency 2 3 5 5" xfId="25393" xr:uid="{395CEC66-8CEF-4628-958E-F9B13293ED0D}"/>
    <cellStyle name="Currency 2 3 5 5 2" xfId="26861" xr:uid="{C3927464-02A1-4117-A1C4-5903FF220E87}"/>
    <cellStyle name="Currency 2 3 5 5 2 2" xfId="29845" xr:uid="{453760EF-B11E-494B-BEA6-3051104AAC8E}"/>
    <cellStyle name="Currency 2 3 5 5 3" xfId="28334" xr:uid="{244E7FE8-7E95-4026-A937-992E5F002CF4}"/>
    <cellStyle name="Currency 2 3 5 5 4" xfId="31334" xr:uid="{58C321B1-3270-40B4-81AF-0684D50EF376}"/>
    <cellStyle name="Currency 2 3 5 6" xfId="25693" xr:uid="{3EA8EFF0-E7C8-4B57-BF84-7D3646A7DA6C}"/>
    <cellStyle name="Currency 2 3 5 6 2" xfId="28659" xr:uid="{43D39894-9FC7-4E97-B123-736E2587492C}"/>
    <cellStyle name="Currency 2 3 5 7" xfId="27144" xr:uid="{BD5F73FC-D6AE-4DA8-8D78-2BCFB8345DFA}"/>
    <cellStyle name="Currency 2 3 5 8" xfId="30138" xr:uid="{3AA0CC93-7194-44C6-AF4B-97E10A34716B}"/>
    <cellStyle name="Currency 2 3 6" xfId="24252" xr:uid="{32EEA812-1483-4217-8B13-D65D3CA63F3D}"/>
    <cellStyle name="Currency 2 3 7" xfId="25411" xr:uid="{506A0893-F04F-4392-9A4A-0258D6C55F75}"/>
    <cellStyle name="Currency 2 3 7 2" xfId="28364" xr:uid="{D1A70893-C9FD-47E1-BFA3-2BC15D36BB11}"/>
    <cellStyle name="Currency 2 3 8" xfId="31480" xr:uid="{29A9C17E-69D4-4425-98AB-6AB21A08CF78}"/>
    <cellStyle name="Currency 2 3 9" xfId="23830" xr:uid="{ABDB1BBB-1055-40CA-A0B6-7983FEA9E78D}"/>
    <cellStyle name="Currency 2 4" xfId="4714" xr:uid="{B9CAF687-A04C-4D6C-87A8-2C0F388DDFCC}"/>
    <cellStyle name="Currency 2 4 10" xfId="24003" xr:uid="{FB700B12-5663-4E8D-AECB-CCC7100C4EBF}"/>
    <cellStyle name="Currency 2 4 2" xfId="6061" xr:uid="{0C31F1A9-F737-4D68-A137-BE8867620669}"/>
    <cellStyle name="Currency 2 4 2 2" xfId="22066" xr:uid="{AB929062-2FD2-4389-9F1D-7C4113EF93BF}"/>
    <cellStyle name="Currency 2 4 2 2 2" xfId="24455" xr:uid="{7CAF86B1-7FFF-42D4-AC94-CA5F0BE853BE}"/>
    <cellStyle name="Currency 2 4 2 3" xfId="24090" xr:uid="{384FCB41-AE4A-4875-A6FB-3CAE19F37DBB}"/>
    <cellStyle name="Currency 2 4 3" xfId="21092" xr:uid="{AEF6B377-7597-4AD0-8AD2-973582DB352A}"/>
    <cellStyle name="Currency 2 4 3 2" xfId="25876" xr:uid="{CA54A373-BB46-4328-B746-16EAD81C3045}"/>
    <cellStyle name="Currency 2 4 3 2 2" xfId="28852" xr:uid="{0FD8E1F4-9F77-40A0-9E41-661CDAD2DED8}"/>
    <cellStyle name="Currency 2 4 3 3" xfId="27338" xr:uid="{8520E1DA-5FEE-4ECC-8D82-7741FD6DAFB0}"/>
    <cellStyle name="Currency 2 4 3 4" xfId="30333" xr:uid="{68F9A773-8AEF-4488-96B9-E73B1E440CF6}"/>
    <cellStyle name="Currency 2 4 3 5" xfId="24407" xr:uid="{F13624AD-812F-4CD9-ABC2-5151A53D1D23}"/>
    <cellStyle name="Currency 2 4 4" xfId="20654" xr:uid="{DBC56E15-DA40-4959-A706-430CD14486E0}"/>
    <cellStyle name="Currency 2 4 4 2" xfId="26164" xr:uid="{9633722F-6300-4C2B-A2EE-8CDA40B64F52}"/>
    <cellStyle name="Currency 2 4 4 2 2" xfId="29142" xr:uid="{08912722-A47D-4CB9-890C-682B1A02D14F}"/>
    <cellStyle name="Currency 2 4 4 3" xfId="27631" xr:uid="{3AF1AB34-A975-40D4-8A60-E1C2A9EED6FF}"/>
    <cellStyle name="Currency 2 4 4 4" xfId="30629" xr:uid="{41D5AFCD-6A78-4DB5-81B9-B18F7DA92B89}"/>
    <cellStyle name="Currency 2 4 4 5" xfId="24719" xr:uid="{D7B78A11-3531-4250-987D-1FC0FADF0CB5}"/>
    <cellStyle name="Currency 2 4 5" xfId="5239" xr:uid="{7F90E62F-B488-4EB6-A318-006C926353F3}"/>
    <cellStyle name="Currency 2 4 5 2" xfId="26455" xr:uid="{F6928BFE-B641-438D-B482-9B52F751C48B}"/>
    <cellStyle name="Currency 2 4 5 2 2" xfId="29439" xr:uid="{D383982B-21C2-41D6-948B-15D662FD8FC2}"/>
    <cellStyle name="Currency 2 4 5 3" xfId="27928" xr:uid="{C6465DAE-136F-4E6F-A32D-342A0B60010F}"/>
    <cellStyle name="Currency 2 4 5 4" xfId="30927" xr:uid="{D223C059-0A22-41A9-9ADE-BF8BD870E4AA}"/>
    <cellStyle name="Currency 2 4 5 5" xfId="24999" xr:uid="{10EDE558-276D-48BB-9AF4-2440284EF5F4}"/>
    <cellStyle name="Currency 2 4 6" xfId="25296" xr:uid="{6D1467E8-A7CC-4AC6-99E1-38324F8DD621}"/>
    <cellStyle name="Currency 2 4 6 2" xfId="26764" xr:uid="{A8B4CD88-0880-41E2-BC7E-5D044BACA385}"/>
    <cellStyle name="Currency 2 4 6 2 2" xfId="29748" xr:uid="{F1AB865B-9E82-460B-9B5D-27D3CC95A98C}"/>
    <cellStyle name="Currency 2 4 6 3" xfId="28237" xr:uid="{F67587C8-BDA6-47DB-9121-8C85764F53B2}"/>
    <cellStyle name="Currency 2 4 6 4" xfId="31237" xr:uid="{7B1FF6BD-00DB-463F-9E34-407852C67A9B}"/>
    <cellStyle name="Currency 2 4 7" xfId="25596" xr:uid="{D9F6F6AF-5B39-4087-BDC8-9A3DC19D9C11}"/>
    <cellStyle name="Currency 2 4 7 2" xfId="28562" xr:uid="{C008CB2E-A60A-45FC-89BD-D64CEEE89E0D}"/>
    <cellStyle name="Currency 2 4 8" xfId="27047" xr:uid="{A104ACA7-9403-41F4-841E-3DE23683A395}"/>
    <cellStyle name="Currency 2 4 9" xfId="30041" xr:uid="{19286393-A3B9-4CFC-9462-EA312B1B4BD4}"/>
    <cellStyle name="Currency 2 5" xfId="4826" xr:uid="{D8D51311-AD71-4E93-90C0-73FE608FAEA7}"/>
    <cellStyle name="Currency 2 5 10" xfId="25620" xr:uid="{0A5C1775-7FA2-4382-87C4-0EAB1CB06F6F}"/>
    <cellStyle name="Currency 2 5 10 2" xfId="28586" xr:uid="{283C6F6F-7DC7-442D-A4C4-983487CB3053}"/>
    <cellStyle name="Currency 2 5 11" xfId="27071" xr:uid="{2A6E36DB-9E86-40D8-B3E3-8C967048CF3D}"/>
    <cellStyle name="Currency 2 5 12" xfId="30065" xr:uid="{64A2E697-A45F-4423-8A25-877708F8BD91}"/>
    <cellStyle name="Currency 2 5 13" xfId="24029" xr:uid="{38EA4F5E-5972-4E57-A813-D38F6D0FC014}"/>
    <cellStyle name="Currency 2 5 2" xfId="6264" xr:uid="{A20B8B78-8121-4DDC-800F-D7A4894471E5}"/>
    <cellStyle name="Currency 2 5 2 2" xfId="22307" xr:uid="{D4390545-C736-4911-A49F-9710B56BA5F3}"/>
    <cellStyle name="Currency 2 5 2 2 2" xfId="25912" xr:uid="{545CCE73-27DE-45B3-B912-EDA15C3598C8}"/>
    <cellStyle name="Currency 2 5 2 2 2 2" xfId="28888" xr:uid="{967F572C-A040-4F4C-B484-34EB09C463FE}"/>
    <cellStyle name="Currency 2 5 2 2 3" xfId="27377" xr:uid="{8A99CB04-7C13-4C12-ABF6-A556CB73CDB5}"/>
    <cellStyle name="Currency 2 5 2 2 4" xfId="30372" xr:uid="{8A8C1D9B-17FC-4200-8CF7-57D9BB890087}"/>
    <cellStyle name="Currency 2 5 2 2 5" xfId="24484" xr:uid="{34C742AC-8C93-40CD-9D71-4DEC478655B3}"/>
    <cellStyle name="Currency 2 5 2 3" xfId="24756" xr:uid="{C97A1EF5-F142-45F3-9A40-44A685AFDC6B}"/>
    <cellStyle name="Currency 2 5 2 3 2" xfId="26199" xr:uid="{E8211730-E989-4892-9549-F29200BDB1CD}"/>
    <cellStyle name="Currency 2 5 2 3 2 2" xfId="29181" xr:uid="{1265DEC4-C216-4CE2-9393-A38173685518}"/>
    <cellStyle name="Currency 2 5 2 3 3" xfId="27670" xr:uid="{A6537046-1682-437E-A620-4B03F6207704}"/>
    <cellStyle name="Currency 2 5 2 3 4" xfId="30668" xr:uid="{309B838E-B3EF-4867-8910-13384D9CEDA8}"/>
    <cellStyle name="Currency 2 5 2 4" xfId="25042" xr:uid="{D4AB2121-E24E-44C5-B632-C6555C57129F}"/>
    <cellStyle name="Currency 2 5 2 4 2" xfId="26499" xr:uid="{DBF9FAAE-D772-4397-8E35-D5FCAE0874B0}"/>
    <cellStyle name="Currency 2 5 2 4 2 2" xfId="29483" xr:uid="{4F6304D8-7F6D-4787-861F-BB6AC229E860}"/>
    <cellStyle name="Currency 2 5 2 4 3" xfId="27972" xr:uid="{A6F7B6CE-0814-4F28-917A-DD5554BB3472}"/>
    <cellStyle name="Currency 2 5 2 4 4" xfId="30971" xr:uid="{8429CE99-B2FB-46C5-A04A-DA0419819E36}"/>
    <cellStyle name="Currency 2 5 2 5" xfId="25335" xr:uid="{18404426-C094-411F-B6BB-7C6D9C944356}"/>
    <cellStyle name="Currency 2 5 2 5 2" xfId="26803" xr:uid="{71AAEB69-88CD-4A5C-88D3-9C3D76702E83}"/>
    <cellStyle name="Currency 2 5 2 5 2 2" xfId="29787" xr:uid="{7AD94BF3-BAF4-4E46-8C8E-36B96608627B}"/>
    <cellStyle name="Currency 2 5 2 5 3" xfId="28276" xr:uid="{5E376D0D-92DA-4B57-8B13-143EFD84269E}"/>
    <cellStyle name="Currency 2 5 2 5 4" xfId="31276" xr:uid="{D167ECC9-EB37-48C1-8501-370B9FA29D5E}"/>
    <cellStyle name="Currency 2 5 2 6" xfId="25635" xr:uid="{716028F6-E841-4FC3-8D8F-ED759DD079C9}"/>
    <cellStyle name="Currency 2 5 2 6 2" xfId="28601" xr:uid="{1F9DFE5A-D370-4188-BD9C-B478C8C033B1}"/>
    <cellStyle name="Currency 2 5 2 7" xfId="27086" xr:uid="{77F4B404-62B7-4A1B-95E2-06F4CD86BE76}"/>
    <cellStyle name="Currency 2 5 2 8" xfId="30080" xr:uid="{EFB1256D-43D8-44C1-8FE0-4EEE68C574F7}"/>
    <cellStyle name="Currency 2 5 2 9" xfId="24119" xr:uid="{07BBA9F7-B2FC-4635-8FE0-C0065427D695}"/>
    <cellStyle name="Currency 2 5 3" xfId="21335" xr:uid="{F5DA71E8-1223-4679-9FC7-BB120545CF07}"/>
    <cellStyle name="Currency 2 5 3 2" xfId="24506" xr:uid="{CC0D2D9C-24BF-4E4C-9E32-89C35F4195F4}"/>
    <cellStyle name="Currency 2 5 3 2 2" xfId="25935" xr:uid="{207C1E23-4C94-4F15-9E73-C063F34DF5F2}"/>
    <cellStyle name="Currency 2 5 3 2 2 2" xfId="28912" xr:uid="{F779801A-1850-47C6-94AB-AEB5BFC8957D}"/>
    <cellStyle name="Currency 2 5 3 2 3" xfId="27401" xr:uid="{4A87965D-7651-4F02-9D06-2CD8CD6E4947}"/>
    <cellStyle name="Currency 2 5 3 2 4" xfId="30396" xr:uid="{ED1FF4DB-3B3B-4CC7-AFD4-5C8EB47F6F9A}"/>
    <cellStyle name="Currency 2 5 3 3" xfId="24780" xr:uid="{32959017-33DA-4D49-96CC-CE9E35768160}"/>
    <cellStyle name="Currency 2 5 3 3 2" xfId="26223" xr:uid="{A7AA2B41-E0E2-4BC5-A417-B91158593D3D}"/>
    <cellStyle name="Currency 2 5 3 3 2 2" xfId="29205" xr:uid="{BAE5CAA9-59B0-4CC9-9B6F-52F6C3853611}"/>
    <cellStyle name="Currency 2 5 3 3 3" xfId="27694" xr:uid="{14E4E527-8960-4224-A665-0D359C1CCA87}"/>
    <cellStyle name="Currency 2 5 3 3 4" xfId="30692" xr:uid="{4DEF363E-DA08-4388-8587-521CA1C42F0C}"/>
    <cellStyle name="Currency 2 5 3 4" xfId="25066" xr:uid="{5DDBC87C-0C42-4DE0-B900-098DC0F7CD1B}"/>
    <cellStyle name="Currency 2 5 3 4 2" xfId="26523" xr:uid="{78A62EB1-0B9B-42E2-8F63-C9D172875CB3}"/>
    <cellStyle name="Currency 2 5 3 4 2 2" xfId="29507" xr:uid="{0AD25136-BAE0-4781-B11A-CA0220F19D78}"/>
    <cellStyle name="Currency 2 5 3 4 3" xfId="27996" xr:uid="{8EC124CA-A5E3-4354-ABA7-43F1B749176C}"/>
    <cellStyle name="Currency 2 5 3 4 4" xfId="30995" xr:uid="{516645F7-4126-4F07-9391-A9372F535573}"/>
    <cellStyle name="Currency 2 5 3 5" xfId="25359" xr:uid="{C211FC1D-40B9-4383-8E85-C8718BB41C01}"/>
    <cellStyle name="Currency 2 5 3 5 2" xfId="26827" xr:uid="{8EE367F1-CE92-473F-9478-093C5395A3A2}"/>
    <cellStyle name="Currency 2 5 3 5 2 2" xfId="29811" xr:uid="{CA041CF3-EB01-4D7B-B0B5-D5322A5A60F3}"/>
    <cellStyle name="Currency 2 5 3 5 3" xfId="28300" xr:uid="{BCD4DED8-DAF5-4C9E-838C-2408C7F443A0}"/>
    <cellStyle name="Currency 2 5 3 5 4" xfId="31300" xr:uid="{35902C7A-5D80-452E-822D-7A1D588F7591}"/>
    <cellStyle name="Currency 2 5 3 6" xfId="25659" xr:uid="{2ABE4465-62A7-4F0B-9A55-07BC9E1B31BD}"/>
    <cellStyle name="Currency 2 5 3 6 2" xfId="28625" xr:uid="{D04E9FC4-9A5B-4215-9E2E-C50B01A58EAD}"/>
    <cellStyle name="Currency 2 5 3 7" xfId="27110" xr:uid="{736F4E16-EFAD-4F7C-B12F-FF7B9817409D}"/>
    <cellStyle name="Currency 2 5 3 8" xfId="30104" xr:uid="{3F61DADB-F3F0-4F48-9934-489814677843}"/>
    <cellStyle name="Currency 2 5 3 9" xfId="24139" xr:uid="{05F84B99-D279-428D-A09F-79FEAD1F415C}"/>
    <cellStyle name="Currency 2 5 4" xfId="18312" xr:uid="{051F4AF9-1994-49F2-802F-2470459C37EA}"/>
    <cellStyle name="Currency 2 5 4 2" xfId="24524" xr:uid="{BDDC3C60-BB56-44D6-A99C-E0780D99F695}"/>
    <cellStyle name="Currency 2 5 4 2 2" xfId="25960" xr:uid="{795F7404-C18D-4693-B888-1D04BAE73895}"/>
    <cellStyle name="Currency 2 5 4 2 2 2" xfId="28937" xr:uid="{9BE91B8D-A0CD-4D62-8ADE-0F4BB8613B45}"/>
    <cellStyle name="Currency 2 5 4 2 3" xfId="27426" xr:uid="{43AB46AC-8B21-468C-9769-0805F72C4F16}"/>
    <cellStyle name="Currency 2 5 4 2 4" xfId="30421" xr:uid="{0252DC27-7DED-46AD-AE05-E504CBC8BEDE}"/>
    <cellStyle name="Currency 2 5 4 3" xfId="24805" xr:uid="{CAFBC968-2915-45BB-8235-A045083B6156}"/>
    <cellStyle name="Currency 2 5 4 3 2" xfId="26248" xr:uid="{D352945A-A093-4447-8BF0-0C95F951B1B5}"/>
    <cellStyle name="Currency 2 5 4 3 2 2" xfId="29230" xr:uid="{16C97DAB-84CF-4583-A897-A6ECC9816ADA}"/>
    <cellStyle name="Currency 2 5 4 3 3" xfId="27719" xr:uid="{6D76350F-A37A-4A8F-BEFA-FA31B661D714}"/>
    <cellStyle name="Currency 2 5 4 3 4" xfId="30717" xr:uid="{A1690C03-6A64-41BE-9A8D-5A28C2660E1C}"/>
    <cellStyle name="Currency 2 5 4 4" xfId="25091" xr:uid="{C2351033-6D61-4357-B0B6-EE0EB6864335}"/>
    <cellStyle name="Currency 2 5 4 4 2" xfId="26548" xr:uid="{D81240A1-EC8A-4526-92CD-782446E91A8A}"/>
    <cellStyle name="Currency 2 5 4 4 2 2" xfId="29532" xr:uid="{8E291373-CCDF-4CE8-A21A-3F9264D9FE0E}"/>
    <cellStyle name="Currency 2 5 4 4 3" xfId="28021" xr:uid="{69D34328-4908-4611-8CCE-1B161925CC55}"/>
    <cellStyle name="Currency 2 5 4 4 4" xfId="31020" xr:uid="{F61E540A-C05F-4D8B-AD73-7A9DD292BD1F}"/>
    <cellStyle name="Currency 2 5 4 5" xfId="25384" xr:uid="{DB1CBA51-9558-4CFD-A4D0-CE042DE1CA69}"/>
    <cellStyle name="Currency 2 5 4 5 2" xfId="26852" xr:uid="{4D8E9A77-A6E2-4220-B845-3AF826E28A68}"/>
    <cellStyle name="Currency 2 5 4 5 2 2" xfId="29836" xr:uid="{446C021C-BEEB-4DCD-AEE1-2A96E1DEA2F5}"/>
    <cellStyle name="Currency 2 5 4 5 3" xfId="28325" xr:uid="{39037AD7-27EE-4E3E-8CC6-452AE0A476D3}"/>
    <cellStyle name="Currency 2 5 4 5 4" xfId="31325" xr:uid="{9E0DF951-BD84-4053-9B8C-38E01229CCB8}"/>
    <cellStyle name="Currency 2 5 4 6" xfId="25684" xr:uid="{2351FC6A-36CE-4C2A-B3EB-A20023A68AD0}"/>
    <cellStyle name="Currency 2 5 4 6 2" xfId="28650" xr:uid="{891BC06B-3028-4E07-BFA3-23135DCFA6F8}"/>
    <cellStyle name="Currency 2 5 4 7" xfId="27135" xr:uid="{D0C8EE7D-5195-4E7A-8AC7-974B33A8EC63}"/>
    <cellStyle name="Currency 2 5 4 8" xfId="30129" xr:uid="{78B0AD09-E4F4-47EE-849D-F22455827A59}"/>
    <cellStyle name="Currency 2 5 4 9" xfId="24156" xr:uid="{96BE5AB4-1CA9-43B7-BDE3-224E94C7C1E8}"/>
    <cellStyle name="Currency 2 5 5" xfId="5479" xr:uid="{844E1167-BAA4-4893-B4B6-DD81E66FD8C1}"/>
    <cellStyle name="Currency 2 5 5 2" xfId="25898" xr:uid="{6893CC22-A647-4FC9-85F4-BC7ABDBE9F77}"/>
    <cellStyle name="Currency 2 5 5 2 2" xfId="28874" xr:uid="{B4B89047-7954-408A-8E32-9BC79BCD09EE}"/>
    <cellStyle name="Currency 2 5 5 3" xfId="27362" xr:uid="{C7977E7E-0596-478F-8C94-24B0913E44D7}"/>
    <cellStyle name="Currency 2 5 5 4" xfId="30357" xr:uid="{347CF637-1B20-4D5E-8E30-990D8C91BA8F}"/>
    <cellStyle name="Currency 2 5 5 5" xfId="24442" xr:uid="{E1474089-BD5A-4927-B168-72DCC4BF5E95}"/>
    <cellStyle name="Currency 2 5 6" xfId="24742" xr:uid="{A3AC22E7-A9EA-400B-8C99-CF9652FEC877}"/>
    <cellStyle name="Currency 2 5 6 2" xfId="26185" xr:uid="{EA1C0D6B-81FA-4862-8D5D-5FC69A1216D3}"/>
    <cellStyle name="Currency 2 5 6 2 2" xfId="29166" xr:uid="{A7B938E7-C0BE-4EDC-8C2A-A0493F0AF884}"/>
    <cellStyle name="Currency 2 5 6 3" xfId="27655" xr:uid="{57551F00-1F1B-46DB-8BB3-EEE9367E484F}"/>
    <cellStyle name="Currency 2 5 6 4" xfId="30653" xr:uid="{6D47A665-0EA3-4ECF-A1F6-67DA37CCC384}"/>
    <cellStyle name="Currency 2 5 7" xfId="25022" xr:uid="{3EB5AC9A-8DB7-4E0A-9F3D-41EA0E671CC5}"/>
    <cellStyle name="Currency 2 5 7 2" xfId="26479" xr:uid="{5437D6CF-0B58-4C3D-B4B7-5DC5F399EB87}"/>
    <cellStyle name="Currency 2 5 7 2 2" xfId="29463" xr:uid="{6AF3E8C8-1DEC-4C53-9950-0DBF2D861FF1}"/>
    <cellStyle name="Currency 2 5 7 3" xfId="27952" xr:uid="{F0CDEC46-4192-49AF-A021-756C38DAABC8}"/>
    <cellStyle name="Currency 2 5 7 4" xfId="30951" xr:uid="{53EF084B-A15D-40F0-B87D-686451F64663}"/>
    <cellStyle name="Currency 2 5 8" xfId="25320" xr:uid="{272A8586-3C9A-4113-8718-07709FFFDD33}"/>
    <cellStyle name="Currency 2 5 8 2" xfId="26788" xr:uid="{A7F19494-79C5-4980-9F21-7A07C0718BD3}"/>
    <cellStyle name="Currency 2 5 8 2 2" xfId="29772" xr:uid="{1CDED887-726A-43C5-9062-318D42149FA1}"/>
    <cellStyle name="Currency 2 5 8 3" xfId="28261" xr:uid="{41548504-8FB3-4A03-9A97-D87B7860F64A}"/>
    <cellStyle name="Currency 2 5 8 4" xfId="31261" xr:uid="{3B432FEC-7FA7-4652-9A83-429D74203D80}"/>
    <cellStyle name="Currency 2 5 9" xfId="25402" xr:uid="{4AB4F7CA-303C-4C6A-AA7C-C8E2A84705B5}"/>
    <cellStyle name="Currency 2 5 9 2" xfId="28355" xr:uid="{794BB04D-F2DC-4966-AB81-98525A32C72A}"/>
    <cellStyle name="Currency 2 6" xfId="4489" xr:uid="{14F4A817-AA96-4809-A221-975425A8674A}"/>
    <cellStyle name="Currency 2 6 2" xfId="21791" xr:uid="{385B6F5A-BD5A-44A4-B20B-C982E2BF8BA5}"/>
    <cellStyle name="Currency 2 6 2 2" xfId="28663" xr:uid="{0BA056E9-6632-4B77-A06D-D91C1675C009}"/>
    <cellStyle name="Currency 2 6 2 3" xfId="25697" xr:uid="{B61F00E4-747E-4132-A726-2A4A889DE8A9}"/>
    <cellStyle name="Currency 2 6 3" xfId="5892" xr:uid="{ACB9BF07-D9D4-47CC-91A2-2593250B91F0}"/>
    <cellStyle name="Currency 2 6 3 2" xfId="27148" xr:uid="{00DF9275-B380-4390-B61B-F72F283334C7}"/>
    <cellStyle name="Currency 2 6 4" xfId="30142" xr:uid="{1A396F73-9A19-4CCD-85DF-8FC40DED1779}"/>
    <cellStyle name="Currency 2 6 5" xfId="24170" xr:uid="{4EDB5CB1-9F81-49C4-8A8D-B97FB5485FF4}"/>
    <cellStyle name="Currency 2 7" xfId="5017" xr:uid="{B1C6CFB5-7356-4E7C-AE0D-0A1258E72FD9}"/>
    <cellStyle name="Currency 2 7 2" xfId="20919" xr:uid="{E7EE5907-A251-4F24-A3A0-A10AB9A42420}"/>
    <cellStyle name="Currency 2 7 2 2" xfId="28952" xr:uid="{9CF8057B-435C-4B80-B4E4-E1E1BE08F219}"/>
    <cellStyle name="Currency 2 7 2 3" xfId="25975" xr:uid="{39331780-EE7A-4F0E-AFCB-3329CEB4B6F8}"/>
    <cellStyle name="Currency 2 7 3" xfId="27441" xr:uid="{D1E72D4B-2EAF-418A-B15E-9FAFB2EF3367}"/>
    <cellStyle name="Currency 2 7 4" xfId="30436" xr:uid="{385811F0-3B05-4CE4-BB95-E43EC5D0A093}"/>
    <cellStyle name="Currency 2 7 5" xfId="24541" xr:uid="{F4A0B62D-296A-482F-98DF-DEC22553289E}"/>
    <cellStyle name="Currency 2 8" xfId="4978" xr:uid="{AF3AD903-D8C2-4AA4-A3B4-9FAA0C711DC3}"/>
    <cellStyle name="Currency 2 8 2" xfId="26260" xr:uid="{629AFEDB-6D4F-4FBF-A66A-91EFC7DB958F}"/>
    <cellStyle name="Currency 2 8 2 2" xfId="29242" xr:uid="{DC637B93-989E-4136-9E25-00D9A1926379}"/>
    <cellStyle name="Currency 2 8 3" xfId="27731" xr:uid="{1DB1E084-F724-4A90-AB82-7A2620AECC69}"/>
    <cellStyle name="Currency 2 8 4" xfId="30729" xr:uid="{E3A6E93F-4AFB-4C81-B4A2-89DE0FF9C6D6}"/>
    <cellStyle name="Currency 2 8 5" xfId="24817" xr:uid="{EC65834A-71DD-4FF8-A76D-45967A6BDF25}"/>
    <cellStyle name="Currency 2 9" xfId="4884" xr:uid="{0BD7C09C-312E-4184-B76C-861A701E9F8A}"/>
    <cellStyle name="Currency 2 9 2" xfId="26572" xr:uid="{F84D1A2E-0C19-4CB9-AD2A-0FD501732CEA}"/>
    <cellStyle name="Currency 2 9 2 2" xfId="29556" xr:uid="{7DA99731-0B3D-4A99-BDD3-CBFDE856ACA5}"/>
    <cellStyle name="Currency 2 9 3" xfId="28045" xr:uid="{A5AA781D-C704-438D-AE16-97E26CFB253B}"/>
    <cellStyle name="Currency 2 9 4" xfId="31044" xr:uid="{EB16B9CD-33FF-4394-A061-EE854A3745E1}"/>
    <cellStyle name="Currency 2 9 5" xfId="25116" xr:uid="{4B823FE3-7AAF-4667-8B92-9147D28FAE9B}"/>
    <cellStyle name="Currency 20" xfId="23597" xr:uid="{4B5C8884-BF47-4573-8705-392D9B92E7B3}"/>
    <cellStyle name="Currency 21" xfId="23598" xr:uid="{5F06C871-2F28-43F2-989A-2A9ECF69D294}"/>
    <cellStyle name="Currency 22" xfId="23599" xr:uid="{53B97DBD-0C41-433A-9AD8-AAA9F60518A1}"/>
    <cellStyle name="Currency 23" xfId="23576" xr:uid="{3BD7BFF4-75CF-4185-8197-57B56A0E9611}"/>
    <cellStyle name="Currency 24" xfId="23602" xr:uid="{D7320145-05F6-4573-B829-2E9B2CDCF5C2}"/>
    <cellStyle name="Currency 25" xfId="23603" xr:uid="{1F892994-57A6-4EEA-AF15-51A6822C3DE8}"/>
    <cellStyle name="Currency 26" xfId="23604" xr:uid="{344F38E8-2030-4E06-827B-F92C3124A465}"/>
    <cellStyle name="Currency 27" xfId="23600" xr:uid="{DF02125F-216E-433A-B584-1C9C77070E87}"/>
    <cellStyle name="Currency 28" xfId="23601" xr:uid="{1A64CD64-AAD3-45EC-B59B-A6BB2FA4D721}"/>
    <cellStyle name="Currency 29" xfId="23570" xr:uid="{3C45EE59-4DF1-4A39-ADB0-50CA9A458F2C}"/>
    <cellStyle name="Currency 3" xfId="75" xr:uid="{F3DC89F0-579B-4A8E-B172-2F3CE4039219}"/>
    <cellStyle name="Currency 3 10" xfId="24177" xr:uid="{5F135DFB-4FE7-4E75-B56A-FF3E207BB7F1}"/>
    <cellStyle name="Currency 3 11" xfId="25399" xr:uid="{CB892ED3-E69C-436B-81B9-CB6214935255}"/>
    <cellStyle name="Currency 3 11 2" xfId="28352" xr:uid="{E2057AAC-2D89-4CD5-96FF-DF382457C1FD}"/>
    <cellStyle name="Currency 3 12" xfId="23345" xr:uid="{EE55D3DA-58BC-4E37-BE95-F7D57D04CE9D}"/>
    <cellStyle name="Currency 3 13" xfId="4657" xr:uid="{FB035362-4582-4E77-B4A4-E50CDDE9F549}"/>
    <cellStyle name="Currency 3 2" xfId="82" xr:uid="{88717B21-31C9-47C2-B263-5CB79395CD53}"/>
    <cellStyle name="Currency 3 2 2" xfId="3521" xr:uid="{88D4F70B-CFD1-4D75-BD08-8B7973BF44E8}"/>
    <cellStyle name="Currency 3 2 2 2" xfId="20658" xr:uid="{F14FA488-68B9-4FA5-85E8-8B7A319394CA}"/>
    <cellStyle name="Currency 3 2 2 3" xfId="24271" xr:uid="{6B0713AF-F761-4DB4-B289-336835189F9A}"/>
    <cellStyle name="Currency 3 2 2 4" xfId="6144" xr:uid="{AD83E3A2-2E6C-4702-8518-DD36E62A07E8}"/>
    <cellStyle name="Currency 3 2 3" xfId="1519" xr:uid="{5D0BE4C5-FC23-4F3A-8940-6130F20780EB}"/>
    <cellStyle name="Currency 3 2 3 2" xfId="23355" xr:uid="{E0B657A2-0AFA-43F0-BFD5-0755443B2A7D}"/>
    <cellStyle name="Currency 3 2 3 3" xfId="18317" xr:uid="{F7B7E0B3-AADA-47B9-BFEB-BBAB3BA82638}"/>
    <cellStyle name="Currency 3 2 4" xfId="5327" xr:uid="{7DBB83E3-321C-48FF-B6DD-311C08018BC8}"/>
    <cellStyle name="Currency 3 2 5" xfId="4782" xr:uid="{8F86385C-3E16-4C3E-BEB3-CCCAFFD52613}"/>
    <cellStyle name="Currency 3 3" xfId="467" xr:uid="{927B3024-24A1-4A68-934D-A488AC4217A4}"/>
    <cellStyle name="Currency 3 3 10" xfId="5557" xr:uid="{CEDBA470-F9BB-4B80-B19A-F04B68D4603A}"/>
    <cellStyle name="Currency 3 3 11" xfId="31898" xr:uid="{6DA2B444-08C7-4176-84EB-AEFAADD62877}"/>
    <cellStyle name="Currency 3 3 2" xfId="1099" xr:uid="{BA622C3C-8F19-4C6C-80E4-99F412FE98D3}"/>
    <cellStyle name="Currency 3 3 2 2" xfId="3696" xr:uid="{B6E2F5E1-38DC-4127-9847-0A2C87023F81}"/>
    <cellStyle name="Currency 3 3 2 2 2" xfId="3881" xr:uid="{FFFCAEE0-6FD0-40A3-B23E-308ED3C77A89}"/>
    <cellStyle name="Currency 3 3 2 2 2 2" xfId="28724" xr:uid="{130CAF3F-980F-41AE-BB3B-76DBE45D419F}"/>
    <cellStyle name="Currency 3 3 2 2 3" xfId="25747" xr:uid="{E20F28FF-3C2A-4845-AE71-1816F21DEC70}"/>
    <cellStyle name="Currency 3 3 2 2 4" xfId="23417" xr:uid="{32FCA8DD-E7E4-4F82-93AF-E0DD3A564F34}"/>
    <cellStyle name="Currency 3 3 2 2 5" xfId="22393" xr:uid="{52295A12-F427-46C5-9D45-1D8712461DDA}"/>
    <cellStyle name="Currency 3 3 2 2 6" xfId="32058" xr:uid="{B0C4A854-3B33-48DB-9832-3DB0A5FD3BAA}"/>
    <cellStyle name="Currency 3 3 2 3" xfId="3346" xr:uid="{D8005562-0E9A-41E2-9A20-7CA1EA007321}"/>
    <cellStyle name="Currency 3 3 2 3 2" xfId="27210" xr:uid="{2E97E50F-04DB-4DF2-8D1F-9C6C0BCB0F91}"/>
    <cellStyle name="Currency 3 3 2 4" xfId="30204" xr:uid="{E71B77D4-FD9F-4751-BE06-A8E4CB2E30D7}"/>
    <cellStyle name="Currency 3 3 2 5" xfId="24268" xr:uid="{658DE0F5-BB59-4223-8078-BA08125C151D}"/>
    <cellStyle name="Currency 3 3 2 6" xfId="6336" xr:uid="{5C840515-188D-4988-AC65-9F1513BF2EA6}"/>
    <cellStyle name="Currency 3 3 2 7" xfId="31974" xr:uid="{847CA052-5021-48FF-9C47-86E5BC6B0ABA}"/>
    <cellStyle name="Currency 3 3 3" xfId="961" xr:uid="{6EDAC1DB-0DB5-44A1-AAC6-71E744C48624}"/>
    <cellStyle name="Currency 3 3 3 2" xfId="26035" xr:uid="{353C27D5-985E-4663-9D55-F6EBC3234F84}"/>
    <cellStyle name="Currency 3 3 3 2 2" xfId="29014" xr:uid="{DC0EF138-E9E1-4ACC-9DBE-EE45025693AF}"/>
    <cellStyle name="Currency 3 3 3 3" xfId="27503" xr:uid="{D180C336-ECCF-488C-9608-616D3581B7DC}"/>
    <cellStyle name="Currency 3 3 3 4" xfId="30500" xr:uid="{EC0F0787-590C-4BF5-87C3-195CB77E5075}"/>
    <cellStyle name="Currency 3 3 3 5" xfId="24591" xr:uid="{51C616AC-3177-40AF-8F65-A4C5FA6F5B91}"/>
    <cellStyle name="Currency 3 3 3 6" xfId="23393" xr:uid="{6270C8D0-2D95-46D5-A605-6FB5E06AD81E}"/>
    <cellStyle name="Currency 3 3 3 7" xfId="21409" xr:uid="{2BB9024D-18C2-4C17-B9CE-7DD3CD1254B5}"/>
    <cellStyle name="Currency 3 3 4" xfId="20659" xr:uid="{3CDFBD3D-1F82-4407-84DD-3B86CC2EF792}"/>
    <cellStyle name="Currency 3 3 4 2" xfId="26326" xr:uid="{1D754C55-6FF6-4969-8DBF-1E65703FC5F6}"/>
    <cellStyle name="Currency 3 3 4 2 2" xfId="29310" xr:uid="{E5637FFA-60C6-4764-863B-3A53141C5E2D}"/>
    <cellStyle name="Currency 3 3 4 3" xfId="27799" xr:uid="{AAFD3C1A-037C-40B5-AB1E-D8DAF068710D}"/>
    <cellStyle name="Currency 3 3 4 4" xfId="30797" xr:uid="{6CC400DD-D163-463A-9E3B-AED9808DFA28}"/>
    <cellStyle name="Currency 3 3 4 5" xfId="24870" xr:uid="{9BF93880-4F50-4937-A284-DF75E930A3AE}"/>
    <cellStyle name="Currency 3 3 5" xfId="25167" xr:uid="{1498E25D-B2FC-4004-BE0F-C2E79C8B7C90}"/>
    <cellStyle name="Currency 3 3 5 2" xfId="26636" xr:uid="{375D4C7E-41AB-498E-85E8-E164921C1665}"/>
    <cellStyle name="Currency 3 3 5 2 2" xfId="29620" xr:uid="{8362D620-D238-4BEA-86D6-23BEB1C8B377}"/>
    <cellStyle name="Currency 3 3 5 3" xfId="28109" xr:uid="{8DA48DDB-804F-4B05-86A1-2B61793D9C9E}"/>
    <cellStyle name="Currency 3 3 5 4" xfId="31108" xr:uid="{2F313E9C-BE49-41B8-BF09-67FDC7BBC440}"/>
    <cellStyle name="Currency 3 3 6" xfId="25467" xr:uid="{C1B93EF8-3F6A-43EC-A839-EB40567C54B1}"/>
    <cellStyle name="Currency 3 3 6 2" xfId="28434" xr:uid="{7AD6D368-32A1-4ABC-A9AA-3CD4D5112787}"/>
    <cellStyle name="Currency 3 3 7" xfId="26918" xr:uid="{DD0CE800-09A8-405B-94F8-F08AD4DA30E7}"/>
    <cellStyle name="Currency 3 3 8" xfId="29912" xr:uid="{84551E27-DB52-4A05-B7DE-510DA99EA851}"/>
    <cellStyle name="Currency 3 3 9" xfId="23842" xr:uid="{71BE9970-0078-4CD2-8B9F-1AB0FACA9C0F}"/>
    <cellStyle name="Currency 3 4" xfId="3338" xr:uid="{D8B7D808-3B36-480B-8443-2053D24B7A15}"/>
    <cellStyle name="Currency 3 4 10" xfId="5945" xr:uid="{04D71BF7-A75E-4DA1-B44E-884D381EE4CE}"/>
    <cellStyle name="Currency 3 4 2" xfId="21895" xr:uid="{0DF4FE79-910C-4403-A582-61583E4F0B69}"/>
    <cellStyle name="Currency 3 4 2 2" xfId="25817" xr:uid="{9C1F982D-9F40-4581-B3AB-AFC8870A1D36}"/>
    <cellStyle name="Currency 3 4 2 2 2" xfId="28792" xr:uid="{B9B1CDD0-4DD3-44B9-B1C4-1098DB191A4A}"/>
    <cellStyle name="Currency 3 4 2 3" xfId="27278" xr:uid="{02C63C6B-2DD1-4127-830B-BAE893E1018B}"/>
    <cellStyle name="Currency 3 4 2 4" xfId="30273" xr:uid="{B2B22A6F-465E-470B-8916-622C0254AE3E}"/>
    <cellStyle name="Currency 3 4 2 5" xfId="24349" xr:uid="{61D32A0D-6C09-4A5F-B789-9AC5A7761C32}"/>
    <cellStyle name="Currency 3 4 3" xfId="20657" xr:uid="{2AFC60FA-C802-48DA-B2F2-27303BE2E8B7}"/>
    <cellStyle name="Currency 3 4 3 2" xfId="26104" xr:uid="{B2FC1518-87D1-4202-86CC-F170D21E376D}"/>
    <cellStyle name="Currency 3 4 3 2 2" xfId="29082" xr:uid="{7EDA032A-CDAD-4361-86DE-303BF34F392C}"/>
    <cellStyle name="Currency 3 4 3 3" xfId="27571" xr:uid="{D0B33282-0ABB-4DA2-8129-969D862C3492}"/>
    <cellStyle name="Currency 3 4 3 4" xfId="30569" xr:uid="{4F3F3442-1CE6-4DAD-8A03-FF2C836114C3}"/>
    <cellStyle name="Currency 3 4 3 5" xfId="24660" xr:uid="{F0DDAF3B-3532-46D4-8614-17E5E2F44538}"/>
    <cellStyle name="Currency 3 4 4" xfId="24939" xr:uid="{3E5AC226-E4B8-4D9E-88DF-B17C7D471230}"/>
    <cellStyle name="Currency 3 4 4 2" xfId="26395" xr:uid="{EA1764E7-9E06-4EB4-9269-2A4150929AF2}"/>
    <cellStyle name="Currency 3 4 4 2 2" xfId="29379" xr:uid="{2A1BB341-526F-4EC7-9DEC-9DCA1873BE37}"/>
    <cellStyle name="Currency 3 4 4 3" xfId="27868" xr:uid="{65E40BED-E64C-4E51-92B1-F618F0D15117}"/>
    <cellStyle name="Currency 3 4 4 4" xfId="30867" xr:uid="{F9FDEF87-A14C-4E89-BC17-9AF9B1B2D9AF}"/>
    <cellStyle name="Currency 3 4 5" xfId="25236" xr:uid="{31985BB9-538F-4B37-98C9-5B325EBE5781}"/>
    <cellStyle name="Currency 3 4 5 2" xfId="26704" xr:uid="{CF6B598A-4D95-4BE1-9C7D-BB66293B6FD6}"/>
    <cellStyle name="Currency 3 4 5 2 2" xfId="29688" xr:uid="{5F028332-10C0-44A8-8189-CE24564B106D}"/>
    <cellStyle name="Currency 3 4 5 3" xfId="28177" xr:uid="{EADD5F25-DABF-43A7-A705-B56EDB3440FD}"/>
    <cellStyle name="Currency 3 4 5 4" xfId="31177" xr:uid="{0114ADC6-99AC-41E4-B3E2-F59D35CBE435}"/>
    <cellStyle name="Currency 3 4 6" xfId="25536" xr:uid="{5A011DAF-5E42-410D-9B48-7B8E932442CF}"/>
    <cellStyle name="Currency 3 4 6 2" xfId="28502" xr:uid="{98670DE2-F87E-47AE-B37F-31D500536DC0}"/>
    <cellStyle name="Currency 3 4 7" xfId="26987" xr:uid="{2A69EF75-C3CF-494D-8A54-0349A581A265}"/>
    <cellStyle name="Currency 3 4 8" xfId="29981" xr:uid="{333C8A56-3FAA-4C73-BDFC-DDBCB8C919F9}"/>
    <cellStyle name="Currency 3 4 9" xfId="23959" xr:uid="{8407005D-24FB-47C2-BD2C-027491288FC4}"/>
    <cellStyle name="Currency 3 5" xfId="5054" xr:uid="{3B192DF7-C16A-4C69-864B-943FED4A6296}"/>
    <cellStyle name="Currency 3 5 2" xfId="22695" xr:uid="{BD4F6DAD-7ECC-4ABE-86C0-138E37A13C60}"/>
    <cellStyle name="Currency 3 5 2 2" xfId="25740" xr:uid="{D4C38B7A-485B-47B5-B262-D018354F4583}"/>
    <cellStyle name="Currency 3 5 2 2 2" xfId="28718" xr:uid="{C2EC89FE-5B1E-400D-8889-559D6A2E4F68}"/>
    <cellStyle name="Currency 3 5 2 3" xfId="27204" xr:uid="{F4BFA641-C160-4D60-881D-06828E81BC2A}"/>
    <cellStyle name="Currency 3 5 2 4" xfId="30197" xr:uid="{8888202F-A7AA-47D3-BA59-B69AA57CC203}"/>
    <cellStyle name="Currency 3 5 2 5" xfId="24255" xr:uid="{1B3E8A67-DEAF-439F-9B8E-2CE4DBE850F6}"/>
    <cellStyle name="Currency 3 5 3" xfId="18316" xr:uid="{C82C1D89-471E-415E-958B-958B227B69D8}"/>
    <cellStyle name="Currency 3 5 3 2" xfId="26028" xr:uid="{4DB65619-A6C0-49B3-8447-61F09C30AFC9}"/>
    <cellStyle name="Currency 3 5 3 2 2" xfId="29007" xr:uid="{08AA95D4-DF2E-42A4-8EB6-A010F70B118D}"/>
    <cellStyle name="Currency 3 5 3 3" xfId="27496" xr:uid="{8063C147-BBBD-4F20-835C-A5F31B68D99E}"/>
    <cellStyle name="Currency 3 5 3 4" xfId="30492" xr:uid="{04FB6485-9160-42F1-BA5A-C47E329AE6EA}"/>
    <cellStyle name="Currency 3 5 3 5" xfId="24583" xr:uid="{3031A9B0-FB2E-436F-9070-6CDFF8D96308}"/>
    <cellStyle name="Currency 3 5 4" xfId="24862" xr:uid="{F326114C-2634-4CFE-A2EE-936DAC0D7D32}"/>
    <cellStyle name="Currency 3 5 4 2" xfId="26319" xr:uid="{51DA8E05-776E-4342-81A0-602CBCA1EAD8}"/>
    <cellStyle name="Currency 3 5 4 2 2" xfId="29302" xr:uid="{C3CF80ED-EE96-4812-8409-FF1D558A422C}"/>
    <cellStyle name="Currency 3 5 4 3" xfId="27791" xr:uid="{CB6EBD04-6E30-49BC-97FC-8DA601DF37C1}"/>
    <cellStyle name="Currency 3 5 4 4" xfId="30789" xr:uid="{C45DCC5F-88B0-46EE-8E80-739279BAB1FC}"/>
    <cellStyle name="Currency 3 5 5" xfId="25159" xr:uid="{C1F6485C-9DF1-4620-8AE1-D315FCA13681}"/>
    <cellStyle name="Currency 3 5 5 2" xfId="26628" xr:uid="{D30C73E1-8BDB-4D15-B786-F09A3D24FDAD}"/>
    <cellStyle name="Currency 3 5 5 2 2" xfId="29612" xr:uid="{93CB0485-D4E8-44EB-A832-4766E11D0B84}"/>
    <cellStyle name="Currency 3 5 5 3" xfId="28101" xr:uid="{C2521277-F370-4554-AC63-4D4FF1167CC6}"/>
    <cellStyle name="Currency 3 5 5 4" xfId="31100" xr:uid="{1FB2EB66-39DC-4C92-91BA-C98F2BDB6607}"/>
    <cellStyle name="Currency 3 5 6" xfId="25459" xr:uid="{40EC480A-1E18-44E0-95E1-C5E33CB0A82C}"/>
    <cellStyle name="Currency 3 5 6 2" xfId="28426" xr:uid="{D6D91F35-774E-4A54-B248-85890CBE722E}"/>
    <cellStyle name="Currency 3 5 7" xfId="26910" xr:uid="{BC63CDA6-B093-49AB-BBB0-47974EAA3EAB}"/>
    <cellStyle name="Currency 3 5 8" xfId="29904" xr:uid="{25A0800E-4708-483E-B44B-33E0603F49B4}"/>
    <cellStyle name="Currency 3 5 9" xfId="23832" xr:uid="{24776AB9-B264-4762-B920-2E0472B50580}"/>
    <cellStyle name="Currency 3 6" xfId="5004" xr:uid="{CD4708F4-0F1F-4042-B471-08EAC7B99106}"/>
    <cellStyle name="Currency 3 6 2" xfId="24438" xr:uid="{4C1552EA-B2E4-4D37-B857-B80CF49CD696}"/>
    <cellStyle name="Currency 3 6 2 2" xfId="25895" xr:uid="{C4719F9F-5905-406E-A949-AC47E210D177}"/>
    <cellStyle name="Currency 3 6 2 2 2" xfId="28871" xr:uid="{50C5F780-0EF6-4BDE-A47A-210EC398FF5D}"/>
    <cellStyle name="Currency 3 6 2 3" xfId="27359" xr:uid="{B37C0508-BB76-4729-8012-C3BFD53484CA}"/>
    <cellStyle name="Currency 3 6 2 4" xfId="30354" xr:uid="{2F774E8B-AD28-4FFF-988C-01F1320CFC02}"/>
    <cellStyle name="Currency 3 6 3" xfId="24739" xr:uid="{70B4E224-E61F-4623-9FE4-FC1D1F782F4F}"/>
    <cellStyle name="Currency 3 6 3 2" xfId="26182" xr:uid="{036A0B63-3F55-44B1-852F-E8B1B4EFA28B}"/>
    <cellStyle name="Currency 3 6 3 2 2" xfId="29163" xr:uid="{E146EB16-29B7-4D49-9F5F-802FD87812B4}"/>
    <cellStyle name="Currency 3 6 3 3" xfId="27652" xr:uid="{DCBA57A9-E71C-43FD-8F8C-1C678742F1CA}"/>
    <cellStyle name="Currency 3 6 3 4" xfId="30650" xr:uid="{005C4B54-3E8A-474B-8768-97A8E0B1B0D0}"/>
    <cellStyle name="Currency 3 6 4" xfId="25019" xr:uid="{C4C2FD42-EFE6-4A26-844C-B564428AE953}"/>
    <cellStyle name="Currency 3 6 4 2" xfId="26476" xr:uid="{096EABE7-310F-48D5-B7A2-22AB8B7AC4BF}"/>
    <cellStyle name="Currency 3 6 4 2 2" xfId="29460" xr:uid="{3754E205-46BB-4271-BE00-B46B01EB6B80}"/>
    <cellStyle name="Currency 3 6 4 3" xfId="27949" xr:uid="{7A2F151D-81DD-48D5-9071-7EC0B787C342}"/>
    <cellStyle name="Currency 3 6 4 4" xfId="30948" xr:uid="{D359DB70-6BEE-449F-8C83-9EB19104C9A1}"/>
    <cellStyle name="Currency 3 6 5" xfId="25317" xr:uid="{FC443363-E04D-4011-AFF8-F3986703AD2D}"/>
    <cellStyle name="Currency 3 6 5 2" xfId="26785" xr:uid="{E967672B-8324-42A4-B1FA-8F21F34FA31F}"/>
    <cellStyle name="Currency 3 6 5 2 2" xfId="29769" xr:uid="{563A9BC6-52A1-4805-9017-9CD83DC80950}"/>
    <cellStyle name="Currency 3 6 5 3" xfId="28258" xr:uid="{5F69A943-F4A0-4803-B920-8D9AFF48490A}"/>
    <cellStyle name="Currency 3 6 5 4" xfId="31258" xr:uid="{A175DE13-EA0B-4DE1-B666-ABEFF23B7E4B}"/>
    <cellStyle name="Currency 3 6 6" xfId="25617" xr:uid="{5A188CE0-72F7-4E40-AE2C-ECD8E7FBD328}"/>
    <cellStyle name="Currency 3 6 6 2" xfId="28583" xr:uid="{A127A3F2-49BC-4E99-B30D-4BEDACD45B83}"/>
    <cellStyle name="Currency 3 6 7" xfId="27068" xr:uid="{BD8F06C9-1592-4825-95B5-63A460B356B1}"/>
    <cellStyle name="Currency 3 6 8" xfId="30062" xr:uid="{173E53BF-4A91-44E4-A037-EC0635C4EABA}"/>
    <cellStyle name="Currency 3 6 9" xfId="24025" xr:uid="{90D3E59C-B790-4E43-B5DE-CA233017A764}"/>
    <cellStyle name="Currency 3 7" xfId="24116" xr:uid="{1DDF2698-EC3B-4004-A2C6-F56E380ECAE7}"/>
    <cellStyle name="Currency 3 7 2" xfId="24481" xr:uid="{60561442-1975-41B0-85E5-71DA36C296AE}"/>
    <cellStyle name="Currency 3 7 2 2" xfId="25909" xr:uid="{F263A6A2-FD47-4522-ABD8-EDBF9A91274D}"/>
    <cellStyle name="Currency 3 7 2 2 2" xfId="28885" xr:uid="{0D5F1908-220D-4C34-A7C1-E5B53AABD01B}"/>
    <cellStyle name="Currency 3 7 2 3" xfId="27374" xr:uid="{D225EB78-5675-4AB9-BBB4-5ADBB2FCE46E}"/>
    <cellStyle name="Currency 3 7 2 4" xfId="30369" xr:uid="{D7FEF086-C0A6-4699-9C5A-9F9B4B60F908}"/>
    <cellStyle name="Currency 3 7 3" xfId="24753" xr:uid="{356C1164-2081-4643-AA33-9F62452BEC8F}"/>
    <cellStyle name="Currency 3 7 3 2" xfId="26196" xr:uid="{28FFCFF9-189C-4BA3-8A71-8E684DBFA9D9}"/>
    <cellStyle name="Currency 3 7 3 2 2" xfId="29178" xr:uid="{2BCCEBF6-A4C5-412E-BDC4-9C52D75D8A61}"/>
    <cellStyle name="Currency 3 7 3 3" xfId="27667" xr:uid="{547550E2-A63A-45B0-9159-25536F470F77}"/>
    <cellStyle name="Currency 3 7 3 4" xfId="30665" xr:uid="{A7555EFB-3652-4848-80E7-67AD066185BB}"/>
    <cellStyle name="Currency 3 7 4" xfId="25039" xr:uid="{E6154963-DBAE-4ACE-845B-13680B47D29D}"/>
    <cellStyle name="Currency 3 7 4 2" xfId="26496" xr:uid="{008C6184-1B18-4B9E-924E-87AE11DC1908}"/>
    <cellStyle name="Currency 3 7 4 2 2" xfId="29480" xr:uid="{45BF6622-9226-4D9A-B344-F995C404AD11}"/>
    <cellStyle name="Currency 3 7 4 3" xfId="27969" xr:uid="{6DA69BAE-B741-452D-B7C8-3C82B0EB6E3F}"/>
    <cellStyle name="Currency 3 7 4 4" xfId="30968" xr:uid="{F3F65EB1-93D8-4A02-B01E-9D21DE2C81BB}"/>
    <cellStyle name="Currency 3 7 5" xfId="25332" xr:uid="{644C372B-DA68-4018-9E8D-8F1D137E1F5E}"/>
    <cellStyle name="Currency 3 7 5 2" xfId="26800" xr:uid="{D7F34D47-F3CD-49CD-9A01-CE1D4241ADD3}"/>
    <cellStyle name="Currency 3 7 5 2 2" xfId="29784" xr:uid="{FCEABB2E-1FB2-421A-A170-2DB20D993E7B}"/>
    <cellStyle name="Currency 3 7 5 3" xfId="28273" xr:uid="{05372952-6362-4B65-AFDA-EBD41375BEDA}"/>
    <cellStyle name="Currency 3 7 5 4" xfId="31273" xr:uid="{F869FC9A-F833-46F9-9138-76579EDA8D91}"/>
    <cellStyle name="Currency 3 7 6" xfId="25632" xr:uid="{46A61C17-76B2-4CFB-A7D0-3EA06C80C618}"/>
    <cellStyle name="Currency 3 7 6 2" xfId="28598" xr:uid="{AFEB2912-1313-4C2E-A5C1-D7FD8A54E13B}"/>
    <cellStyle name="Currency 3 7 7" xfId="27083" xr:uid="{7668FE77-E30C-45A9-B05F-F3D6138EA911}"/>
    <cellStyle name="Currency 3 7 8" xfId="30077" xr:uid="{4B5E92D9-2D68-4CAE-A985-85FCD68BDF82}"/>
    <cellStyle name="Currency 3 8" xfId="24136" xr:uid="{7262D6F5-FD96-450D-B596-BDD0CB8D0BEC}"/>
    <cellStyle name="Currency 3 8 2" xfId="24503" xr:uid="{879AE9DC-0BB6-489C-8623-B8E980CB1B54}"/>
    <cellStyle name="Currency 3 8 2 2" xfId="25932" xr:uid="{6898A4B8-03C9-46F6-AFE2-C488510C2B71}"/>
    <cellStyle name="Currency 3 8 2 2 2" xfId="28909" xr:uid="{FD4DE79D-8067-48B1-B71C-56D7B06F3BD5}"/>
    <cellStyle name="Currency 3 8 2 3" xfId="27398" xr:uid="{10DE51C0-E612-4088-95DC-F7843ECC0DF1}"/>
    <cellStyle name="Currency 3 8 2 4" xfId="30393" xr:uid="{5B9F3C8E-3888-4F5B-8606-A967BA31283A}"/>
    <cellStyle name="Currency 3 8 3" xfId="24777" xr:uid="{488C33CA-F0A7-461C-ACDF-BDDB91750B08}"/>
    <cellStyle name="Currency 3 8 3 2" xfId="26220" xr:uid="{0D338198-62D5-4EFD-B608-9DE73C446A45}"/>
    <cellStyle name="Currency 3 8 3 2 2" xfId="29202" xr:uid="{594E5480-3D3F-451C-9E18-0831DC3CA462}"/>
    <cellStyle name="Currency 3 8 3 3" xfId="27691" xr:uid="{C9A066CC-E3B9-4BAF-A0BF-B2BE83EE24AE}"/>
    <cellStyle name="Currency 3 8 3 4" xfId="30689" xr:uid="{8011B7D7-3B32-4B5C-8E8C-EDD719735466}"/>
    <cellStyle name="Currency 3 8 4" xfId="25063" xr:uid="{D9EE3F95-65F1-4C5D-A71E-A844CC2B44E5}"/>
    <cellStyle name="Currency 3 8 4 2" xfId="26520" xr:uid="{1F93AD00-65D8-45A5-B093-6D5109E27909}"/>
    <cellStyle name="Currency 3 8 4 2 2" xfId="29504" xr:uid="{B073DB68-CCE0-4E92-9DDE-E3E339C6A84C}"/>
    <cellStyle name="Currency 3 8 4 3" xfId="27993" xr:uid="{569A00DD-63B0-4280-A43D-750F2BE08538}"/>
    <cellStyle name="Currency 3 8 4 4" xfId="30992" xr:uid="{D579E055-4DF6-4419-AEB4-D61754E65BDB}"/>
    <cellStyle name="Currency 3 8 5" xfId="25356" xr:uid="{88BC079F-C242-479F-A774-5D1BB1E8422D}"/>
    <cellStyle name="Currency 3 8 5 2" xfId="26824" xr:uid="{69C37C4E-F995-4DB1-B7E0-2DB5B194F546}"/>
    <cellStyle name="Currency 3 8 5 2 2" xfId="29808" xr:uid="{260B2F72-14EF-4585-ACBE-F0F2403F6C58}"/>
    <cellStyle name="Currency 3 8 5 3" xfId="28297" xr:uid="{52C8ACCA-EE62-4F79-97C0-DF606B15310F}"/>
    <cellStyle name="Currency 3 8 5 4" xfId="31297" xr:uid="{B7F791ED-D719-41C5-B9A8-19A482EFFED7}"/>
    <cellStyle name="Currency 3 8 6" xfId="25656" xr:uid="{B775555F-53B0-45AF-8735-6CBFFDB659FF}"/>
    <cellStyle name="Currency 3 8 6 2" xfId="28622" xr:uid="{1C856A53-90D2-4867-AB80-4BEB372D4A64}"/>
    <cellStyle name="Currency 3 8 7" xfId="27107" xr:uid="{3860BE16-A1E8-43AF-9E19-DA27E79B74F0}"/>
    <cellStyle name="Currency 3 8 8" xfId="30101" xr:uid="{ABD748D0-7A77-4FA5-9E55-939BA5AF9DA3}"/>
    <cellStyle name="Currency 3 9" xfId="24153" xr:uid="{A865160E-694E-447C-9577-A148A29554DA}"/>
    <cellStyle name="Currency 3 9 2" xfId="24521" xr:uid="{9BE468F8-4804-4718-9117-33D393827FFD}"/>
    <cellStyle name="Currency 3 9 2 2" xfId="25957" xr:uid="{650B72F3-FBFF-4E5C-B834-32E5ED4FC8C8}"/>
    <cellStyle name="Currency 3 9 2 2 2" xfId="28934" xr:uid="{3974F205-9715-4367-B296-A97D9FB01C1B}"/>
    <cellStyle name="Currency 3 9 2 3" xfId="27423" xr:uid="{01EBE202-6397-4B82-BC45-F1EDE45C424D}"/>
    <cellStyle name="Currency 3 9 2 4" xfId="30418" xr:uid="{25AFA406-F1D6-4661-97B0-9CBCC8EB2C07}"/>
    <cellStyle name="Currency 3 9 3" xfId="24802" xr:uid="{FAB26386-9148-43A6-94F6-77CB1FEC7B2F}"/>
    <cellStyle name="Currency 3 9 3 2" xfId="26245" xr:uid="{933DDC03-9171-4677-8AF2-7D6D3E0C9C73}"/>
    <cellStyle name="Currency 3 9 3 2 2" xfId="29227" xr:uid="{54980634-BE61-42B7-8A94-EC747369976A}"/>
    <cellStyle name="Currency 3 9 3 3" xfId="27716" xr:uid="{BA20E8EC-C7B8-4BF4-9331-7C60D177DDA2}"/>
    <cellStyle name="Currency 3 9 3 4" xfId="30714" xr:uid="{290FE5ED-5C56-493F-8F51-4C98F6421973}"/>
    <cellStyle name="Currency 3 9 4" xfId="25088" xr:uid="{523CF02F-D847-4A01-B7E1-EDAC62EC554F}"/>
    <cellStyle name="Currency 3 9 4 2" xfId="26545" xr:uid="{4AB6248D-9553-44D4-AAC2-8C8497AE0C71}"/>
    <cellStyle name="Currency 3 9 4 2 2" xfId="29529" xr:uid="{E3ECA2AB-7F0C-4315-854C-273B69E32DEC}"/>
    <cellStyle name="Currency 3 9 4 3" xfId="28018" xr:uid="{32B36E29-45A9-429F-B1D2-9106EE357C00}"/>
    <cellStyle name="Currency 3 9 4 4" xfId="31017" xr:uid="{534E40E6-FE71-4476-BE91-01E4EAA3215C}"/>
    <cellStyle name="Currency 3 9 5" xfId="25381" xr:uid="{1060A71F-7793-4408-9951-1E07FDB22669}"/>
    <cellStyle name="Currency 3 9 5 2" xfId="26849" xr:uid="{D029A931-D0F3-4B20-9805-6E09A850CD0A}"/>
    <cellStyle name="Currency 3 9 5 2 2" xfId="29833" xr:uid="{524F4D03-C389-4C3E-8C85-651F456CB1C0}"/>
    <cellStyle name="Currency 3 9 5 3" xfId="28322" xr:uid="{446A92B8-3BA5-49F0-959F-5835A2B2E345}"/>
    <cellStyle name="Currency 3 9 5 4" xfId="31322" xr:uid="{9A539D40-2C73-43C7-A67A-A3ACC51287C3}"/>
    <cellStyle name="Currency 3 9 6" xfId="25681" xr:uid="{3910F988-5C3B-43A7-B87F-D34773B13C3B}"/>
    <cellStyle name="Currency 3 9 6 2" xfId="28647" xr:uid="{1C805114-3072-4FC9-9096-DA31D21F3877}"/>
    <cellStyle name="Currency 3 9 7" xfId="27132" xr:uid="{D8246080-B708-4D5C-A95A-B147A1F2A395}"/>
    <cellStyle name="Currency 3 9 8" xfId="30126" xr:uid="{7FDDB1C1-36E9-43C1-A1DB-CB77CB686EFC}"/>
    <cellStyle name="Currency 30" xfId="23605" xr:uid="{10B1F133-31FD-4894-8F80-7D8D00201768}"/>
    <cellStyle name="Currency 31" xfId="23606" xr:uid="{5FA32272-3773-4458-B599-5BE90F93BA8E}"/>
    <cellStyle name="Currency 32" xfId="23607" xr:uid="{443DF0E5-C14A-482A-B2A6-CBE615F37AE3}"/>
    <cellStyle name="Currency 33" xfId="23608" xr:uid="{832B1ECB-4C5B-43F0-8D1B-1689255D94AE}"/>
    <cellStyle name="Currency 34" xfId="23609" xr:uid="{78DCCA95-EE69-4379-8E8A-B1676C554C8D}"/>
    <cellStyle name="Currency 35" xfId="23610" xr:uid="{8BBA38F7-80F6-4376-8BC9-24C2BED6E70C}"/>
    <cellStyle name="Currency 36" xfId="23611" xr:uid="{5FB42A0F-A7C8-4585-8B76-F2C57CA555D5}"/>
    <cellStyle name="Currency 37" xfId="23613" xr:uid="{89DCAA76-410F-43A0-A419-1F4889221E0A}"/>
    <cellStyle name="Currency 38" xfId="23615" xr:uid="{2A455191-BB84-4488-9BB0-802E0B260BEB}"/>
    <cellStyle name="Currency 39" xfId="23617" xr:uid="{6F6C0061-6A3C-4189-AA1D-704F4F44B31E}"/>
    <cellStyle name="Currency 4" xfId="4182" xr:uid="{6DFB125F-DA2B-46DF-A613-0C1FCE891A14}"/>
    <cellStyle name="Currency 4 2" xfId="5330" xr:uid="{0B10198C-4239-4214-A040-7F48A0EE60FA}"/>
    <cellStyle name="Currency 4 2 2" xfId="6146" xr:uid="{0C005A7C-1F80-4C8D-A247-DE6020ACED60}"/>
    <cellStyle name="Currency 4 2 2 2" xfId="22141" xr:uid="{41E39C71-09F2-402F-AE67-A51A2BC22AB3}"/>
    <cellStyle name="Currency 4 2 2 3" xfId="24210" xr:uid="{A4398A51-4C72-48FB-9D54-09445B4BCC20}"/>
    <cellStyle name="Currency 4 2 3" xfId="21168" xr:uid="{9B8C4F59-0BE6-4F91-AFCA-B5BDF02B68B7}"/>
    <cellStyle name="Currency 4 2 4" xfId="20660" xr:uid="{486B1804-3CD3-4FF0-828A-96F3FFB0306F}"/>
    <cellStyle name="Currency 4 2 5" xfId="23443" xr:uid="{358888E9-F305-48CE-A118-394B1D0B95E0}"/>
    <cellStyle name="Currency 4 3" xfId="5559" xr:uid="{D5CDA0BB-35BC-4B7E-B0A3-CFD9CACD58CB}"/>
    <cellStyle name="Currency 4 3 2" xfId="6338" xr:uid="{F3BBE9FD-0B1D-48B1-A087-AE77969F1975}"/>
    <cellStyle name="Currency 4 3 2 2" xfId="22396" xr:uid="{1A874D49-1CC0-4C67-970C-66D74338883B}"/>
    <cellStyle name="Currency 4 3 3" xfId="21412" xr:uid="{2142DEA3-DEC9-4326-948B-BBCE5887C2FF}"/>
    <cellStyle name="Currency 4 3 4" xfId="23656" xr:uid="{E66563F2-5EEA-47C3-A012-8F39187420C9}"/>
    <cellStyle name="Currency 4 4" xfId="5946" xr:uid="{E19CB5FE-75F4-476B-B694-BFF74D5F9076}"/>
    <cellStyle name="Currency 4 4 2" xfId="21898" xr:uid="{3E376FB3-B034-403A-8FAD-F0C6CD41BCD8}"/>
    <cellStyle name="Currency 4 4 3" xfId="23564" xr:uid="{9B3DB679-A8EF-43AD-BB1A-403A72F23AE7}"/>
    <cellStyle name="Currency 4 5" xfId="20942" xr:uid="{5933F3C1-316E-48C0-A8C9-11471987588F}"/>
    <cellStyle name="Currency 4 5 2" xfId="23389" xr:uid="{DAFC69D1-77AA-4206-BC1A-A42BC4C1EBB1}"/>
    <cellStyle name="Currency 4 6" xfId="18318" xr:uid="{BBA99EE8-310C-4FBE-A4CF-D24722287CF6}"/>
    <cellStyle name="Currency 4 7" xfId="5060" xr:uid="{BE16EA93-9994-4375-821F-49347ADFC651}"/>
    <cellStyle name="Currency 4 8" xfId="4679" xr:uid="{43426036-A5AA-4BFF-ACA4-A1A09744A31E}"/>
    <cellStyle name="Currency 4 9" xfId="4318" xr:uid="{202E874B-4FF5-4A5B-B36D-7FA34FBCD2EC}"/>
    <cellStyle name="Currency 40" xfId="23619" xr:uid="{C7AEC136-FB8E-403F-92E3-64FF0882040D}"/>
    <cellStyle name="Currency 41" xfId="23621" xr:uid="{8867CF62-26E4-43A1-8071-7AD588ADAD91}"/>
    <cellStyle name="Currency 42" xfId="23623" xr:uid="{D658C863-7C07-464B-BC44-6CDBC53BB38B}"/>
    <cellStyle name="Currency 43" xfId="23625" xr:uid="{1F198B77-C11A-4B25-993C-D25F88AAD711}"/>
    <cellStyle name="Currency 44" xfId="23627" xr:uid="{822DE70D-573E-4C42-A3BD-B778A7F0D295}"/>
    <cellStyle name="Currency 45" xfId="23629" xr:uid="{CEB39347-5953-44B7-A7DC-7D5BE8EE31DE}"/>
    <cellStyle name="Currency 46" xfId="23631" xr:uid="{0800AFDF-BE97-4307-ACD9-A28C5C6FBDCD}"/>
    <cellStyle name="Currency 47" xfId="23633" xr:uid="{EDF435AB-FE5E-4937-97F1-7861FCF2CA5F}"/>
    <cellStyle name="Currency 48" xfId="23659" xr:uid="{3314F0A3-A11B-4A12-BD6B-2F0DF2AAA080}"/>
    <cellStyle name="Currency 49" xfId="23640" xr:uid="{50B54313-1909-4B4F-89BE-FB471F348602}"/>
    <cellStyle name="Currency 5" xfId="4256" xr:uid="{F864BFF3-1C7B-46F5-85A5-37815F70FB2F}"/>
    <cellStyle name="Currency 5 2" xfId="6581" xr:uid="{DE3921FE-7013-4419-80BC-A5FB8C560778}"/>
    <cellStyle name="Currency 5 2 2" xfId="24242" xr:uid="{FF537870-6808-48EA-B7BF-E0F7377E251D}"/>
    <cellStyle name="Currency 5 3" xfId="20937" xr:uid="{B7FCF843-9B5F-4D19-A580-6BB4B419CC56}"/>
    <cellStyle name="Currency 5 3 2" xfId="22776" xr:uid="{8E71641E-C37B-42C4-BB28-9457C9A91525}"/>
    <cellStyle name="Currency 5 4" xfId="20653" xr:uid="{A5E52A47-33CE-4F25-82A2-7513095EBB64}"/>
    <cellStyle name="Currency 5 5" xfId="31731" xr:uid="{06C242CA-10F0-4D54-AB17-F9CAC1B38DE5}"/>
    <cellStyle name="Currency 5 6" xfId="5052" xr:uid="{BBFB6DEE-3BB1-4760-8422-BB15B23AD8E7}"/>
    <cellStyle name="Currency 50" xfId="23637" xr:uid="{32BEEE1F-D637-413F-AB9F-15A124BA62CF}"/>
    <cellStyle name="Currency 51" xfId="23761" xr:uid="{6EB78939-9DCB-47A3-9416-7585574161F7}"/>
    <cellStyle name="Currency 52" xfId="23763" xr:uid="{E4E27EA1-348E-4DEB-ADB5-5F3BED3502F7}"/>
    <cellStyle name="Currency 53" xfId="23768" xr:uid="{1106D8B0-E688-42E2-A1D7-44BD68FE602D}"/>
    <cellStyle name="Currency 54" xfId="23767" xr:uid="{9795ABDE-0314-4C86-A251-C782FCB9F673}"/>
    <cellStyle name="Currency 55" xfId="43" xr:uid="{A2CE9A89-87FA-4F36-9651-3BF1542D836A}"/>
    <cellStyle name="Currency 56" xfId="45" xr:uid="{412D9C5E-7464-4821-AD95-14962D93450E}"/>
    <cellStyle name="Currency 6" xfId="4252" xr:uid="{83817418-2469-42F5-8F1C-EAB8C182812D}"/>
    <cellStyle name="Currency 6 2" xfId="6433" xr:uid="{5782AA27-C7EC-4AC1-933D-D6720418D559}"/>
    <cellStyle name="Currency 6 2 2" xfId="22547" xr:uid="{C5E6008F-F571-4F18-9CB3-2E6B413D76BF}"/>
    <cellStyle name="Currency 6 2 3" xfId="28367" xr:uid="{0C32572D-70D6-4781-8621-4D2E5E4982EC}"/>
    <cellStyle name="Currency 6 3" xfId="21560" xr:uid="{7950533B-C4C0-4686-BE41-347F6DE2F493}"/>
    <cellStyle name="Currency 6 3 2" xfId="25414" xr:uid="{3BEEA34D-7995-4AF5-A904-9AC20796347B}"/>
    <cellStyle name="Currency 6 4" xfId="20747" xr:uid="{A5015DB5-CCDA-4D22-889B-E45E4910A735}"/>
    <cellStyle name="Currency 6 5" xfId="5651" xr:uid="{1B668C67-41D0-4461-A40D-0869C983C176}"/>
    <cellStyle name="Currency 7" xfId="5676" xr:uid="{F126D0F1-1296-403C-930A-D42F4802DE1B}"/>
    <cellStyle name="Currency 7 2" xfId="6458" xr:uid="{07ED68BD-E039-4740-8A57-38A327AC9E32}"/>
    <cellStyle name="Currency 7 2 2" xfId="22571" xr:uid="{3EF6CB6C-1B12-475E-9C28-F8BEB80365AA}"/>
    <cellStyle name="Currency 7 3" xfId="21583" xr:uid="{29D6F32D-7DC5-4605-BFA9-BBCA9B968805}"/>
    <cellStyle name="Currency 7 4" xfId="23579" xr:uid="{94D19398-071D-4AB7-BF10-F0737F34AB89}"/>
    <cellStyle name="Currency 8" xfId="5701" xr:uid="{1A0FFBA2-25DA-45DC-BF64-9DAACDE147BE}"/>
    <cellStyle name="Currency 8 2" xfId="6483" xr:uid="{6A849C9C-C0FD-447D-A307-76652A965157}"/>
    <cellStyle name="Currency 8 2 2" xfId="22595" xr:uid="{E170B123-E0AC-4492-B8C0-C432F93097B8}"/>
    <cellStyle name="Currency 8 3" xfId="21606" xr:uid="{28F3BDCE-D4BB-4CEE-87C2-B890713B5C58}"/>
    <cellStyle name="Currency 8 4" xfId="23580" xr:uid="{974E3FBB-D47D-4207-8715-1D4347D30504}"/>
    <cellStyle name="Currency 9" xfId="23566" xr:uid="{B3732D6D-25FF-4B2A-B4B0-3094C6C46CD3}"/>
    <cellStyle name="Currency 9 2" xfId="31732" xr:uid="{669F7403-3F14-4C10-A93F-9C20BE66BEAE}"/>
    <cellStyle name="Currency0" xfId="83" xr:uid="{2AEABD8D-E4C3-4CF4-AE5C-780EF9803B08}"/>
    <cellStyle name="Currency0 2" xfId="84" xr:uid="{6D6D5B87-CABA-42CE-9B5D-9045BB9DBFEB}"/>
    <cellStyle name="Currency0 2 2" xfId="100" xr:uid="{D0710621-1BE0-4670-8451-641BEB1F6237}"/>
    <cellStyle name="Currency0 2 2 2" xfId="336" xr:uid="{0555950E-888D-4138-B453-224CAA45CB94}"/>
    <cellStyle name="Currency0 2 3" xfId="274" xr:uid="{34543683-4A07-4EC1-843E-919FBFC299AB}"/>
    <cellStyle name="Currency0 2 3 2" xfId="4265" xr:uid="{759D04B0-3003-4F43-866C-6E16829DE2B3}"/>
    <cellStyle name="Currency0 2 3 3" xfId="4264" xr:uid="{C7A5B10B-E744-4258-AC2A-18BE953AE7D3}"/>
    <cellStyle name="Currency0 2 4" xfId="31540" xr:uid="{297DAE6B-87F8-45B1-A98E-2819E699C29D}"/>
    <cellStyle name="Currency0 3" xfId="99" xr:uid="{1F5C8CE8-297D-4518-8F1C-2DC459E7ACB5}"/>
    <cellStyle name="Currency0 3 2" xfId="295" xr:uid="{ED14B68D-7A59-4442-8819-E2B4502FA896}"/>
    <cellStyle name="Currency0 3 2 2" xfId="4848" xr:uid="{386ADFDD-E857-4F43-AD5C-979F6E12E86C}"/>
    <cellStyle name="Currency0 3 2 2 2" xfId="22074" xr:uid="{54D4ADBD-29BD-425D-8039-51AF8ADF5A09}"/>
    <cellStyle name="Currency0 3 2 2 3" xfId="6079" xr:uid="{2BDE7277-BFE8-47A2-B891-82320931DF2D}"/>
    <cellStyle name="Currency0 3 2 3" xfId="21101" xr:uid="{6B0C4473-4275-4201-8CE4-2D0B2409838E}"/>
    <cellStyle name="Currency0 3 2 4" xfId="5263" xr:uid="{77E575AB-4276-4331-A35D-F75368578A8F}"/>
    <cellStyle name="Currency0 3 3" xfId="5497" xr:uid="{67A60E17-9AB7-4512-9E39-A3EC6C9FAF95}"/>
    <cellStyle name="Currency0 3 3 2" xfId="6272" xr:uid="{D4D09DBA-F1BC-4C2B-AFEE-CBB5CFF04BF7}"/>
    <cellStyle name="Currency0 3 3 2 2" xfId="22327" xr:uid="{38348325-3F3F-4979-BC1D-D786218B2BD5}"/>
    <cellStyle name="Currency0 3 3 3" xfId="21343" xr:uid="{A912FD87-ED41-4CE9-A824-67877032BA50}"/>
    <cellStyle name="Currency0 3 3 4" xfId="31570" xr:uid="{ADBB09A5-18CF-47BE-B512-8E9C33B141FF}"/>
    <cellStyle name="Currency0 3 4" xfId="5916" xr:uid="{F1AC091D-4F76-4D95-BA6A-18F3B8C96E41}"/>
    <cellStyle name="Currency0 3 4 2" xfId="21827" xr:uid="{A7D80583-97D4-4EAE-B79E-95FCC989CE2E}"/>
    <cellStyle name="Currency0 3 5" xfId="5039" xr:uid="{EE10C139-04F5-446E-8A2D-DEE212FB65C7}"/>
    <cellStyle name="Currency0 3 5 2" xfId="20927" xr:uid="{D609A789-FAB3-4DFA-AEB5-FA917DD6A458}"/>
    <cellStyle name="Currency0 4" xfId="800" xr:uid="{610F4A7A-BCC7-4131-A560-6B94B3DD7091}"/>
    <cellStyle name="Currency0 4 2" xfId="4307" xr:uid="{EB3F12DA-7A41-44CE-A3D1-B3A4A661EA9A}"/>
    <cellStyle name="Currency0 4 2 2" xfId="23444" xr:uid="{30B3B6BA-3E7E-4E09-99A6-314EE5B96DF0}"/>
    <cellStyle name="Currency0 4 2 3" xfId="6584" xr:uid="{05049EC5-B1CA-4405-BE41-1B02BA423A47}"/>
    <cellStyle name="Currency0 4 3" xfId="4279" xr:uid="{95CBDF0F-1381-46C3-B82A-366CBEAFC64C}"/>
    <cellStyle name="Currency0 4 3 2" xfId="5235" xr:uid="{C797CBA8-6B3E-4D8E-812E-8527D89F1A00}"/>
    <cellStyle name="Currency0 4 4" xfId="4526" xr:uid="{C879F96D-BF00-4EA5-B3D6-E3AAA0A9CFB5}"/>
    <cellStyle name="Currency0 5" xfId="191" xr:uid="{64F8F7CE-C183-47CD-A068-EA5ED07F0BE9}"/>
    <cellStyle name="Currency0 5 2" xfId="20753" xr:uid="{1F9C7982-00E3-484C-A76F-911152B0CC9A}"/>
    <cellStyle name="Currency0 5 3" xfId="31592" xr:uid="{E9A4448C-23DF-488D-89F0-F7ACE8A9380E}"/>
    <cellStyle name="Currency0 6" xfId="31539" xr:uid="{602951AA-63E5-4690-B6CA-9DBECE824307}"/>
    <cellStyle name="Currency0 7" xfId="22883" xr:uid="{34D190B5-C250-423E-988E-B2048A5AB6DA}"/>
    <cellStyle name="Date" xfId="85" xr:uid="{7156D774-5BC2-426D-8FBA-1204004D8113}"/>
    <cellStyle name="Date 2" xfId="86" xr:uid="{17F717E9-A8BA-4C8F-83B9-A942ADF13CF4}"/>
    <cellStyle name="Date 2 2" xfId="102" xr:uid="{D743D843-5CC7-4F7F-A917-E949618FA228}"/>
    <cellStyle name="Date 2 2 2" xfId="335" xr:uid="{D5C3FA44-8844-4A7A-B8E4-C322FEE8253D}"/>
    <cellStyle name="Date 2 3" xfId="275" xr:uid="{D58DD5F4-81D9-4351-BA36-D318184DE56D}"/>
    <cellStyle name="Date 2 3 2" xfId="4304" xr:uid="{FC790988-D2DF-4DC1-B5F8-6C6522979C65}"/>
    <cellStyle name="Date 2 3 3" xfId="4293" xr:uid="{F6C4A344-DB39-432D-9590-9A5901354317}"/>
    <cellStyle name="Date 2 4" xfId="31542" xr:uid="{00FD4572-4857-4817-B1B8-DE874FAF508F}"/>
    <cellStyle name="Date 3" xfId="101" xr:uid="{BD3CA2CF-C0E8-4A8D-8CD7-04EA971761CC}"/>
    <cellStyle name="Date 3 2" xfId="296" xr:uid="{CD98EFCD-04F6-4DAD-B2A2-27E8921E2568}"/>
    <cellStyle name="Date 3 2 2" xfId="4849" xr:uid="{0BC59467-C2AA-4706-B921-2B7587E4DF06}"/>
    <cellStyle name="Date 3 2 2 2" xfId="22072" xr:uid="{3C92AC12-2847-4500-967F-4DAE2973CA2C}"/>
    <cellStyle name="Date 3 2 2 3" xfId="6077" xr:uid="{1B6C0914-E982-4B35-A7ED-C239ED0DB625}"/>
    <cellStyle name="Date 3 2 3" xfId="21099" xr:uid="{0F90D012-0143-4967-85F7-5ACA171F6F33}"/>
    <cellStyle name="Date 3 2 4" xfId="5261" xr:uid="{23F58410-0298-413A-BABA-A6029804AD8E}"/>
    <cellStyle name="Date 3 3" xfId="5495" xr:uid="{00D5C4D3-B76A-441C-AEAC-58B48C9AF405}"/>
    <cellStyle name="Date 3 3 2" xfId="6270" xr:uid="{B2904CFC-5B63-44B5-8705-2D9789CAB769}"/>
    <cellStyle name="Date 3 3 2 2" xfId="22325" xr:uid="{7BE64A28-E191-4B82-985B-790070B05790}"/>
    <cellStyle name="Date 3 3 3" xfId="21341" xr:uid="{4EE20951-1FF6-4A7D-9D6F-944C37215A28}"/>
    <cellStyle name="Date 3 3 4" xfId="31571" xr:uid="{8DD736B9-84FD-4CB7-9A3B-E7D59A200B82}"/>
    <cellStyle name="Date 3 4" xfId="5914" xr:uid="{BFECC12F-AC58-4C94-A95F-D8C280B1885B}"/>
    <cellStyle name="Date 3 4 2" xfId="21825" xr:uid="{5A0BF55F-6106-4CD2-82DE-02976E43116D}"/>
    <cellStyle name="Date 3 5" xfId="5037" xr:uid="{CF5D64E0-5F03-4854-A895-2E7FA3C8E6E1}"/>
    <cellStyle name="Date 3 5 2" xfId="20925" xr:uid="{7B8F6287-8591-46E2-8129-4EF3419D2672}"/>
    <cellStyle name="Date 4" xfId="3515" xr:uid="{A266AEEE-9BBC-4538-90DF-A8B842F20DA3}"/>
    <cellStyle name="Date 4 2" xfId="4274" xr:uid="{742C5F8B-A1E4-4FA2-A534-3FCC818D9BF5}"/>
    <cellStyle name="Date 4 2 2" xfId="23445" xr:uid="{24F49751-FE01-4645-9C42-276D7CFA0B02}"/>
    <cellStyle name="Date 4 2 3" xfId="6585" xr:uid="{A6F5F65D-3CFE-4F0E-BC9B-0A709E5263AF}"/>
    <cellStyle name="Date 4 3" xfId="4286" xr:uid="{0098D3F5-513A-4DBA-81DE-C15ED1FA3BC0}"/>
    <cellStyle name="Date 4 3 2" xfId="5236" xr:uid="{74DF19D3-E3B7-4BCE-AABB-646D007733F1}"/>
    <cellStyle name="Date 4 4" xfId="4527" xr:uid="{759038DB-9880-4D73-89F6-814FB443EB24}"/>
    <cellStyle name="Date 5" xfId="188" xr:uid="{76858AE2-2786-4F6F-9B4E-09419655AC90}"/>
    <cellStyle name="Date 5 2" xfId="20751" xr:uid="{72BE1603-A764-4D67-AE39-0704835DE215}"/>
    <cellStyle name="Date 5 3" xfId="31589" xr:uid="{6847F2E5-B7DE-4438-9043-D6DA5305AAD3}"/>
    <cellStyle name="Date 6" xfId="31541" xr:uid="{270B1E23-AB17-47B1-9C6A-BD73B675AF19}"/>
    <cellStyle name="Date 7" xfId="22881" xr:uid="{32AD6A2F-B0A2-4DB8-A30E-EEA29B2801A4}"/>
    <cellStyle name="Explanatory Text" xfId="18" builtinId="53" customBuiltin="1"/>
    <cellStyle name="Explanatory Text 2" xfId="968" xr:uid="{035E7077-FC44-4E34-9ED0-A134289950A1}"/>
    <cellStyle name="Explanatory Text 2 2" xfId="4623" xr:uid="{35EBB2D5-27F4-4904-A852-9D69C7E31D45}"/>
    <cellStyle name="Explanatory Text 2 2 2" xfId="18321" xr:uid="{9CFA01EF-A9A2-4B24-AF27-F3C77418ED55}"/>
    <cellStyle name="Explanatory Text 2 2 2 2" xfId="24079" xr:uid="{3D7D2604-65D4-47D6-BBEC-65D9D16197B6}"/>
    <cellStyle name="Explanatory Text 2 3" xfId="20661" xr:uid="{0AD323EC-E47B-40A3-B228-02588FCE90B3}"/>
    <cellStyle name="Explanatory Text 2 3 2" xfId="23860" xr:uid="{081E3283-BEDA-405A-9CA7-26DE50C465BF}"/>
    <cellStyle name="Explanatory Text 2 4" xfId="18320" xr:uid="{7ADEF250-B019-4D53-88A8-30AA0B011564}"/>
    <cellStyle name="Explanatory Text 2 5" xfId="6667" xr:uid="{264BB549-3E1E-4B39-9C39-6526D1425C88}"/>
    <cellStyle name="Explanatory Text 2 6" xfId="4528" xr:uid="{15702F07-564A-4403-A404-0A406F8B1414}"/>
    <cellStyle name="Explanatory Text 3" xfId="4595" xr:uid="{4674EB2B-19E9-4711-B6E2-6E1A381D235E}"/>
    <cellStyle name="Explanatory Text 3 2" xfId="18319" xr:uid="{C9B5E42C-5E58-419B-8B63-94A3C6D32F03}"/>
    <cellStyle name="Explanatory Text 3 2 2" xfId="24063" xr:uid="{D6CAC8F7-7285-4677-B2AE-915625E691C3}"/>
    <cellStyle name="Explanatory Text 4" xfId="4560" xr:uid="{94B8B6BD-192F-4524-9306-432ECFC85226}"/>
    <cellStyle name="Explanatory Text 5" xfId="4440" xr:uid="{EE23EF79-2289-45E5-8778-813F3B8EF775}"/>
    <cellStyle name="Explanatory Text 6" xfId="23182" xr:uid="{535734A7-591D-4482-9682-F502118369EA}"/>
    <cellStyle name="Explanatory Text 7" xfId="4397" xr:uid="{F6C96503-89CC-485A-A26E-3C34B553F07F}"/>
    <cellStyle name="Fixed" xfId="87" xr:uid="{8C61365D-557E-4215-A4D7-20561796AB1D}"/>
    <cellStyle name="Fixed 2" xfId="88" xr:uid="{A4984B57-334F-4036-8BC5-CCE80AAE52EE}"/>
    <cellStyle name="Fixed 2 2" xfId="104" xr:uid="{886A4806-7EDD-4848-BABB-1134918037C6}"/>
    <cellStyle name="Fixed 2 2 2" xfId="334" xr:uid="{529CE9F1-E2D7-4200-AB6B-3BE1F290B96F}"/>
    <cellStyle name="Fixed 2 3" xfId="276" xr:uid="{1F980609-30CD-4242-ADEE-16902FE1ED88}"/>
    <cellStyle name="Fixed 2 3 2" xfId="4299" xr:uid="{DF29E367-A447-4419-B225-E5F868CCC4B3}"/>
    <cellStyle name="Fixed 2 3 3" xfId="4290" xr:uid="{D464C768-D2F6-4A83-9E11-D84C721D3376}"/>
    <cellStyle name="Fixed 2 4" xfId="31544" xr:uid="{34735CD1-9FFD-4D66-8EA1-48557A755335}"/>
    <cellStyle name="Fixed 3" xfId="103" xr:uid="{E0B5EE29-93E9-460D-B5E8-86DA4A630DD1}"/>
    <cellStyle name="Fixed 3 2" xfId="297" xr:uid="{F447B558-FD15-430C-86C6-A43A7F5A796A}"/>
    <cellStyle name="Fixed 3 2 2" xfId="4850" xr:uid="{E1083B79-1EFC-4C60-8181-BED744911F6C}"/>
    <cellStyle name="Fixed 3 2 2 2" xfId="22077" xr:uid="{FE1AFF6D-7BFA-4E41-92B6-B6BA37BE2FA9}"/>
    <cellStyle name="Fixed 3 2 2 3" xfId="6082" xr:uid="{7856BB22-C70E-41D5-B899-7CF7240218EA}"/>
    <cellStyle name="Fixed 3 2 3" xfId="21104" xr:uid="{52F11253-2419-4386-849D-12E690E08B6D}"/>
    <cellStyle name="Fixed 3 2 4" xfId="5266" xr:uid="{A300CAF8-80D7-4CCC-B666-86B4A052FF13}"/>
    <cellStyle name="Fixed 3 3" xfId="5500" xr:uid="{10AAB07F-A422-4EB1-949C-A3167DE4AAA5}"/>
    <cellStyle name="Fixed 3 3 2" xfId="6275" xr:uid="{DC63A8E0-228B-4243-B176-C31E6496314F}"/>
    <cellStyle name="Fixed 3 3 2 2" xfId="22330" xr:uid="{9690F76D-8A9D-42EC-9635-49CC8A340E42}"/>
    <cellStyle name="Fixed 3 3 3" xfId="21346" xr:uid="{CFDFFCBB-4682-4BDD-B2BE-C43EA466CA3A}"/>
    <cellStyle name="Fixed 3 3 4" xfId="31569" xr:uid="{0ADBD521-C1DE-4927-B063-C61F7935795E}"/>
    <cellStyle name="Fixed 3 4" xfId="5918" xr:uid="{E9D679DB-E3EF-4EEA-BB78-0EE4C7DF933E}"/>
    <cellStyle name="Fixed 3 4 2" xfId="21830" xr:uid="{A57DD2BF-233B-4E00-B096-1D243FFE74BA}"/>
    <cellStyle name="Fixed 3 5" xfId="5041" xr:uid="{C16F0B26-1E19-4522-B160-09415C2146DF}"/>
    <cellStyle name="Fixed 3 5 2" xfId="20929" xr:uid="{7D0AC6BF-590D-4443-8AC7-16C531D09E62}"/>
    <cellStyle name="Fixed 4" xfId="3437" xr:uid="{7531B4E5-537E-4279-A429-9122834AEE88}"/>
    <cellStyle name="Fixed 4 2" xfId="4278" xr:uid="{8202184A-5E71-41B8-B625-6E74B2C5CEB5}"/>
    <cellStyle name="Fixed 4 2 2" xfId="23446" xr:uid="{604D6CD9-FCF5-4046-ACDE-07BD54950B05}"/>
    <cellStyle name="Fixed 4 2 3" xfId="6586" xr:uid="{15CF4E51-7436-4D4A-BF9B-C3C17C003155}"/>
    <cellStyle name="Fixed 4 3" xfId="4281" xr:uid="{26F32D20-C70A-4757-88D2-26C364E7D6AF}"/>
    <cellStyle name="Fixed 4 3 2" xfId="5237" xr:uid="{7C639B0A-4D6C-4561-B959-0F6CFC808B93}"/>
    <cellStyle name="Fixed 4 4" xfId="4529" xr:uid="{149257D2-5F13-4DB5-B73A-BFD4A9CEDE35}"/>
    <cellStyle name="Fixed 5" xfId="195" xr:uid="{5BCF7911-5189-447E-8349-40BD1BEA5CD6}"/>
    <cellStyle name="Fixed 5 2" xfId="20756" xr:uid="{6EDFC8A5-562D-4ED9-9814-DA5A941F0896}"/>
    <cellStyle name="Fixed 5 3" xfId="31595" xr:uid="{8C24D7B7-D858-4806-A259-A7379B633EB1}"/>
    <cellStyle name="Fixed 6" xfId="31543" xr:uid="{E15D9671-19F5-4F57-9C4F-7C1D6ADA10D9}"/>
    <cellStyle name="Fixed 7" xfId="22886" xr:uid="{85571858-F0C4-4654-8BFF-1DA909F72559}"/>
    <cellStyle name="Formula - size 10" xfId="298" xr:uid="{A33ED7A0-A5B6-4403-ACBA-D2D10A8FC88B}"/>
    <cellStyle name="Formula - size 10 2" xfId="20826" xr:uid="{4D2C5A79-BB0A-4069-9D21-21DAB76D9D89}"/>
    <cellStyle name="Formula - size 10 3" xfId="18322" xr:uid="{253CCD63-25DD-44DA-9C20-08AEED673ED0}"/>
    <cellStyle name="Formula - size 11" xfId="299" xr:uid="{ED9DD1B1-8919-4C20-A7D3-7815D1EA29F1}"/>
    <cellStyle name="Formula - size 11 2" xfId="20827" xr:uid="{82AE5161-6F15-4997-BF5B-9FF9F56D9582}"/>
    <cellStyle name="Formula - size 11 3" xfId="18323" xr:uid="{395E9DB1-1F14-4892-A68E-9946A802C18D}"/>
    <cellStyle name="Formula - size 8" xfId="300" xr:uid="{8125CBFE-4C34-4CF1-8832-5753F7BCDDB6}"/>
    <cellStyle name="Formula - size 8 2" xfId="20828" xr:uid="{21A34D01-4C0A-4EE5-8357-EA42E9427E6F}"/>
    <cellStyle name="Formula - size 8 3" xfId="18324" xr:uid="{4BA43BF2-1490-4678-B61B-39886125C06C}"/>
    <cellStyle name="Formula - size 9" xfId="301" xr:uid="{8139596B-2FD0-4290-AAA8-53D6D02132F8}"/>
    <cellStyle name="Formula - size 9 2" xfId="20829" xr:uid="{C24F4B94-B759-497E-93B3-DFABCA4423DC}"/>
    <cellStyle name="Formula - size 9 3" xfId="18325" xr:uid="{68A109D8-2895-4B02-8EDC-623ADC25B7EA}"/>
    <cellStyle name="Good" xfId="10" builtinId="26" customBuiltin="1"/>
    <cellStyle name="Good 2" xfId="388" xr:uid="{256FB8B6-F606-4A9E-A0FD-5644AE3761D7}"/>
    <cellStyle name="Good 2 2" xfId="3488" xr:uid="{E1FFF849-73C3-4635-B478-EEBB0D500A42}"/>
    <cellStyle name="Good 2 2 2" xfId="4759" xr:uid="{4CFF5C02-A6D6-41D2-AEC4-2DBC61393635}"/>
    <cellStyle name="Good 2 2 2 2" xfId="31482" xr:uid="{AE182FA9-BE3B-45A6-A34D-5F141FBAE93A}"/>
    <cellStyle name="Good 2 2 3" xfId="18328" xr:uid="{121C2B22-7FD3-44A5-A85B-DAFA27978F2C}"/>
    <cellStyle name="Good 2 2 4" xfId="4614" xr:uid="{DF39241C-3358-4B95-A9A0-4618488D63FA}"/>
    <cellStyle name="Good 2 3" xfId="824" xr:uid="{90FC0AD1-67DE-436D-9E51-E1078A2ABAD0}"/>
    <cellStyle name="Good 2 3 2" xfId="20662" xr:uid="{5F290764-A001-4BAE-9298-720F4703B859}"/>
    <cellStyle name="Good 2 3 2 2" xfId="31481" xr:uid="{EB36658D-C30E-4D58-9BB1-5550906D1426}"/>
    <cellStyle name="Good 2 3 3" xfId="23850" xr:uid="{BAB4583B-E1F1-4D3C-96D6-469A724548B9}"/>
    <cellStyle name="Good 2 3 4" xfId="4715" xr:uid="{ADDE0F1D-1704-4A8C-A3DD-872BF587556D}"/>
    <cellStyle name="Good 2 4" xfId="18327" xr:uid="{DFECCA18-3527-47E3-B6DC-A81F6B364F0E}"/>
    <cellStyle name="Good 2 5" xfId="6668" xr:uid="{0ED09E2C-5389-45AE-BECF-0317BF9E1078}"/>
    <cellStyle name="Good 2 6" xfId="4530" xr:uid="{C143F42B-6D54-4831-8902-1EE2A2438DBB}"/>
    <cellStyle name="Good 3" xfId="4586" xr:uid="{D1F34284-B3A4-47BB-93E8-B9CA6AE1AE60}"/>
    <cellStyle name="Good 3 2" xfId="18326" xr:uid="{17E0862F-B4AA-407B-BC20-7030DD87DAC7}"/>
    <cellStyle name="Good 3 2 2" xfId="24064" xr:uid="{590A63F6-CD68-4910-B0D6-9996626A659C}"/>
    <cellStyle name="Good 4" xfId="4550" xr:uid="{E80544BD-AEA9-4710-90A6-C92E47AD70A5}"/>
    <cellStyle name="Good 5" xfId="4430" xr:uid="{9AAA8C75-F74D-42A9-A05F-A2953BFC1C62}"/>
    <cellStyle name="Good 6" xfId="23172" xr:uid="{FC87C008-ED77-4666-B16E-7C88D3760A84}"/>
    <cellStyle name="Good 7" xfId="4387" xr:uid="{1C4FADAC-01CF-43B5-911C-5D00748C11FC}"/>
    <cellStyle name="Heading" xfId="4110" xr:uid="{AE905880-013C-4699-B961-E25DE7248374}"/>
    <cellStyle name="Heading 1" xfId="6" builtinId="16" customBuiltin="1"/>
    <cellStyle name="Heading 1 2" xfId="105" xr:uid="{FF548C95-9C5F-4017-8BB3-E5E98981B50B}"/>
    <cellStyle name="Heading 1 2 2" xfId="302" xr:uid="{1060BF03-AF12-4503-B039-63CCCAC88732}"/>
    <cellStyle name="Heading 1 2 2 2" xfId="4301" xr:uid="{A32B6787-FEFA-4955-8A79-7373E29E75BC}"/>
    <cellStyle name="Heading 1 2 2 2 2" xfId="20830" xr:uid="{1E7F4DF3-72FB-4036-B324-223858A293BF}"/>
    <cellStyle name="Heading 1 2 2 2 3" xfId="4760" xr:uid="{1807148D-E4E4-4DC3-8313-90E1A9CD9C8E}"/>
    <cellStyle name="Heading 1 2 2 3" xfId="4292" xr:uid="{3470B1A6-095E-4DE1-9E9F-E3CCB53EB20A}"/>
    <cellStyle name="Heading 1 2 2 3 2" xfId="31546" xr:uid="{4F6556D8-FF4A-43A4-BEB6-877BC613AD5F}"/>
    <cellStyle name="Heading 1 2 2 3 3" xfId="18331" xr:uid="{52854DFB-C611-4208-B743-EE9E4DAED121}"/>
    <cellStyle name="Heading 1 2 3" xfId="389" xr:uid="{AF9ECA79-9850-45EE-9C27-70EEFB1C5A02}"/>
    <cellStyle name="Heading 1 2 3 2" xfId="4729" xr:uid="{AD8E2A9D-2274-459C-8923-C2D6CA3952A1}"/>
    <cellStyle name="Heading 1 2 3 2 2" xfId="31483" xr:uid="{06893C97-3F7C-4FA1-B0D3-ED139738241E}"/>
    <cellStyle name="Heading 1 2 3 3" xfId="20663" xr:uid="{4E1E7681-5909-48F1-82B4-F4AD862613D0}"/>
    <cellStyle name="Heading 1 2 3 3 2" xfId="31620" xr:uid="{A027C401-7F82-47D4-9283-1C0518C6546A}"/>
    <cellStyle name="Heading 1 2 3 4" xfId="31562" xr:uid="{CC81FFAB-57BB-4A21-A71D-67E9B68F0169}"/>
    <cellStyle name="Heading 1 2 4" xfId="3403" xr:uid="{EDF4784F-0D8C-4DE6-8B1A-544518D8878F}"/>
    <cellStyle name="Heading 1 2 4 2" xfId="31591" xr:uid="{68FC6757-638B-4B73-9CA2-1D8970412839}"/>
    <cellStyle name="Heading 1 2 4 3" xfId="24033" xr:uid="{9B003B6A-C1EF-42FF-B7B3-BA281F967B4A}"/>
    <cellStyle name="Heading 1 2 4 4" xfId="18330" xr:uid="{5DD17C37-8733-4FA4-809A-D35847B19096}"/>
    <cellStyle name="Heading 1 2 5" xfId="190" xr:uid="{49B5BBBA-9BFD-4E75-AB9B-13B66A5DB277}"/>
    <cellStyle name="Heading 1 2 5 2" xfId="31545" xr:uid="{349E434F-30AD-4CA5-B69F-E38303B17413}"/>
    <cellStyle name="Heading 1 2 5 3" xfId="23846" xr:uid="{51B72131-FD4B-4953-B38C-BB0C15AE8C5E}"/>
    <cellStyle name="Heading 1 2 5 4" xfId="6669" xr:uid="{E9E3E7DD-10F6-445E-BA03-7115D55F73E0}"/>
    <cellStyle name="Heading 1 2 6" xfId="4159" xr:uid="{C018F8C1-88C8-41B5-BEFA-ACEE2B808A10}"/>
    <cellStyle name="Heading 1 3" xfId="89" xr:uid="{04F939B7-9A0E-4698-AC25-3B4677E64175}"/>
    <cellStyle name="Heading 1 3 2" xfId="283" xr:uid="{8419DBC2-75DA-49AC-90CE-B24D27C0843C}"/>
    <cellStyle name="Heading 1 3 2 2" xfId="4306" xr:uid="{AEBC1C0A-A9BC-4E1B-AD1D-DDED5AF02379}"/>
    <cellStyle name="Heading 1 3 2 2 2" xfId="22075" xr:uid="{9F4719F7-7603-4080-B31D-D0E65492657B}"/>
    <cellStyle name="Heading 1 3 2 2 3" xfId="6080" xr:uid="{26197E70-6A7E-41AC-B821-C5728C2C38D7}"/>
    <cellStyle name="Heading 1 3 2 3" xfId="4295" xr:uid="{1A146B6E-A027-4517-8D4A-1A681ED015DF}"/>
    <cellStyle name="Heading 1 3 2 3 2" xfId="21102" xr:uid="{DD2038B4-87EC-45FE-A4F8-3CBEC4BF4853}"/>
    <cellStyle name="Heading 1 3 2 4" xfId="5264" xr:uid="{D53A4D88-84ED-49C8-ABA1-EBDD835F9171}"/>
    <cellStyle name="Heading 1 3 3" xfId="3523" xr:uid="{A834B20D-0569-4C39-AB09-6366764330FF}"/>
    <cellStyle name="Heading 1 3 3 2" xfId="6273" xr:uid="{4A9AA13D-1C8B-4B48-A59D-04F79B2BC590}"/>
    <cellStyle name="Heading 1 3 3 2 2" xfId="22328" xr:uid="{F5812F26-CA41-4B1E-AD15-E15562F00863}"/>
    <cellStyle name="Heading 1 3 3 2 3" xfId="23447" xr:uid="{A112F842-0F6F-4D93-976B-7B366118843E}"/>
    <cellStyle name="Heading 1 3 3 3" xfId="21344" xr:uid="{8160EF12-3655-4C73-9962-0F7F746E6F99}"/>
    <cellStyle name="Heading 1 3 3 4" xfId="5498" xr:uid="{A6C4924B-1A94-4087-A5C6-5B385565002A}"/>
    <cellStyle name="Heading 1 3 3 5" xfId="4723" xr:uid="{5A4B8DA2-8475-4260-9C1D-260352002831}"/>
    <cellStyle name="Heading 1 3 4" xfId="192" xr:uid="{A53A29CA-48FA-4172-9ED0-552E53624DD8}"/>
    <cellStyle name="Heading 1 3 4 2" xfId="21828" xr:uid="{C4487019-8FAF-4FF5-8B28-558143D75EF1}"/>
    <cellStyle name="Heading 1 3 4 3" xfId="24065" xr:uid="{67B6BF71-BA1E-401B-BB86-CF1A7E0A1F4A}"/>
    <cellStyle name="Heading 1 3 5" xfId="20754" xr:uid="{370BA96F-9F73-431B-8D1C-9DBD652D519B}"/>
    <cellStyle name="Heading 1 3 6" xfId="18329" xr:uid="{C002F27F-A504-4381-8ECC-EF6A24F94216}"/>
    <cellStyle name="Heading 1 3 7" xfId="4912" xr:uid="{53C3BCA5-7469-4266-A134-BD4953EE8B0A}"/>
    <cellStyle name="Heading 1 3 8" xfId="22884" xr:uid="{AFC560B3-3052-4E41-8758-A4AB65D5B0FE}"/>
    <cellStyle name="Heading 1 4" xfId="277" xr:uid="{C9B788DA-9053-48C6-B136-70055FFBEAAB}"/>
    <cellStyle name="Heading 1 4 2" xfId="4266" xr:uid="{1B132326-561C-4939-9FA1-273EBF7C711E}"/>
    <cellStyle name="Heading 1 5" xfId="4426" xr:uid="{FD89DA1B-82EC-4403-A66E-0DB807674A1F}"/>
    <cellStyle name="Heading 1 5 2" xfId="5919" xr:uid="{A3899E8B-100D-4216-914D-7D9A7F1F76AC}"/>
    <cellStyle name="Heading 1 6" xfId="23168" xr:uid="{56226473-0D20-4B4A-9F55-C58FEB619FB4}"/>
    <cellStyle name="Heading 1 7" xfId="4383" xr:uid="{362C4171-D73B-4E68-8B22-0FF33E34CC51}"/>
    <cellStyle name="Heading 2" xfId="7" builtinId="17" customBuiltin="1"/>
    <cellStyle name="Heading 2 2" xfId="106" xr:uid="{C91174F1-E698-4180-889C-E3CCB9A76711}"/>
    <cellStyle name="Heading 2 2 2" xfId="303" xr:uid="{DF5746C3-AF03-4DFC-AAB4-090854F0F9BF}"/>
    <cellStyle name="Heading 2 2 2 2" xfId="4267" xr:uid="{EE0589F8-6D5C-4A57-AA4B-360A59CFB0ED}"/>
    <cellStyle name="Heading 2 2 2 2 2" xfId="20831" xr:uid="{C6ECB95B-D58C-475D-92C1-44A68AE3DCC1}"/>
    <cellStyle name="Heading 2 2 2 2 3" xfId="4761" xr:uid="{3CD29B19-50D8-4B1B-99B3-F6BA3800747C}"/>
    <cellStyle name="Heading 2 2 2 3" xfId="4280" xr:uid="{2982DF90-CB74-4564-8AA6-9709677B1149}"/>
    <cellStyle name="Heading 2 2 2 3 2" xfId="31548" xr:uid="{BDB3C5E9-9101-4FA0-9E9C-3FE30B5CD060}"/>
    <cellStyle name="Heading 2 2 2 3 3" xfId="18334" xr:uid="{31466589-55A4-44C1-8CC8-B34A7FF362E5}"/>
    <cellStyle name="Heading 2 2 3" xfId="390" xr:uid="{39D1BF6A-9F81-4F09-A2F7-D76364DBBC8C}"/>
    <cellStyle name="Heading 2 2 3 2" xfId="4730" xr:uid="{25F5506E-EDE4-4FC7-8425-A37D89392A6F}"/>
    <cellStyle name="Heading 2 2 3 2 2" xfId="31484" xr:uid="{226B0F45-A9D6-4FAE-967E-9E60541B6244}"/>
    <cellStyle name="Heading 2 2 3 3" xfId="20664" xr:uid="{57C17AC5-A85F-4EE3-A81A-4379460159B1}"/>
    <cellStyle name="Heading 2 2 3 3 2" xfId="31621" xr:uid="{E3743E38-E6D1-42CE-B738-A932D225776A}"/>
    <cellStyle name="Heading 2 2 3 4" xfId="31566" xr:uid="{C0B4BD5D-E7E9-4D8F-BDEB-014837DDF07D}"/>
    <cellStyle name="Heading 2 2 4" xfId="3367" xr:uid="{5034CD19-AF88-4A1B-A778-4714A66E8F14}"/>
    <cellStyle name="Heading 2 2 4 2" xfId="31599" xr:uid="{EE6BE843-C5F3-40A8-ADA9-7269ED1D2073}"/>
    <cellStyle name="Heading 2 2 4 3" xfId="24034" xr:uid="{067D1C2D-FE60-427C-8AF7-B1B6CD57B43E}"/>
    <cellStyle name="Heading 2 2 4 4" xfId="18333" xr:uid="{53426A02-55C5-43B9-9822-B1739D3380B0}"/>
    <cellStyle name="Heading 2 2 5" xfId="201" xr:uid="{A7332550-77F9-484A-A69A-27E12877FF5E}"/>
    <cellStyle name="Heading 2 2 5 2" xfId="31547" xr:uid="{474EBB90-D46C-40ED-B1A9-4821988F6A72}"/>
    <cellStyle name="Heading 2 2 5 3" xfId="23847" xr:uid="{93934877-AFA1-4B22-BE7E-C0921CBC89CE}"/>
    <cellStyle name="Heading 2 2 5 4" xfId="6670" xr:uid="{02244A47-E895-459D-A7F3-9D9472B0376F}"/>
    <cellStyle name="Heading 2 2 6" xfId="4143" xr:uid="{A1F3D0B7-C164-4C47-ADB5-2798BB5BD65B}"/>
    <cellStyle name="Heading 2 3" xfId="90" xr:uid="{475B61BF-642A-4B69-8F66-12BC6A3D91E5}"/>
    <cellStyle name="Heading 2 3 2" xfId="333" xr:uid="{441AADA2-D489-4090-8CFF-011C56771A68}"/>
    <cellStyle name="Heading 2 3 2 2" xfId="4287" xr:uid="{E878CC8B-58F5-4203-88FD-E7D5C0BEF663}"/>
    <cellStyle name="Heading 2 3 2 2 2" xfId="22071" xr:uid="{43320982-B548-465D-981C-DC6178A95285}"/>
    <cellStyle name="Heading 2 3 2 2 3" xfId="6076" xr:uid="{4335D716-44E5-4E50-A027-CC0341B43C16}"/>
    <cellStyle name="Heading 2 3 2 3" xfId="4284" xr:uid="{E23C075C-CB52-4882-83BB-F956AEDDF3D8}"/>
    <cellStyle name="Heading 2 3 2 3 2" xfId="21098" xr:uid="{5D7B2622-BBC4-4270-9873-72EE3C5F676D}"/>
    <cellStyle name="Heading 2 3 2 4" xfId="5260" xr:uid="{F99DBFCE-0991-4CF3-A861-44E0C3BEF8E5}"/>
    <cellStyle name="Heading 2 3 3" xfId="3405" xr:uid="{BAC7A864-32F1-4149-9F34-465EC18A929E}"/>
    <cellStyle name="Heading 2 3 3 2" xfId="6269" xr:uid="{AB80D989-3577-4F70-A42F-CEDEF6B14384}"/>
    <cellStyle name="Heading 2 3 3 2 2" xfId="22324" xr:uid="{6BD302A9-AA08-47F8-ACEF-670CC08D3A95}"/>
    <cellStyle name="Heading 2 3 3 2 3" xfId="23448" xr:uid="{FD8EDE19-061C-49C9-805B-E2B9205843FA}"/>
    <cellStyle name="Heading 2 3 3 3" xfId="21340" xr:uid="{3F950B01-6761-4210-B3A0-01DF562F09E5}"/>
    <cellStyle name="Heading 2 3 3 4" xfId="5494" xr:uid="{82017C6D-23C4-4889-9398-1D7DDE66509E}"/>
    <cellStyle name="Heading 2 3 3 5" xfId="4724" xr:uid="{A0917A3C-323C-477B-8630-7117B6897EE9}"/>
    <cellStyle name="Heading 2 3 4" xfId="187" xr:uid="{C3D52119-E805-4AFD-8814-5A78BC207866}"/>
    <cellStyle name="Heading 2 3 4 2" xfId="21824" xr:uid="{C36B494D-FEAC-4589-99BA-3E12035D5449}"/>
    <cellStyle name="Heading 2 3 4 3" xfId="24066" xr:uid="{5713619F-A77F-455C-83C4-FDEE76D92CB0}"/>
    <cellStyle name="Heading 2 3 5" xfId="20750" xr:uid="{C50B0408-FE19-4E86-A25C-BBDCDCF94D76}"/>
    <cellStyle name="Heading 2 3 6" xfId="18332" xr:uid="{F5174F32-37E4-4333-8556-9290AA95B8EE}"/>
    <cellStyle name="Heading 2 3 7" xfId="4910" xr:uid="{FB8E37A4-5446-4CEF-9DF5-3BCD117109F3}"/>
    <cellStyle name="Heading 2 3 8" xfId="22880" xr:uid="{A7648AEE-592B-4124-82E4-113FD4B6EBAB}"/>
    <cellStyle name="Heading 2 4" xfId="278" xr:uid="{C31874D2-9E40-4F9B-96E0-BBD35133B15E}"/>
    <cellStyle name="Heading 2 4 2" xfId="4268" xr:uid="{69D577CE-2D99-4C32-A6AC-E1B4E6C6CBE1}"/>
    <cellStyle name="Heading 2 5" xfId="4427" xr:uid="{42C6534E-C0B4-4373-B282-3205B1C9CE0E}"/>
    <cellStyle name="Heading 2 5 2" xfId="5942" xr:uid="{4F19786D-8877-4024-BA65-A23838A496AB}"/>
    <cellStyle name="Heading 2 6" xfId="23169" xr:uid="{7E75AD67-918E-4049-8BAC-70DE0CE6B121}"/>
    <cellStyle name="Heading 2 7" xfId="4384" xr:uid="{F65AB677-75FE-4487-8390-3DAC99D9434D}"/>
    <cellStyle name="Heading 3" xfId="8" builtinId="18" customBuiltin="1"/>
    <cellStyle name="Heading 3 2" xfId="391" xr:uid="{7C0403C0-0BFC-4309-BA72-FFBE45D650FB}"/>
    <cellStyle name="Heading 3 2 2" xfId="3489" xr:uid="{D06BCE0C-EE66-409B-A903-868CC2B31B26}"/>
    <cellStyle name="Heading 3 2 2 2" xfId="31485" xr:uid="{14CFFAB3-A2A2-4144-A671-D2A8FCC832AC}"/>
    <cellStyle name="Heading 3 2 2 3" xfId="24080" xr:uid="{5FDD4337-D0E1-46BE-ACAB-673C025AF483}"/>
    <cellStyle name="Heading 3 2 2 4" xfId="18337" xr:uid="{F6466222-8E94-493B-AD22-AF06839581D6}"/>
    <cellStyle name="Heading 3 2 3" xfId="618" xr:uid="{2CE55746-27EA-4ED9-B1D3-EB891D928140}"/>
    <cellStyle name="Heading 3 2 3 2" xfId="23848" xr:uid="{5AB93105-BB87-49F3-BC16-011D35865708}"/>
    <cellStyle name="Heading 3 2 4" xfId="4158" xr:uid="{C9EE3BF5-87D0-4FE7-9583-1829AD6CC134}"/>
    <cellStyle name="Heading 3 2 4 2" xfId="18336" xr:uid="{08A268E1-FCB1-41D5-ADC1-804324351D8C}"/>
    <cellStyle name="Heading 3 2 5" xfId="6671" xr:uid="{C566C13F-62AA-4773-A630-4A69D97DB465}"/>
    <cellStyle name="Heading 3 3" xfId="4725" xr:uid="{FA1A821E-1BC4-438C-8253-72862E958FBC}"/>
    <cellStyle name="Heading 3 3 2" xfId="18335" xr:uid="{CE09B00F-6C0F-4AD4-A24F-255DB8FDE06C}"/>
    <cellStyle name="Heading 3 3 2 2" xfId="24067" xr:uid="{FDC483F6-FE3F-418B-BE42-2157810CAC2A}"/>
    <cellStyle name="Heading 3 4" xfId="4428" xr:uid="{D4E5C03B-F3C8-41E5-AEFF-8961595477F8}"/>
    <cellStyle name="Heading 3 5" xfId="23170" xr:uid="{CFFF0F84-4ED4-4006-A5E2-6499F61CD53D}"/>
    <cellStyle name="Heading 3 6" xfId="4385" xr:uid="{DB8E724C-6D85-4B0A-8FAE-1BC8EBA7FFC2}"/>
    <cellStyle name="Heading 4" xfId="9" builtinId="19" customBuiltin="1"/>
    <cellStyle name="Heading 4 2" xfId="392" xr:uid="{BF5B81F3-98E2-4CBB-9482-AD303FC84421}"/>
    <cellStyle name="Heading 4 2 2" xfId="3490" xr:uid="{8AB965F2-6A7B-45BA-A4C6-9A3377EA7C4C}"/>
    <cellStyle name="Heading 4 2 2 2" xfId="31486" xr:uid="{A0737011-7B3B-4D43-AD8F-0C331AEE2AEE}"/>
    <cellStyle name="Heading 4 2 2 3" xfId="24081" xr:uid="{773189B6-8621-42EF-87FC-90DDA54DC22B}"/>
    <cellStyle name="Heading 4 2 2 4" xfId="18340" xr:uid="{78E4C38D-CB73-4C7F-A773-6565490E7666}"/>
    <cellStyle name="Heading 4 2 3" xfId="951" xr:uid="{EDB54C9D-6B67-44FD-AD2C-52EC33141850}"/>
    <cellStyle name="Heading 4 2 3 2" xfId="23849" xr:uid="{1E7B0816-A3F8-4309-897D-41F081FF5622}"/>
    <cellStyle name="Heading 4 2 4" xfId="4149" xr:uid="{B77B3B1D-0334-4D85-AC4C-8646C1C53B6F}"/>
    <cellStyle name="Heading 4 2 4 2" xfId="18339" xr:uid="{5B30DEC8-2895-4A1F-854C-A74B2F106DD6}"/>
    <cellStyle name="Heading 4 2 5" xfId="6672" xr:uid="{54CAE00D-2D1C-41C2-9BC2-7A1461EB6544}"/>
    <cellStyle name="Heading 4 3" xfId="4726" xr:uid="{67DDDE1B-3ECF-4F91-A6ED-954EFEC37AF5}"/>
    <cellStyle name="Heading 4 3 2" xfId="18338" xr:uid="{2B960AF8-AEB7-4503-9CE2-EA6D8E253038}"/>
    <cellStyle name="Heading 4 3 2 2" xfId="24068" xr:uid="{1D90A96C-17FF-4F2C-9870-60D4E816B0A2}"/>
    <cellStyle name="Heading 4 4" xfId="4429" xr:uid="{C4945139-54CC-4738-B836-C4B16BA307CD}"/>
    <cellStyle name="Heading 4 5" xfId="23171" xr:uid="{BE603734-DB5F-4207-A1DD-E7875615E223}"/>
    <cellStyle name="Heading 4 6" xfId="4386" xr:uid="{91D9FAA4-53D7-4647-92F0-B4A720FC62D6}"/>
    <cellStyle name="Heading No Underline" xfId="4108" xr:uid="{F2E9FCC7-FD70-418C-9F19-00B585078B91}"/>
    <cellStyle name="Heading No Underline 2" xfId="4116" xr:uid="{38EA1AA1-ED8A-40C6-B1EC-65ED4C032D8A}"/>
    <cellStyle name="Heading No Underline 2 2" xfId="4196" xr:uid="{04382898-3ED0-4C37-B786-9FC172088EE1}"/>
    <cellStyle name="Heading No Underline 2 3" xfId="4207" xr:uid="{887CB9C1-C8E1-4DFE-9DEF-C3F1AD3E4349}"/>
    <cellStyle name="Heading No Underline 3" xfId="4124" xr:uid="{B67FF2DF-7DDC-4EAB-9290-51133E057F81}"/>
    <cellStyle name="Heading No Underline 4" xfId="4203" xr:uid="{32F11B85-7DD1-4E32-B6DE-14B7DD4151F7}"/>
    <cellStyle name="Heading With Underline" xfId="4121" xr:uid="{30CA93A3-92B8-4BF3-BF31-C2E1ABDC082C}"/>
    <cellStyle name="Heading With Underline 2" xfId="4113" xr:uid="{52D45D13-B6DA-43C9-A01C-6687736E55B5}"/>
    <cellStyle name="Heading With Underline 2 2" xfId="4194" xr:uid="{216A2FBC-B6B4-42B7-BDE5-85179D304C47}"/>
    <cellStyle name="Heading With Underline 2 3" xfId="4205" xr:uid="{F82EBE49-3A05-45E6-8DC0-C91C4A823567}"/>
    <cellStyle name="Heading With Underline 3" xfId="4125" xr:uid="{61BF94F8-F833-4818-9A4B-638190F3E10E}"/>
    <cellStyle name="Heading With Underline 4" xfId="4211" xr:uid="{275B69F6-D7D0-4598-B95D-369445F4D173}"/>
    <cellStyle name="Hyperlink" xfId="2" builtinId="8"/>
    <cellStyle name="Hyperlink 2" xfId="265" xr:uid="{68F45F35-CA50-48F3-9EEE-73F550CA7BE4}"/>
    <cellStyle name="Hyperlink 2 2" xfId="4277" xr:uid="{233BC8BD-71AB-4007-9ED3-BA4ADB428426}"/>
    <cellStyle name="Hyperlink 2 2 2" xfId="18343" xr:uid="{F51CBE24-852B-4667-8DFB-655D0861D1FD}"/>
    <cellStyle name="Hyperlink 2 2 2 2" xfId="24105" xr:uid="{27A448CF-FC35-40AE-A3ED-58E694B5A550}"/>
    <cellStyle name="Hyperlink 2 2 3" xfId="18342" xr:uid="{3CE4A4B5-8EC0-4E63-AD23-1415BD4895A0}"/>
    <cellStyle name="Hyperlink 2 2 4" xfId="20910" xr:uid="{9003534E-0396-42C7-9C1E-033B80244A08}"/>
    <cellStyle name="Hyperlink 2 2 5" xfId="6674" xr:uid="{CBDE25C5-4148-4837-9B3B-01D3A62EA96D}"/>
    <cellStyle name="Hyperlink 2 3" xfId="18344" xr:uid="{35585E8C-F09B-4D09-BFC5-90498B17586E}"/>
    <cellStyle name="Hyperlink 2 3 2" xfId="31604" xr:uid="{C6E042EC-E034-44FA-AE75-CA4946C127D1}"/>
    <cellStyle name="Hyperlink 2 3 3" xfId="24082" xr:uid="{EE83FD6D-DB3A-4952-8A8C-40E1BBC619D9}"/>
    <cellStyle name="Hyperlink 2 4" xfId="18345" xr:uid="{2A44C1CD-2DEF-4F46-A689-ED417760FBC9}"/>
    <cellStyle name="Hyperlink 2 4 2" xfId="18346" xr:uid="{BABCB0A9-4FD8-44D5-AC69-D7EC53602709}"/>
    <cellStyle name="Hyperlink 2 4 2 2" xfId="31585" xr:uid="{2F45A5EB-D6EC-45F4-AAF2-FEF136F9086A}"/>
    <cellStyle name="Hyperlink 2 4 3" xfId="24251" xr:uid="{157A0188-7884-4F87-8C4E-31A7B0FDE2AA}"/>
    <cellStyle name="Hyperlink 2 5" xfId="18341" xr:uid="{95520AAB-025C-4386-AFCD-C957EDBFE8FA}"/>
    <cellStyle name="Hyperlink 2 5 2" xfId="23829" xr:uid="{2D4218E5-27A6-4F20-A8A6-BB8C98BB61B2}"/>
    <cellStyle name="Hyperlink 2 6" xfId="20814" xr:uid="{BF56FFA6-790F-4333-9C6E-FCB2551C37C2}"/>
    <cellStyle name="Hyperlink 2 6 2" xfId="22752" xr:uid="{CE0110B7-2AE4-4899-B2CF-CD41B1B60355}"/>
    <cellStyle name="Hyperlink 2 7" xfId="6673" xr:uid="{06C5EB64-2EE8-4C28-8C38-06C2376BB445}"/>
    <cellStyle name="Hyperlink 3" xfId="4819" xr:uid="{9DB644C4-8E6E-4869-A801-6074C57571F2}"/>
    <cellStyle name="Hyperlink 3 2" xfId="18347" xr:uid="{14E58A6D-8228-4EA3-8469-6480E0712D6D}"/>
    <cellStyle name="Hyperlink 3 2 2" xfId="24471" xr:uid="{593A1127-35DA-4A25-A6F6-5E079D316700}"/>
    <cellStyle name="Hyperlink 3 2 3" xfId="24107" xr:uid="{E41E07D0-1523-4043-B0F3-C17F12BDFFCE}"/>
    <cellStyle name="Hyperlink 3 3" xfId="24094" xr:uid="{0C9250E2-B556-4ECC-B14F-F856B13460CB}"/>
    <cellStyle name="Hyperlink 3 4" xfId="24448" xr:uid="{C702BCDA-B10A-4FF2-9712-7494B4D113AD}"/>
    <cellStyle name="Hyperlink 3 5" xfId="31588" xr:uid="{D507FE68-B6D9-454A-B5A9-D30D030CC49E}"/>
    <cellStyle name="Hyperlink 4" xfId="18348" xr:uid="{BECD880C-3596-4A4B-A05F-DC1B57EEDCB1}"/>
    <cellStyle name="Hyperlink 4 2" xfId="24030" xr:uid="{B4AF72DE-9C13-4F07-990A-B457AD566746}"/>
    <cellStyle name="Hyperlink 5" xfId="31760" xr:uid="{F93A07F9-5640-445E-AF25-8A1BF679B556}"/>
    <cellStyle name="Hyperlink 6" xfId="31743" xr:uid="{E8BD7409-0D0D-4D54-99B6-EC9CE59418E0}"/>
    <cellStyle name="Hyperlink 7" xfId="5011" xr:uid="{1FB0D7C4-3A0F-41E1-8438-93AF6A6BC417}"/>
    <cellStyle name="Input" xfId="12" builtinId="20" customBuiltin="1"/>
    <cellStyle name="Input 2" xfId="393" xr:uid="{A1C5A4B5-DBEA-4FE7-94B4-66C4D586CF59}"/>
    <cellStyle name="Input 2 2" xfId="3491" xr:uid="{4D68124E-C9A8-459A-A47B-9C9E690C0D90}"/>
    <cellStyle name="Input 2 2 2" xfId="4762" xr:uid="{6EEADD08-6FA9-4228-84A1-4A79E337FA05}"/>
    <cellStyle name="Input 2 2 2 2" xfId="31488" xr:uid="{5C9ED6C4-FFA9-4FE1-87C5-B76DF82C9A6F}"/>
    <cellStyle name="Input 2 2 3" xfId="18351" xr:uid="{8199889D-1F09-4A2D-9905-72BEE1B0A3E9}"/>
    <cellStyle name="Input 2 2 4" xfId="4617" xr:uid="{A2415438-50D2-4E5D-9B56-59FD40018E75}"/>
    <cellStyle name="Input 2 3" xfId="897" xr:uid="{B163AF0C-E5F8-422D-9579-6DBD3108DA44}"/>
    <cellStyle name="Input 2 3 2" xfId="20665" xr:uid="{46C74ABF-B06E-422A-B906-9E67903DB753}"/>
    <cellStyle name="Input 2 3 2 2" xfId="31487" xr:uid="{0CBA05C7-076F-44D4-AD65-7712B598CD5F}"/>
    <cellStyle name="Input 2 3 3" xfId="23853" xr:uid="{C836899F-E4C4-40EA-B6A2-744FD180A67C}"/>
    <cellStyle name="Input 2 3 4" xfId="4716" xr:uid="{BCD5E188-A1AA-43FE-81FD-2E2B4B48BF8B}"/>
    <cellStyle name="Input 2 4" xfId="18350" xr:uid="{AEBA4A7E-4158-47D8-9987-1FB10D8CD32A}"/>
    <cellStyle name="Input 2 5" xfId="6675" xr:uid="{BFBE5EF0-A603-449B-9E1E-41880B540CAD}"/>
    <cellStyle name="Input 2 6" xfId="4531" xr:uid="{A2DC8992-A6D9-4880-84E2-AFA93F5C6A5C}"/>
    <cellStyle name="Input 3" xfId="4589" xr:uid="{C5E9EC0D-352A-4742-B6C0-40EFDB70A915}"/>
    <cellStyle name="Input 3 2" xfId="18349" xr:uid="{150B70C7-E3AD-43BD-BCAB-20A3F4062B9B}"/>
    <cellStyle name="Input 3 2 2" xfId="24069" xr:uid="{6F76CCE9-D7EE-4A6E-8652-F6F7E1794914}"/>
    <cellStyle name="Input 4" xfId="4553" xr:uid="{273CA94C-6A7D-4FEF-AA6C-EC0E1D8EE953}"/>
    <cellStyle name="Input 5" xfId="4433" xr:uid="{83CAF8B4-DD1A-4672-88A6-D362B0A9516A}"/>
    <cellStyle name="Input 6" xfId="23175" xr:uid="{8C8DF2A2-27B1-4DF1-8E2A-04B686B43271}"/>
    <cellStyle name="Input 7" xfId="4390" xr:uid="{3BA25F63-FC63-447C-B0AF-8D28216C4DD9}"/>
    <cellStyle name="Linked Cell" xfId="15" builtinId="24" customBuiltin="1"/>
    <cellStyle name="Linked Cell 2" xfId="394" xr:uid="{40EDC68D-FFAD-4489-9728-C5B434DCF25A}"/>
    <cellStyle name="Linked Cell 2 2" xfId="3492" xr:uid="{4F4651BC-EEA6-4428-8897-78D9B7F6538E}"/>
    <cellStyle name="Linked Cell 2 2 2" xfId="18354" xr:uid="{A61F5AD1-45E8-48D2-B4B1-C4A81E0C74DC}"/>
    <cellStyle name="Linked Cell 2 2 2 2" xfId="31489" xr:uid="{5DEC2F01-E8DA-4C96-A3CD-13701714B355}"/>
    <cellStyle name="Linked Cell 2 2 3" xfId="24083" xr:uid="{BD908BBA-517E-480B-AB8B-4DD1118C61A5}"/>
    <cellStyle name="Linked Cell 2 2 4" xfId="4620" xr:uid="{F33412D4-0AF5-4AB0-8617-6F2A69D04A52}"/>
    <cellStyle name="Linked Cell 2 3" xfId="847" xr:uid="{08C663CC-2671-4E37-B7FB-EAE33582BCB8}"/>
    <cellStyle name="Linked Cell 2 3 2" xfId="23856" xr:uid="{C0D38499-6E96-4291-BDB6-C6A14161F0F6}"/>
    <cellStyle name="Linked Cell 2 4" xfId="18353" xr:uid="{0D280468-6A00-474E-B67B-7445B78DB21E}"/>
    <cellStyle name="Linked Cell 2 5" xfId="6676" xr:uid="{113C029B-32ED-4AF8-861B-A36609F7F0EB}"/>
    <cellStyle name="Linked Cell 3" xfId="4592" xr:uid="{A3AEC31D-A568-4DF9-AC0D-F2580B555EB3}"/>
    <cellStyle name="Linked Cell 3 2" xfId="18352" xr:uid="{C7B77E53-3F38-40C7-BB13-5E804586366B}"/>
    <cellStyle name="Linked Cell 3 2 2" xfId="24070" xr:uid="{3785AE5A-24AE-4C40-8928-8E46101E11B9}"/>
    <cellStyle name="Linked Cell 4" xfId="4556" xr:uid="{69131837-2CD4-453D-A081-DD49BBA33E73}"/>
    <cellStyle name="Linked Cell 5" xfId="4436" xr:uid="{CBCE982E-7B4F-42F7-96A0-62AFE705D123}"/>
    <cellStyle name="Linked Cell 6" xfId="23178" xr:uid="{1FE48054-6241-4A22-A73B-13A5903100F8}"/>
    <cellStyle name="Linked Cell 7" xfId="4393" xr:uid="{F65490EB-1022-4519-9075-0F3111FA3F50}"/>
    <cellStyle name="Neutral 10" xfId="52" xr:uid="{B0C3384A-182A-47FA-99EF-BF958E4A502D}"/>
    <cellStyle name="Neutral 2" xfId="395" xr:uid="{4EAA1F4F-868F-48C4-A28C-A2F1765526F0}"/>
    <cellStyle name="Neutral 2 2" xfId="3493" xr:uid="{62AE800A-0858-46CB-BFEA-323C6598E5A4}"/>
    <cellStyle name="Neutral 2 2 2" xfId="4083" xr:uid="{130FC751-75C9-4621-9370-51E0EDE2C46A}"/>
    <cellStyle name="Neutral 2 2 2 2" xfId="31491" xr:uid="{52DE4702-C70D-40BC-ABF9-3FAD0E77C2CC}"/>
    <cellStyle name="Neutral 2 2 2 3" xfId="4763" xr:uid="{0AA57EE7-A013-46F3-8EFE-F9C7BCEA0D63}"/>
    <cellStyle name="Neutral 2 2 3" xfId="18357" xr:uid="{F1472A81-F00B-4040-B17B-F094D7D4A235}"/>
    <cellStyle name="Neutral 2 2 4" xfId="4616" xr:uid="{A5C23C68-D144-45AF-9D09-6282D20C8D09}"/>
    <cellStyle name="Neutral 2 2 5" xfId="4335" xr:uid="{136ECB2C-A4D5-44EF-B792-E96F410172D1}"/>
    <cellStyle name="Neutral 2 3" xfId="911" xr:uid="{BD14F217-F7C8-4772-8326-7BFC56E6B07E}"/>
    <cellStyle name="Neutral 2 3 2" xfId="4091" xr:uid="{69658601-E49A-4A89-AC86-860C23FAF819}"/>
    <cellStyle name="Neutral 2 3 2 2" xfId="31490" xr:uid="{94E249EB-8D60-44CF-BFAB-5F14ECC2E491}"/>
    <cellStyle name="Neutral 2 3 2 3" xfId="20666" xr:uid="{2FE9B717-FC71-494A-84D2-38F8A6B3BB39}"/>
    <cellStyle name="Neutral 2 3 3" xfId="23852" xr:uid="{2B2A7604-F51D-4F36-8F83-C4E8C052DD79}"/>
    <cellStyle name="Neutral 2 3 4" xfId="4717" xr:uid="{DBA83065-7DCC-49EF-91E1-668E27F7BA0E}"/>
    <cellStyle name="Neutral 2 4" xfId="3843" xr:uid="{B4A9207B-FA10-4F60-80F3-BE868E699AAD}"/>
    <cellStyle name="Neutral 2 4 2" xfId="4232" xr:uid="{8C150C76-80B9-41DC-B5BB-81D869D43735}"/>
    <cellStyle name="Neutral 2 4 2 2" xfId="18356" xr:uid="{9D242B84-3E8A-49FE-8BA2-66D1DBBB8B63}"/>
    <cellStyle name="Neutral 2 5" xfId="3514" xr:uid="{210F5A29-C268-46A9-9566-6D61F7488F7B}"/>
    <cellStyle name="Neutral 2 5 2" xfId="22715" xr:uid="{D67048B1-0F1B-4F5F-A945-FD1B6E0CB2E4}"/>
    <cellStyle name="Neutral 2 6" xfId="6677" xr:uid="{D0661218-D260-41EC-979E-26224E5A0C49}"/>
    <cellStyle name="Neutral 2 7" xfId="4532" xr:uid="{F3BA9041-0B75-4461-AC06-A3E4554CC3E6}"/>
    <cellStyle name="Neutral 3" xfId="4100" xr:uid="{D8255D69-D8F0-4268-BC8B-94809B8B1EBC}"/>
    <cellStyle name="Neutral 3 2" xfId="18355" xr:uid="{84554DDD-91A6-4D92-8575-31EC6DD92F33}"/>
    <cellStyle name="Neutral 3 2 2" xfId="24071" xr:uid="{C13BE19F-F907-4167-99C6-D479837FB27E}"/>
    <cellStyle name="Neutral 3 3" xfId="4588" xr:uid="{F83D40D8-6EB2-4E0C-99C9-BFF1528DDFCC}"/>
    <cellStyle name="Neutral 3 4" xfId="4342" xr:uid="{7BF1E6BE-CB54-4A84-BC37-665A99FDCDA5}"/>
    <cellStyle name="Neutral 4" xfId="4253" xr:uid="{F7C981D2-1B9F-45AE-BCB2-EEF889D07B0D}"/>
    <cellStyle name="Neutral 4 2" xfId="4885" xr:uid="{76E5E4C8-8948-43CA-9C9F-82994E6E1E89}"/>
    <cellStyle name="Neutral 4 3" xfId="4552" xr:uid="{25C4D36D-9799-43E3-BEA9-524A7FB8E912}"/>
    <cellStyle name="Neutral 4 4" xfId="4327" xr:uid="{05853A79-5ED9-44DC-B7BF-FC9C3C142B10}"/>
    <cellStyle name="Neutral 5" xfId="4257" xr:uid="{33C870B0-6EC7-4CE6-8C53-B9216DEB1F78}"/>
    <cellStyle name="Neutral 5 2" xfId="23160" xr:uid="{E26DB697-A993-4A36-AE29-35B9A1851A1B}"/>
    <cellStyle name="Neutral 5 3" xfId="23153" xr:uid="{1727E821-1A08-48E5-9F31-3EE46F864F65}"/>
    <cellStyle name="Neutral 6" xfId="4432" xr:uid="{4421D815-8CC7-4051-BAA3-BB5A1EB76CC1}"/>
    <cellStyle name="Neutral 7" xfId="23174" xr:uid="{7480F443-4B76-476D-B716-F5C7F4DCAAAD}"/>
    <cellStyle name="Neutral 8" xfId="4389" xr:uid="{15D88615-3760-4473-A43E-57864CBDF507}"/>
    <cellStyle name="Neutral 9" xfId="31746" xr:uid="{098CAD49-381C-4B3F-BA69-3A6AC8030BBE}"/>
    <cellStyle name="Normal" xfId="0" builtinId="0"/>
    <cellStyle name="Normal - size 10" xfId="304" xr:uid="{A33E0827-7339-4F19-AFAA-7AE103B23701}"/>
    <cellStyle name="Normal - size 10 2" xfId="20832" xr:uid="{6D3C283E-3B1A-4D1D-B6EE-649CE878D979}"/>
    <cellStyle name="Normal - size 10 3" xfId="18358" xr:uid="{03170AF8-6A55-45DA-BACA-F2F5B434C9FD}"/>
    <cellStyle name="Normal - size 11" xfId="305" xr:uid="{8AA8A914-D941-4E62-9526-50F574FCF3D4}"/>
    <cellStyle name="Normal - size 11 2" xfId="3525" xr:uid="{C54C9911-2506-4757-BF7B-DB7024158306}"/>
    <cellStyle name="Normal - size 11 2 2" xfId="24086" xr:uid="{0B5BA7E6-6D2F-4C14-B558-F7B70BA3E98B}"/>
    <cellStyle name="Normal - size 11 2 2 2" xfId="24449" xr:uid="{97765563-A34B-4832-8094-3FFCE4DCC2D3}"/>
    <cellStyle name="Normal - size 11 2 3" xfId="24183" xr:uid="{E2E95088-EA46-40B2-B50A-C3C6B8A7C1C9}"/>
    <cellStyle name="Normal - size 11 2 4" xfId="23789" xr:uid="{7F30F7C6-6564-4BB4-A762-1E0AEBB1716C}"/>
    <cellStyle name="Normal - size 11 2 5" xfId="18360" xr:uid="{1DF94678-42BB-41F0-B797-B2D3B2C89C25}"/>
    <cellStyle name="Normal - size 11 3" xfId="20833" xr:uid="{09185915-96B0-4B31-A3BB-CCBAE6FD398B}"/>
    <cellStyle name="Normal - size 11 3 2" xfId="24451" xr:uid="{0193904A-5F9E-40E9-BA29-FD6E3EBE0457}"/>
    <cellStyle name="Normal - size 11 4" xfId="18359" xr:uid="{DC09DC2B-1176-4A27-B428-52B7C201551D}"/>
    <cellStyle name="Normal - size 8" xfId="306" xr:uid="{A0C9A48E-D121-4550-B389-D8AB17CCF051}"/>
    <cellStyle name="Normal - size 8 2" xfId="20834" xr:uid="{44AB3CB7-184D-4F54-9692-F58BC8BF44A5}"/>
    <cellStyle name="Normal - size 8 3" xfId="18361" xr:uid="{D44948CE-C8AE-43AC-B6D1-F585ACE32F34}"/>
    <cellStyle name="Normal - size 9" xfId="307" xr:uid="{907F46D9-B983-470F-82DC-66B3240AEF38}"/>
    <cellStyle name="Normal - size 9 2" xfId="20835" xr:uid="{D01BC735-8A4B-4783-8BDD-1A180B8C9AF1}"/>
    <cellStyle name="Normal - size 9 3" xfId="18362" xr:uid="{3AF8ECFA-5BF6-47FB-89A0-4E85F7F603C2}"/>
    <cellStyle name="Normal - Style1" xfId="4134" xr:uid="{AC9FD2E4-4306-43F7-B61D-ECCC45E285B6}"/>
    <cellStyle name="Normal - Style1 2" xfId="4324" xr:uid="{0A5B1861-9DF3-4944-9EBF-BB84ACD8B0D5}"/>
    <cellStyle name="Normal - Style2" xfId="4135" xr:uid="{D406FD1A-48E2-4DCA-8CCF-A87CA7C89846}"/>
    <cellStyle name="Normal - Style3" xfId="4136" xr:uid="{86144A50-3B87-40FA-A08F-36AC43D1BB91}"/>
    <cellStyle name="Normal - Style4" xfId="4137" xr:uid="{8A8819E5-15EE-4546-A1BD-A0E7CAEFF5F8}"/>
    <cellStyle name="Normal - Style5" xfId="4138" xr:uid="{7D5C4F29-CE70-404F-8A19-FC68CCA2631C}"/>
    <cellStyle name="Normal 10" xfId="202" xr:uid="{52EA217F-A896-43C2-9AC4-B7869662782F}"/>
    <cellStyle name="Normal 10 2" xfId="328" xr:uid="{699D5407-5F82-4F6F-A255-D7B555F377D8}"/>
    <cellStyle name="Normal 10 2 10" xfId="23891" xr:uid="{6373EE0E-B32B-4A49-9CDA-F39B88350312}"/>
    <cellStyle name="Normal 10 2 2" xfId="3444" xr:uid="{246CB90A-997C-4E63-9B49-5A00DB64D7C2}"/>
    <cellStyle name="Normal 10 2 2 10" xfId="23028" xr:uid="{E626C6EE-2F80-47FD-A43D-4F1E35F22AD1}"/>
    <cellStyle name="Normal 10 2 2 11" xfId="4674" xr:uid="{5268A11A-087F-4906-B0EE-F4FAB9F61DA3}"/>
    <cellStyle name="Normal 10 2 2 2" xfId="22078" xr:uid="{3EC57079-278E-469C-9B2B-47AEEDD9397D}"/>
    <cellStyle name="Normal 10 2 2 2 2" xfId="25832" xr:uid="{E491835C-86B7-4AAE-840A-46AAAD8FA257}"/>
    <cellStyle name="Normal 10 2 2 2 2 2" xfId="28807" xr:uid="{1C80F5FA-ACDE-446B-B0CE-849ABCAEB069}"/>
    <cellStyle name="Normal 10 2 2 2 3" xfId="27293" xr:uid="{648618E1-01B7-4F20-86AE-1A7BD736C3E2}"/>
    <cellStyle name="Normal 10 2 2 2 4" xfId="30288" xr:uid="{BFF2AFDF-93B2-4AC9-921C-74AFFB62AD8A}"/>
    <cellStyle name="Normal 10 2 2 2 5" xfId="24364" xr:uid="{C5CFD25B-1B0B-4A0E-BBE0-4D23E7D2A73C}"/>
    <cellStyle name="Normal 10 2 2 3" xfId="18365" xr:uid="{0E04C4BB-3D0C-4940-B398-F537A730D126}"/>
    <cellStyle name="Normal 10 2 2 3 2" xfId="26119" xr:uid="{AAEE2F3B-1F50-4799-A0B7-AE05C6CFA3F1}"/>
    <cellStyle name="Normal 10 2 2 3 2 2" xfId="29097" xr:uid="{036FD30B-9233-4B08-A72F-443C317E0A15}"/>
    <cellStyle name="Normal 10 2 2 3 3" xfId="27586" xr:uid="{C4077DE7-C8C9-4934-8910-2C2454005418}"/>
    <cellStyle name="Normal 10 2 2 3 4" xfId="30584" xr:uid="{E7FA5E68-1E34-4AE3-A405-65104DE95A3D}"/>
    <cellStyle name="Normal 10 2 2 3 5" xfId="24675" xr:uid="{6124CCCA-0E79-4F3F-A1A5-C54B66D2EB5B}"/>
    <cellStyle name="Normal 10 2 2 4" xfId="6083" xr:uid="{2B242438-3CB8-419E-9C3F-CFA833E4C701}"/>
    <cellStyle name="Normal 10 2 2 4 2" xfId="26410" xr:uid="{5CF475D6-51C2-4E87-BF6B-B26E64BBC5AC}"/>
    <cellStyle name="Normal 10 2 2 4 2 2" xfId="29394" xr:uid="{DB39AB7C-7A05-488D-B471-2FABE35EAF91}"/>
    <cellStyle name="Normal 10 2 2 4 3" xfId="27883" xr:uid="{1E63BF0C-C51E-4A0B-A0D5-66768EA88FB7}"/>
    <cellStyle name="Normal 10 2 2 4 4" xfId="30882" xr:uid="{5607421C-1FE8-4472-ABAF-DA4DEA998CDB}"/>
    <cellStyle name="Normal 10 2 2 4 5" xfId="24954" xr:uid="{5707954F-CFE4-487F-9507-F540B7778C60}"/>
    <cellStyle name="Normal 10 2 2 5" xfId="25251" xr:uid="{D6620675-A8D4-4BA0-B4D3-DCD14B65453D}"/>
    <cellStyle name="Normal 10 2 2 5 2" xfId="26719" xr:uid="{4D414DFA-DB75-427B-BB24-34FB7754C285}"/>
    <cellStyle name="Normal 10 2 2 5 2 2" xfId="29703" xr:uid="{DAB67992-5A73-4D29-A42E-B35BBD84AAF5}"/>
    <cellStyle name="Normal 10 2 2 5 3" xfId="28192" xr:uid="{5073F3DA-B5D4-4E4E-8196-8D1B49AA831F}"/>
    <cellStyle name="Normal 10 2 2 5 4" xfId="31192" xr:uid="{A2A7F043-94F9-4814-9DE9-0A1474BC2C80}"/>
    <cellStyle name="Normal 10 2 2 6" xfId="25551" xr:uid="{749CE69E-FFEE-4F21-9FF1-16C5A52F5B70}"/>
    <cellStyle name="Normal 10 2 2 6 2" xfId="28517" xr:uid="{C5A4C03D-586E-41BC-A8E6-240BB5D5DB15}"/>
    <cellStyle name="Normal 10 2 2 7" xfId="27002" xr:uid="{ED308F97-05A2-4B96-B26A-407B41E87C9A}"/>
    <cellStyle name="Normal 10 2 2 8" xfId="29996" xr:uid="{2754F8A0-6903-461C-B103-09DDBE8736B5}"/>
    <cellStyle name="Normal 10 2 2 9" xfId="31615" xr:uid="{9AC11597-1089-4206-A013-03442FA2CAFA}"/>
    <cellStyle name="Normal 10 2 3" xfId="1517" xr:uid="{7B3EA02F-5324-4D80-9B8D-0642C3C5AB4F}"/>
    <cellStyle name="Normal 10 2 3 2" xfId="21105" xr:uid="{D4550D88-2B4E-4CC6-8CF8-E638286BC01C}"/>
    <cellStyle name="Normal 10 2 3 2 2" xfId="28740" xr:uid="{4EC6E77D-005C-482B-8523-6790B962F0EE}"/>
    <cellStyle name="Normal 10 2 3 2 3" xfId="25763" xr:uid="{67DFD4D8-13AA-4F18-B40E-DAFF9D0364A0}"/>
    <cellStyle name="Normal 10 2 3 3" xfId="27226" xr:uid="{6FB901E6-A2AE-4A26-822F-F80BAF37E6C2}"/>
    <cellStyle name="Normal 10 2 3 4" xfId="30220" xr:uid="{BFEB00EE-2F67-46E6-BA1C-CC2F05BE2589}"/>
    <cellStyle name="Normal 10 2 3 5" xfId="31638" xr:uid="{26635EEE-3D5B-4BC2-845F-34F98B881736}"/>
    <cellStyle name="Normal 10 2 3 6" xfId="24285" xr:uid="{06A94D9D-D9E8-4CA1-AA16-A8B7B2B7F9EA}"/>
    <cellStyle name="Normal 10 2 4" xfId="20856" xr:uid="{366335B3-5E9A-4A85-ADC1-7D5B04D710CC}"/>
    <cellStyle name="Normal 10 2 4 2" xfId="26050" xr:uid="{1F4E7DE6-4DE7-4206-AA1D-96816ED7D180}"/>
    <cellStyle name="Normal 10 2 4 2 2" xfId="29029" xr:uid="{14BCAB27-E3B3-4438-B072-2FF23AF1BFA0}"/>
    <cellStyle name="Normal 10 2 4 3" xfId="27518" xr:uid="{AC419A5B-87FB-43CD-AF83-DEE80BDF0792}"/>
    <cellStyle name="Normal 10 2 4 4" xfId="30515" xr:uid="{CBEF7E37-B664-4957-AD34-9C3C623434C6}"/>
    <cellStyle name="Normal 10 2 4 5" xfId="31586" xr:uid="{7909269E-1A63-4E6B-85F3-A0418962E16F}"/>
    <cellStyle name="Normal 10 2 4 6" xfId="24606" xr:uid="{A3C6F823-684D-4C4E-94C1-3ECFC1497CC7}"/>
    <cellStyle name="Normal 10 2 5" xfId="18364" xr:uid="{56B00083-D2D4-480B-BF29-B10BB4D07466}"/>
    <cellStyle name="Normal 10 2 5 2" xfId="26341" xr:uid="{A7EB87D1-028C-4D1D-B4A5-EA46FA6B1BCA}"/>
    <cellStyle name="Normal 10 2 5 2 2" xfId="29325" xr:uid="{1750EFFA-57E9-4625-828A-087D7DFD1F43}"/>
    <cellStyle name="Normal 10 2 5 3" xfId="27814" xr:uid="{725FBB91-3830-4669-9905-70EE1097DB67}"/>
    <cellStyle name="Normal 10 2 5 4" xfId="30812" xr:uid="{4775573E-B7F6-406F-8819-E7110B1A8F7E}"/>
    <cellStyle name="Normal 10 2 5 5" xfId="24885" xr:uid="{7D88C631-A7F9-431C-A79F-9C22CA40F256}"/>
    <cellStyle name="Normal 10 2 6" xfId="25182" xr:uid="{925DBB79-D768-4A9D-A0F0-D6740E74C193}"/>
    <cellStyle name="Normal 10 2 6 2" xfId="26651" xr:uid="{99AAA19E-12E5-47A2-BEBD-F4C1FD327FEF}"/>
    <cellStyle name="Normal 10 2 6 2 2" xfId="29635" xr:uid="{7D0F843C-D167-4684-B570-23482D0EAA68}"/>
    <cellStyle name="Normal 10 2 6 3" xfId="28124" xr:uid="{A8EB3A80-B280-47BC-B9CC-5A0DBDDE4371}"/>
    <cellStyle name="Normal 10 2 6 4" xfId="31123" xr:uid="{AE8C7C63-64D7-4BD4-8A81-A29C10CA2A35}"/>
    <cellStyle name="Normal 10 2 7" xfId="25482" xr:uid="{3D3305EE-0BFE-405D-9F26-2432CF63ABB8}"/>
    <cellStyle name="Normal 10 2 7 2" xfId="28449" xr:uid="{B2F3AF1E-C28F-4A28-924E-07BDDE129851}"/>
    <cellStyle name="Normal 10 2 8" xfId="26933" xr:uid="{F9932849-BF83-4E9B-81CC-35972F39086E}"/>
    <cellStyle name="Normal 10 2 9" xfId="29927" xr:uid="{B9330F1D-BEEE-415E-A46E-03EA7E2B53B8}"/>
    <cellStyle name="Normal 10 3" xfId="2139" xr:uid="{FAFBC0A0-47C4-4DF0-BDCD-70F9CC9DBA11}"/>
    <cellStyle name="Normal 10 3 2" xfId="4173" xr:uid="{5102F79E-DAED-49CD-A31C-EF447EF7FF58}"/>
    <cellStyle name="Normal 10 3 2 2" xfId="22331" xr:uid="{F3B3EE90-5C1A-402B-A0DF-5E2448BB2B08}"/>
    <cellStyle name="Normal 10 3 2 3" xfId="24245" xr:uid="{106C9C01-3B22-4EE4-93AD-177315C393F4}"/>
    <cellStyle name="Normal 10 3 2 4" xfId="6276" xr:uid="{A476FBEC-C68D-4546-8C64-D8BB01FC23F4}"/>
    <cellStyle name="Normal 10 3 3" xfId="4216" xr:uid="{EC92F438-BA90-4088-8DAD-23B38CC04738}"/>
    <cellStyle name="Normal 10 3 3 2" xfId="23823" xr:uid="{75F12264-65E2-4A13-8B55-479A2B8240FB}"/>
    <cellStyle name="Normal 10 3 3 3" xfId="21347" xr:uid="{5A352DB3-509C-4FDA-8497-B65FDD15FD00}"/>
    <cellStyle name="Normal 10 3 4" xfId="18363" xr:uid="{67878C95-A3B9-4112-B3A0-713807F4DD16}"/>
    <cellStyle name="Normal 10 3 4 2" xfId="23449" xr:uid="{72B73F75-E664-4DB9-AC0A-F399D0EDCF7C}"/>
    <cellStyle name="Normal 10 3 5" xfId="5501" xr:uid="{7A5D9425-8112-4AFD-A2D8-ACFD07CAAAEF}"/>
    <cellStyle name="Normal 10 3 6" xfId="4541" xr:uid="{FEA122A2-67E9-4C71-936C-59E71EAC56A1}"/>
    <cellStyle name="Normal 10 4" xfId="1463" xr:uid="{3A5E180B-4158-4ABB-8515-E1330188D919}"/>
    <cellStyle name="Normal 10 4 2" xfId="21832" xr:uid="{6A26EFEB-5E9E-4C87-A484-2C1874127986}"/>
    <cellStyle name="Normal 10 4 3" xfId="23809" xr:uid="{65DAD3DC-98C6-45CE-92CC-D549DA5BB381}"/>
    <cellStyle name="Normal 10 4 4" xfId="5920" xr:uid="{1DA6A7E7-7554-4951-9B60-D3A07E9B1BE6}"/>
    <cellStyle name="Normal 10 5" xfId="20758" xr:uid="{B910A0F8-6ED4-4059-A87B-73E5F9BDBA53}"/>
    <cellStyle name="Normal 10 6" xfId="6678" xr:uid="{0C014E29-D1BB-4C91-999C-A72FC5F7D7A4}"/>
    <cellStyle name="Normal 10 6 2" xfId="22720" xr:uid="{82BB2615-68DC-4254-959E-091597B688BF}"/>
    <cellStyle name="Normal 10 7" xfId="4915" xr:uid="{93D31FF2-477A-4CEA-B8DC-5D199EBC2819}"/>
    <cellStyle name="Normal 10 8" xfId="22887" xr:uid="{45446EEC-5FD1-4655-A856-211A2154455A}"/>
    <cellStyle name="Normal 100" xfId="485" xr:uid="{C3816AF8-9FC6-4D20-B0FE-4BFDB4713AF7}"/>
    <cellStyle name="Normal 101" xfId="486" xr:uid="{EF656BF3-19DA-4318-B685-B3D6100797FA}"/>
    <cellStyle name="Normal 101 2" xfId="26566" xr:uid="{D78390F7-68C3-4173-8AB9-03990100294C}"/>
    <cellStyle name="Normal 101 2 2" xfId="29550" xr:uid="{6061345E-0D51-41AD-9881-5390D9456181}"/>
    <cellStyle name="Normal 101 3" xfId="28039" xr:uid="{03115772-ADF2-49DF-A3EE-DCA61D0C32F8}"/>
    <cellStyle name="Normal 101 4" xfId="31038" xr:uid="{C2AC0F4D-B37F-4DFE-9441-78858DF03A3B}"/>
    <cellStyle name="Normal 101 5" xfId="25110" xr:uid="{A0A61BEC-CF77-4DD3-AC55-033E3202B317}"/>
    <cellStyle name="Normal 102" xfId="487" xr:uid="{7FBBF0BE-2FF3-4F1F-BA53-CA1A204997F5}"/>
    <cellStyle name="Normal 102 2" xfId="26562" xr:uid="{9EDBAC63-2221-4A93-B3F4-B160330D1217}"/>
    <cellStyle name="Normal 102 2 2" xfId="29546" xr:uid="{D0332958-8D21-4626-8905-87C6B2753D65}"/>
    <cellStyle name="Normal 102 3" xfId="28035" xr:uid="{EF0888B8-8631-48DA-A58F-D72E76F2D900}"/>
    <cellStyle name="Normal 102 4" xfId="31034" xr:uid="{1FC4B328-7142-4F8D-976E-35405DDB6F7A}"/>
    <cellStyle name="Normal 102 5" xfId="25106" xr:uid="{C5536F94-1DBF-431E-B83D-7D5B02FC1957}"/>
    <cellStyle name="Normal 103" xfId="488" xr:uid="{B2097C15-BEBD-456E-9C94-CCFB614852BC}"/>
    <cellStyle name="Normal 103 2" xfId="26276" xr:uid="{0118C52A-6AD1-449B-8A19-8CF726F6A853}"/>
    <cellStyle name="Normal 103 2 2" xfId="29258" xr:uid="{A3CEE36A-C330-4D77-8DF2-8A68D11B49A6}"/>
    <cellStyle name="Normal 103 3" xfId="27747" xr:uid="{D7283628-9299-432E-A61A-E6304EA4C101}"/>
    <cellStyle name="Normal 103 4" xfId="30745" xr:uid="{11D1B38F-39D6-4ACA-938E-8335EF010CC6}"/>
    <cellStyle name="Normal 103 5" xfId="24831" xr:uid="{316287DA-C414-4561-B069-2C5C3BF66836}"/>
    <cellStyle name="Normal 104" xfId="489" xr:uid="{CB7EC9F7-2B93-4AF2-AE2B-F2889740A862}"/>
    <cellStyle name="Normal 104 2" xfId="26561" xr:uid="{FDD02412-B94C-409D-86C8-3ABC2636E145}"/>
    <cellStyle name="Normal 104 2 2" xfId="29545" xr:uid="{F997CFB5-5AB8-425D-BEAD-A4E8F3365A67}"/>
    <cellStyle name="Normal 104 3" xfId="28034" xr:uid="{1B57F3CB-13B2-42F1-AE14-F8309ED7AB6B}"/>
    <cellStyle name="Normal 104 4" xfId="31033" xr:uid="{6A9B6DB4-B410-40E5-8A1D-242F4031942C}"/>
    <cellStyle name="Normal 104 5" xfId="25105" xr:uid="{FFCC5F74-E451-466F-939B-DC60DAC03BBF}"/>
    <cellStyle name="Normal 105" xfId="490" xr:uid="{4F81C49A-9A33-4B16-B81E-E24014A6C99C}"/>
    <cellStyle name="Normal 105 2" xfId="26570" xr:uid="{8316B988-CBD5-4224-8AB7-B7916BA67596}"/>
    <cellStyle name="Normal 105 2 2" xfId="29554" xr:uid="{9F4677C5-D683-413D-BEEF-18F035A35A80}"/>
    <cellStyle name="Normal 105 3" xfId="28043" xr:uid="{BB09457B-EA03-4FC4-8DFD-6239D1AC25CC}"/>
    <cellStyle name="Normal 105 4" xfId="31042" xr:uid="{9AEB989A-B789-489D-A92E-DC33B54EBC1D}"/>
    <cellStyle name="Normal 105 5" xfId="25114" xr:uid="{1B194766-9425-40C5-B8AF-A373321A959B}"/>
    <cellStyle name="Normal 106" xfId="491" xr:uid="{3B5C4FD9-AAD8-4DCE-B94C-505FE344376F}"/>
    <cellStyle name="Normal 106 2" xfId="26569" xr:uid="{4C1E1D6C-BFE0-4665-90AE-8C4E770A328F}"/>
    <cellStyle name="Normal 106 2 2" xfId="29553" xr:uid="{D7182C5E-9D4E-4060-B44F-F66C4F241BA3}"/>
    <cellStyle name="Normal 106 3" xfId="28042" xr:uid="{AC3F9FE7-E364-490F-B0D0-F3A2F8498108}"/>
    <cellStyle name="Normal 106 4" xfId="31041" xr:uid="{54393B73-7F40-4CCA-99CA-FD84F0A5C261}"/>
    <cellStyle name="Normal 106 5" xfId="25113" xr:uid="{B4D95E20-2C78-46A1-B07C-42F1928F38B2}"/>
    <cellStyle name="Normal 107" xfId="492" xr:uid="{C8FE3FDE-6916-4188-826F-6FD85F69CB1D}"/>
    <cellStyle name="Normal 107 2" xfId="26559" xr:uid="{1F605F35-1F21-4368-893E-27E2E5606A5B}"/>
    <cellStyle name="Normal 107 2 2" xfId="29543" xr:uid="{9EB961E4-C89C-4AFF-A332-79233FFF137E}"/>
    <cellStyle name="Normal 107 3" xfId="28032" xr:uid="{33D39789-85D4-4859-A275-34743C67CD3D}"/>
    <cellStyle name="Normal 107 4" xfId="31031" xr:uid="{2EF905B6-92AC-454F-826F-07A3250EA734}"/>
    <cellStyle name="Normal 107 5" xfId="25102" xr:uid="{9A23FAC1-FB2A-4EAA-B2F0-B115A6B3EAA6}"/>
    <cellStyle name="Normal 108" xfId="493" xr:uid="{4706A9B8-FD74-45A3-AC6F-02B463F4D107}"/>
    <cellStyle name="Normal 108 2" xfId="26563" xr:uid="{D0E98A7E-09F4-4A54-852F-F5CAEE3E10AC}"/>
    <cellStyle name="Normal 108 2 2" xfId="29547" xr:uid="{25389D35-7A32-420C-80B3-41E0D5606115}"/>
    <cellStyle name="Normal 108 3" xfId="28036" xr:uid="{63BF37EA-0DA9-49DA-A79F-351402484BCA}"/>
    <cellStyle name="Normal 108 4" xfId="31035" xr:uid="{F1F6562D-C86C-47D4-875C-4CB00897B013}"/>
    <cellStyle name="Normal 108 5" xfId="25107" xr:uid="{6A958323-4551-40D3-ADFC-EF0E2907FA89}"/>
    <cellStyle name="Normal 108 6" xfId="23379" xr:uid="{9553C80A-E99A-40A2-9EC4-7D74F59B46C9}"/>
    <cellStyle name="Normal 108 7" xfId="4856" xr:uid="{0479CABC-2A21-4C21-A0F7-AB6A5CCFFA58}"/>
    <cellStyle name="Normal 109" xfId="494" xr:uid="{A767D7BE-C647-4340-8F4C-E2BAD2B690A7}"/>
    <cellStyle name="Normal 109 2" xfId="26565" xr:uid="{240B4C79-1E66-4D10-8F86-5D424266E23F}"/>
    <cellStyle name="Normal 109 2 2" xfId="29549" xr:uid="{96FA9D4E-E70D-43D3-82D2-DA9476564119}"/>
    <cellStyle name="Normal 109 3" xfId="28038" xr:uid="{0ECB3657-C665-492D-9396-891170C3F673}"/>
    <cellStyle name="Normal 109 4" xfId="31037" xr:uid="{A11427E9-EAE1-4CBA-9C29-EB4FEC28CF7F}"/>
    <cellStyle name="Normal 109 5" xfId="25109" xr:uid="{8BC53927-6C9E-458E-A6F6-E9D9C8C975CA}"/>
    <cellStyle name="Normal 109 6" xfId="23380" xr:uid="{28A0B819-0EAA-4E7C-AB38-DCCB468FEBDE}"/>
    <cellStyle name="Normal 109 7" xfId="22824" xr:uid="{99205C65-906C-4F25-BEB5-612FCBE34C40}"/>
    <cellStyle name="Normal 11" xfId="203" xr:uid="{B46BA66A-A384-43CE-B53F-0939ECD5AAAB}"/>
    <cellStyle name="Normal 11 2" xfId="329" xr:uid="{C81116B3-1DF9-4175-9B4E-D0F5CCA9106D}"/>
    <cellStyle name="Normal 11 2 10" xfId="23892" xr:uid="{2B47D63A-4A92-4970-8985-40771EADEC41}"/>
    <cellStyle name="Normal 11 2 2" xfId="6084" xr:uid="{34540F14-7163-4FF5-89D7-8FC2A227E8B2}"/>
    <cellStyle name="Normal 11 2 2 10" xfId="23962" xr:uid="{41ECADD9-EA24-4383-9C57-8BFDF858FF4F}"/>
    <cellStyle name="Normal 11 2 2 2" xfId="22079" xr:uid="{358E8BB3-994D-40A3-BF95-722A46C3134F}"/>
    <cellStyle name="Normal 11 2 2 2 2" xfId="25833" xr:uid="{E2B1D654-5C9C-4259-9B46-20703430FB19}"/>
    <cellStyle name="Normal 11 2 2 2 2 2" xfId="28808" xr:uid="{14A5CBE7-E51B-406E-8B1A-954E5E3106B9}"/>
    <cellStyle name="Normal 11 2 2 2 3" xfId="27294" xr:uid="{F3099514-E788-432B-A55B-9C07BB3D2E72}"/>
    <cellStyle name="Normal 11 2 2 2 4" xfId="30289" xr:uid="{096503AC-A956-4A22-A0CD-D9C90EA4DA5D}"/>
    <cellStyle name="Normal 11 2 2 2 5" xfId="24365" xr:uid="{6F022153-2479-4491-9061-FC150EBEC521}"/>
    <cellStyle name="Normal 11 2 2 3" xfId="18368" xr:uid="{A2616070-15B2-4CC6-B593-AC4F432BB59C}"/>
    <cellStyle name="Normal 11 2 2 3 2" xfId="26120" xr:uid="{19031BBC-E817-4208-9FB0-29CBC54437A0}"/>
    <cellStyle name="Normal 11 2 2 3 2 2" xfId="29098" xr:uid="{8AAA836D-5F4D-4ACA-89E8-9334B605FE90}"/>
    <cellStyle name="Normal 11 2 2 3 3" xfId="27587" xr:uid="{287F11A4-8830-4923-9B67-0AC0AA712485}"/>
    <cellStyle name="Normal 11 2 2 3 4" xfId="30585" xr:uid="{C3644370-F472-4715-A887-C9BBF1E99EDD}"/>
    <cellStyle name="Normal 11 2 2 3 5" xfId="24676" xr:uid="{4D5CBFF3-2A72-426D-8731-80A2CA5A5B96}"/>
    <cellStyle name="Normal 11 2 2 4" xfId="24955" xr:uid="{E7560101-FA9B-455A-A45F-F074D5C8AD15}"/>
    <cellStyle name="Normal 11 2 2 4 2" xfId="26411" xr:uid="{4476AF24-A5AE-4B64-8869-71F0F75DE095}"/>
    <cellStyle name="Normal 11 2 2 4 2 2" xfId="29395" xr:uid="{1451715B-DFCE-4928-ABA7-AF128462262A}"/>
    <cellStyle name="Normal 11 2 2 4 3" xfId="27884" xr:uid="{5C8F39EA-6930-419E-BB09-5E119DA0323F}"/>
    <cellStyle name="Normal 11 2 2 4 4" xfId="30883" xr:uid="{16D1C191-55CC-4C0E-9884-55CABE4E8C0A}"/>
    <cellStyle name="Normal 11 2 2 5" xfId="25252" xr:uid="{6AC498DF-C561-4B92-9757-07845D88A607}"/>
    <cellStyle name="Normal 11 2 2 5 2" xfId="26720" xr:uid="{30C1AAC9-BE53-43B7-B828-76EEADC40B00}"/>
    <cellStyle name="Normal 11 2 2 5 2 2" xfId="29704" xr:uid="{71BD1B1E-B771-4739-9A26-8010B7AA8292}"/>
    <cellStyle name="Normal 11 2 2 5 3" xfId="28193" xr:uid="{5006D994-58DB-4807-9E96-A0D6F53A5553}"/>
    <cellStyle name="Normal 11 2 2 5 4" xfId="31193" xr:uid="{6EB65A49-893E-4B73-80D3-DD647092CA15}"/>
    <cellStyle name="Normal 11 2 2 6" xfId="25552" xr:uid="{16321BBB-94AE-44EE-8F2B-B964FFF515C6}"/>
    <cellStyle name="Normal 11 2 2 6 2" xfId="28518" xr:uid="{216C9C65-3327-41FA-A2D3-CF874CCCF4F8}"/>
    <cellStyle name="Normal 11 2 2 7" xfId="27003" xr:uid="{847873CC-0582-4719-BD97-1251F7BCFFE1}"/>
    <cellStyle name="Normal 11 2 2 8" xfId="29997" xr:uid="{C51FC163-063D-494B-AB39-3FCDBD02FBD0}"/>
    <cellStyle name="Normal 11 2 2 9" xfId="31643" xr:uid="{3CAC466E-A89B-4515-BBCE-787224630FCF}"/>
    <cellStyle name="Normal 11 2 3" xfId="5267" xr:uid="{8636F40C-FED5-415A-978F-ABFBB38CA5FA}"/>
    <cellStyle name="Normal 11 2 3 2" xfId="21106" xr:uid="{5AC4FC49-394C-44E7-9575-964B874BB97B}"/>
    <cellStyle name="Normal 11 2 3 2 2" xfId="28741" xr:uid="{F3E8F592-9E1A-4BF4-BEBF-31003D5E75AD}"/>
    <cellStyle name="Normal 11 2 3 2 3" xfId="25764" xr:uid="{11753C44-A662-4488-9F49-FA8EFB607B47}"/>
    <cellStyle name="Normal 11 2 3 3" xfId="27227" xr:uid="{DDA60899-36FC-49D9-B7B5-EB3595CD8526}"/>
    <cellStyle name="Normal 11 2 3 4" xfId="30221" xr:uid="{5B17CE23-5EC9-411E-84CB-85DF0DA3DE89}"/>
    <cellStyle name="Normal 11 2 3 5" xfId="31616" xr:uid="{2A467E59-A020-4F11-8DEA-8EBF07034D2D}"/>
    <cellStyle name="Normal 11 2 3 6" xfId="24286" xr:uid="{9E827E84-21BF-4D26-BC8D-638D5FC3B63D}"/>
    <cellStyle name="Normal 11 2 4" xfId="20857" xr:uid="{DA94438A-BB79-4A8F-AFF4-B3D986619EA5}"/>
    <cellStyle name="Normal 11 2 4 2" xfId="26051" xr:uid="{6CE9CCFA-0CE5-403E-8ED6-C229395CEB92}"/>
    <cellStyle name="Normal 11 2 4 2 2" xfId="29030" xr:uid="{2638547C-FA7F-444C-92C2-EA70695E3922}"/>
    <cellStyle name="Normal 11 2 4 3" xfId="27519" xr:uid="{C124705F-48CB-4EB0-8424-2DF42C4098B8}"/>
    <cellStyle name="Normal 11 2 4 4" xfId="30516" xr:uid="{E2785EE4-06F0-4311-8298-82F41F0C7172}"/>
    <cellStyle name="Normal 11 2 4 5" xfId="24607" xr:uid="{F80BE13E-3960-46E0-82EA-711CA6572859}"/>
    <cellStyle name="Normal 11 2 5" xfId="18367" xr:uid="{EBC031A9-6948-4586-8E22-31C93FB9A7EB}"/>
    <cellStyle name="Normal 11 2 5 2" xfId="26342" xr:uid="{AA6735E2-6D48-4875-9BB8-8A79A1CFD16E}"/>
    <cellStyle name="Normal 11 2 5 2 2" xfId="29326" xr:uid="{90505B76-BD99-44AE-A0BE-5C4AC035D11E}"/>
    <cellStyle name="Normal 11 2 5 3" xfId="27815" xr:uid="{1A4135CF-1292-405C-8C52-38C4F5A737C1}"/>
    <cellStyle name="Normal 11 2 5 4" xfId="30813" xr:uid="{F1703BDB-29E3-4B49-BB78-59ED81DBB469}"/>
    <cellStyle name="Normal 11 2 5 5" xfId="24886" xr:uid="{253BEABD-DB0E-430E-9676-010D31823B1F}"/>
    <cellStyle name="Normal 11 2 6" xfId="25183" xr:uid="{C7E16C8A-E5C3-490E-A2AB-232118B0771E}"/>
    <cellStyle name="Normal 11 2 6 2" xfId="26652" xr:uid="{0DF39B4C-AC21-4DFD-895F-E16B30CA966E}"/>
    <cellStyle name="Normal 11 2 6 2 2" xfId="29636" xr:uid="{12FEF2F9-400F-4311-9FB0-E7332E3F7A2B}"/>
    <cellStyle name="Normal 11 2 6 3" xfId="28125" xr:uid="{7F79AF31-FE91-405F-84EC-69999F773B3E}"/>
    <cellStyle name="Normal 11 2 6 4" xfId="31124" xr:uid="{91370F14-3AE8-4FE7-B09A-BCE0405F42AB}"/>
    <cellStyle name="Normal 11 2 7" xfId="25483" xr:uid="{0F1FFA07-A617-4551-A76E-1D6BAA66A0EF}"/>
    <cellStyle name="Normal 11 2 7 2" xfId="28450" xr:uid="{6F112CA0-F4E9-4FCD-88BD-2B12D7372B21}"/>
    <cellStyle name="Normal 11 2 8" xfId="26934" xr:uid="{17B2553D-37AB-4285-BEE6-02B82E6EF1FD}"/>
    <cellStyle name="Normal 11 2 9" xfId="29928" xr:uid="{7DB4C784-A4A7-4F11-B4A9-F5C2E759B8AD}"/>
    <cellStyle name="Normal 11 3" xfId="3408" xr:uid="{F4D91A10-019A-449B-BF63-C78C28555A05}"/>
    <cellStyle name="Normal 11 3 2" xfId="4174" xr:uid="{911D731A-5971-4E9D-8440-7D233DF81D98}"/>
    <cellStyle name="Normal 11 3 2 2" xfId="22332" xr:uid="{73673757-9784-4726-91DC-5654DB36AA6F}"/>
    <cellStyle name="Normal 11 3 2 3" xfId="24246" xr:uid="{9F6C72DD-9FB0-4347-958D-48686A840BFD}"/>
    <cellStyle name="Normal 11 3 2 4" xfId="6277" xr:uid="{8CA80312-25BB-46A1-8280-D789986E4DF0}"/>
    <cellStyle name="Normal 11 3 3" xfId="4217" xr:uid="{29C40CB8-25EC-4672-A5E7-759E04BE0D2C}"/>
    <cellStyle name="Normal 11 3 3 2" xfId="23824" xr:uid="{6F900707-59E2-4812-AD2A-ED4F58D33DC8}"/>
    <cellStyle name="Normal 11 3 3 3" xfId="21348" xr:uid="{59B0E66D-AE1E-4C23-8233-0496DABC0A6B}"/>
    <cellStyle name="Normal 11 3 4" xfId="4145" xr:uid="{DE005F8B-6717-4DA0-A228-299A78CF3942}"/>
    <cellStyle name="Normal 11 3 4 2" xfId="18366" xr:uid="{2B09F877-1278-42B8-AE1C-CAA0E72EC87C}"/>
    <cellStyle name="Normal 11 3 5" xfId="23450" xr:uid="{47725B70-37B5-4968-A20D-FCD71257B689}"/>
    <cellStyle name="Normal 11 4" xfId="1452" xr:uid="{0CD05B25-4AE3-4E88-9279-E0A2791DCAF7}"/>
    <cellStyle name="Normal 11 4 2" xfId="3864" xr:uid="{026DCEDF-EFDC-43FA-A119-3C488C72919F}"/>
    <cellStyle name="Normal 11 4 2 2" xfId="31642" xr:uid="{E3B5E149-6F57-4242-9EA7-A7AFBA257634}"/>
    <cellStyle name="Normal 11 4 2 3" xfId="21833" xr:uid="{7E17C05F-DFB7-4152-8FA7-856215EBCF70}"/>
    <cellStyle name="Normal 11 4 3" xfId="23817" xr:uid="{AD352B1A-0B14-43D0-836C-A87D4B6F2358}"/>
    <cellStyle name="Normal 11 4 4" xfId="5921" xr:uid="{97D33FFD-45DB-4107-A672-BB634F3CE4B3}"/>
    <cellStyle name="Normal 11 4 5" xfId="32041" xr:uid="{C48E5500-FEB5-468D-B668-279CC9704FF0}"/>
    <cellStyle name="Normal 11 5" xfId="3363" xr:uid="{C6AD0D33-F78B-4C78-B383-57E308389D12}"/>
    <cellStyle name="Normal 11 5 2" xfId="31579" xr:uid="{7F7FE36E-AFBF-418E-AE2F-A31487AC576A}"/>
    <cellStyle name="Normal 11 6" xfId="4916" xr:uid="{28C861C8-4F83-41A0-9E7D-D3B43B5E3414}"/>
    <cellStyle name="Normal 11 7" xfId="22888" xr:uid="{33B76EE3-284D-4103-99D4-ACF9C315FA0B}"/>
    <cellStyle name="Normal 110" xfId="495" xr:uid="{059CD2F8-72A8-438B-9E17-DEE94FFB5FF7}"/>
    <cellStyle name="Normal 110 2" xfId="26484" xr:uid="{6E17E24E-2046-469D-B01D-2A261643231C}"/>
    <cellStyle name="Normal 110 2 2" xfId="29468" xr:uid="{1ABD1991-4487-4D16-830F-93B019B229F3}"/>
    <cellStyle name="Normal 110 3" xfId="27957" xr:uid="{BD2488B3-F6D9-4F83-A050-42D47D9112ED}"/>
    <cellStyle name="Normal 110 4" xfId="30956" xr:uid="{552663E9-CE15-4EF8-BD48-D1454DD181DB}"/>
    <cellStyle name="Normal 110 5" xfId="25027" xr:uid="{3A6655F8-8594-468D-9251-2DAE26234CC2}"/>
    <cellStyle name="Normal 111" xfId="496" xr:uid="{9E4A85EA-1DDE-453C-8C3C-6A9503B5DDB3}"/>
    <cellStyle name="Normal 111 2" xfId="26564" xr:uid="{F50C1965-1F0F-43CE-A6F3-DC89A34E8639}"/>
    <cellStyle name="Normal 111 2 2" xfId="29548" xr:uid="{24029315-8E20-4788-B939-56815AC40287}"/>
    <cellStyle name="Normal 111 3" xfId="28037" xr:uid="{495B1E2B-2D0D-46FC-8B70-31684FC0BE6D}"/>
    <cellStyle name="Normal 111 4" xfId="31036" xr:uid="{E7C51367-6A94-4E43-8E30-A964F39E4F5D}"/>
    <cellStyle name="Normal 111 5" xfId="25108" xr:uid="{03D0FC39-93D6-45BC-A515-275BA5BB5170}"/>
    <cellStyle name="Normal 112" xfId="497" xr:uid="{CD72DD89-3BB6-47E0-8036-302FF67F3E10}"/>
    <cellStyle name="Normal 113" xfId="498" xr:uid="{1F55DD1E-B62D-465B-9EE8-CF71B6804FBD}"/>
    <cellStyle name="Normal 114" xfId="499" xr:uid="{0BAAE68E-D51F-4822-919A-96D0E619DE9A}"/>
    <cellStyle name="Normal 114 2" xfId="28336" xr:uid="{088E6E7A-AD7D-4D98-84F9-8D4C5D6BB724}"/>
    <cellStyle name="Normal 114 3" xfId="25395" xr:uid="{5E60A7E2-4134-4BD5-8F54-289DD2D5384F}"/>
    <cellStyle name="Normal 115" xfId="500" xr:uid="{5B514AEC-D360-481B-A794-F1D9971A77C0}"/>
    <cellStyle name="Normal 115 2" xfId="28366" xr:uid="{1AE3F82A-5AAF-4C5D-8A36-80A1D0B05676}"/>
    <cellStyle name="Normal 115 3" xfId="25413" xr:uid="{98C6F463-831B-4DFA-B965-90D8152849B8}"/>
    <cellStyle name="Normal 116" xfId="501" xr:uid="{37D9C4CB-97A9-418F-ADB3-64C696FD0AC4}"/>
    <cellStyle name="Normal 116 2" xfId="28368" xr:uid="{3E8575B6-6663-4DF2-8986-CF03B1755E5D}"/>
    <cellStyle name="Normal 116 3" xfId="25415" xr:uid="{9B0A8B2A-29B3-4096-88CD-3B749BB37D8F}"/>
    <cellStyle name="Normal 117" xfId="502" xr:uid="{A5D3081D-CA10-4EE4-AAAD-E93736AC8887}"/>
    <cellStyle name="Normal 118" xfId="503" xr:uid="{0BC30C7D-142E-40E5-B919-97D14D452BF1}"/>
    <cellStyle name="Normal 119" xfId="504" xr:uid="{135A6839-A263-47FF-8BA2-1654514E040D}"/>
    <cellStyle name="Normal 12" xfId="204" xr:uid="{A3A9FF2B-009C-4B95-9C0C-0F073E1E9CDC}"/>
    <cellStyle name="Normal 12 10" xfId="18370" xr:uid="{A0276AE2-20FE-46EB-9BF0-5123528B8F57}"/>
    <cellStyle name="Normal 12 11" xfId="18369" xr:uid="{1D94A90A-8868-4B99-AAA6-5999EF76F7E7}"/>
    <cellStyle name="Normal 12 12" xfId="20759" xr:uid="{768715EC-CB23-449E-AFF6-05B46284BA15}"/>
    <cellStyle name="Normal 12 13" xfId="6623" xr:uid="{F5DF9321-4556-4BC0-AC41-A15FDD9529A8}"/>
    <cellStyle name="Normal 12 13 2" xfId="22800" xr:uid="{8E3766D8-2B4C-4055-8624-816B9BA2274A}"/>
    <cellStyle name="Normal 12 14" xfId="4917" xr:uid="{ECA5CB6C-FE47-4C0F-A0AF-1BAE59C1D618}"/>
    <cellStyle name="Normal 12 15" xfId="22889" xr:uid="{BE0A8E1E-4E98-4C24-BDF8-8B84E7347BA2}"/>
    <cellStyle name="Normal 12 2" xfId="330" xr:uid="{ABB15788-B192-49B9-9D08-4DFE2DB63229}"/>
    <cellStyle name="Normal 12 2 10" xfId="23893" xr:uid="{C8FDAB24-2261-4692-82B7-AEDDDBE12643}"/>
    <cellStyle name="Normal 12 2 2" xfId="6085" xr:uid="{7769FB65-639E-4B6F-AD9D-26D53EE3CCE9}"/>
    <cellStyle name="Normal 12 2 2 2" xfId="18373" xr:uid="{B34DFA92-5A68-4893-94C9-6A22B58F275F}"/>
    <cellStyle name="Normal 12 2 2 2 2" xfId="18374" xr:uid="{F49F8558-EA47-4006-864F-A4AB79E82F30}"/>
    <cellStyle name="Normal 12 2 2 2 2 2" xfId="28809" xr:uid="{EC3A82B2-A5D3-46E1-BF8C-D1303B086622}"/>
    <cellStyle name="Normal 12 2 2 2 2 3" xfId="25834" xr:uid="{B7B449A7-A179-4C77-914F-F7C688E3B559}"/>
    <cellStyle name="Normal 12 2 2 2 3" xfId="18375" xr:uid="{BBD964A2-23E7-4833-BDAC-B682F3593F92}"/>
    <cellStyle name="Normal 12 2 2 2 3 2" xfId="27295" xr:uid="{D3C62BCC-6B9E-4B2C-BF9A-86EF75B48931}"/>
    <cellStyle name="Normal 12 2 2 2 4" xfId="30290" xr:uid="{34F4ED9B-B71E-46DD-8C9A-2C099E3E4135}"/>
    <cellStyle name="Normal 12 2 2 2 5" xfId="24366" xr:uid="{7E20CDAB-36D4-4CDB-9BB2-2F8236E79CA5}"/>
    <cellStyle name="Normal 12 2 2 3" xfId="18376" xr:uid="{5DB26EE1-9950-4270-A91F-79E121EC0407}"/>
    <cellStyle name="Normal 12 2 2 3 2" xfId="26121" xr:uid="{AF0FE9E3-AB05-4AA4-88D9-D8FE34F9110F}"/>
    <cellStyle name="Normal 12 2 2 3 2 2" xfId="29099" xr:uid="{210D1AAE-E0E0-4F20-822F-06BC2B472BAC}"/>
    <cellStyle name="Normal 12 2 2 3 3" xfId="27588" xr:uid="{FDF84888-6AF6-41B3-BE49-B2DB5ED2C7B2}"/>
    <cellStyle name="Normal 12 2 2 3 4" xfId="30586" xr:uid="{859626EB-FA42-424D-A1B2-791D84BB8F3E}"/>
    <cellStyle name="Normal 12 2 2 3 5" xfId="24677" xr:uid="{7FB7440B-8717-44F7-BBB5-16E84F8199FF}"/>
    <cellStyle name="Normal 12 2 2 4" xfId="18377" xr:uid="{8F3BFDC0-6D3A-4F05-8467-7C482E7E58DE}"/>
    <cellStyle name="Normal 12 2 2 4 2" xfId="26412" xr:uid="{D6292196-57C8-4AB6-946F-5387A040BCEC}"/>
    <cellStyle name="Normal 12 2 2 4 2 2" xfId="29396" xr:uid="{61E6B52F-E278-4493-BD21-B54D48D67E4B}"/>
    <cellStyle name="Normal 12 2 2 4 3" xfId="27885" xr:uid="{9D117B71-27BF-48BC-AD86-56DBD5298C7F}"/>
    <cellStyle name="Normal 12 2 2 4 4" xfId="30884" xr:uid="{BE468AD4-7EA1-4B23-8035-4462E0C1B009}"/>
    <cellStyle name="Normal 12 2 2 4 5" xfId="24956" xr:uid="{DCE5E1F9-2FB3-4ABC-88D3-D24F0F2A56FD}"/>
    <cellStyle name="Normal 12 2 2 5" xfId="18378" xr:uid="{2D519E06-52D3-44C1-A6F5-E9A1434FED4B}"/>
    <cellStyle name="Normal 12 2 2 5 2" xfId="26721" xr:uid="{32D121F7-A07C-4F7C-ACF6-2BB3C993A891}"/>
    <cellStyle name="Normal 12 2 2 5 2 2" xfId="29705" xr:uid="{FA7B3E2D-FCDB-4749-B783-3A69299CDEF4}"/>
    <cellStyle name="Normal 12 2 2 5 3" xfId="28194" xr:uid="{05C62549-93AA-48EB-8DFC-A1D7303AB400}"/>
    <cellStyle name="Normal 12 2 2 5 4" xfId="31194" xr:uid="{0E337047-0790-4A11-8F7A-5EBD2CC88940}"/>
    <cellStyle name="Normal 12 2 2 5 5" xfId="25253" xr:uid="{78ADFFA1-B2CE-4D20-BBE9-A6973959C8AB}"/>
    <cellStyle name="Normal 12 2 2 6" xfId="22080" xr:uid="{4077D95E-8BB2-4F1E-9390-1279FF3182FA}"/>
    <cellStyle name="Normal 12 2 2 6 2" xfId="28519" xr:uid="{C007D03D-FA08-4E79-9991-DFB856A9EFFA}"/>
    <cellStyle name="Normal 12 2 2 6 3" xfId="25553" xr:uid="{B4F1276D-F62D-407B-AECE-C2BD04D87EE9}"/>
    <cellStyle name="Normal 12 2 2 7" xfId="18372" xr:uid="{98788C2F-496F-4B1F-A32B-1F03B31A8345}"/>
    <cellStyle name="Normal 12 2 2 7 2" xfId="27004" xr:uid="{15075A1C-6C19-4ADD-8000-24A4305C0837}"/>
    <cellStyle name="Normal 12 2 2 8" xfId="29998" xr:uid="{B1CFA8E4-EA6C-42DE-97BC-38A1AEBB37AE}"/>
    <cellStyle name="Normal 12 2 2 9" xfId="23963" xr:uid="{5733C0FB-BF28-4EA4-84EB-062EEC5220DE}"/>
    <cellStyle name="Normal 12 2 3" xfId="5268" xr:uid="{E1BE714F-A1E0-4ED1-8E06-65BE81AFD3A4}"/>
    <cellStyle name="Normal 12 2 3 2" xfId="18380" xr:uid="{DBB2BEBB-0283-43CD-8C56-099711749E1A}"/>
    <cellStyle name="Normal 12 2 3 2 2" xfId="18381" xr:uid="{6F843036-BE66-4513-9960-EB1F6D1CC14B}"/>
    <cellStyle name="Normal 12 2 3 2 2 2" xfId="28742" xr:uid="{BBE1C873-0445-4658-A170-DDE9A8772E2B}"/>
    <cellStyle name="Normal 12 2 3 2 3" xfId="18382" xr:uid="{4D47F091-35FD-48FA-A1D1-5D9317E7134A}"/>
    <cellStyle name="Normal 12 2 3 2 4" xfId="25765" xr:uid="{0869B15B-7825-482A-9DB8-ED40D82DFD7A}"/>
    <cellStyle name="Normal 12 2 3 3" xfId="18383" xr:uid="{FDB27D54-C3AE-4DD7-9110-A74F5F62C71F}"/>
    <cellStyle name="Normal 12 2 3 3 2" xfId="27228" xr:uid="{F074B3C3-DC10-4845-BF9C-65BA5E9902DE}"/>
    <cellStyle name="Normal 12 2 3 4" xfId="18384" xr:uid="{35D2D313-899C-4951-A106-B1F0099EADD8}"/>
    <cellStyle name="Normal 12 2 3 4 2" xfId="30222" xr:uid="{030BC4B8-10DC-48EF-9E59-81751FDE5B00}"/>
    <cellStyle name="Normal 12 2 3 5" xfId="18385" xr:uid="{EE1D49DB-9B3B-4C1C-8FF3-1BD5E545CAC6}"/>
    <cellStyle name="Normal 12 2 3 6" xfId="21107" xr:uid="{4A617124-20FC-491E-B4A2-DC2C35856418}"/>
    <cellStyle name="Normal 12 2 3 7" xfId="18379" xr:uid="{AC1E1487-83F7-4DC2-B693-FC2DB323D627}"/>
    <cellStyle name="Normal 12 2 3 8" xfId="24287" xr:uid="{27DBE695-714B-418A-96D7-9458C4277FCE}"/>
    <cellStyle name="Normal 12 2 4" xfId="18386" xr:uid="{20C0EC92-64BF-460E-8D27-D2ED90B332EA}"/>
    <cellStyle name="Normal 12 2 4 2" xfId="18387" xr:uid="{190AA9CA-7157-4BBA-A0CE-12AAD1F40BBD}"/>
    <cellStyle name="Normal 12 2 4 2 2" xfId="29031" xr:uid="{6B1FA7A2-A2DE-4D18-9EC9-A0FED281A2B2}"/>
    <cellStyle name="Normal 12 2 4 2 3" xfId="26052" xr:uid="{3076275D-81B3-48BF-9201-0DA6435FC588}"/>
    <cellStyle name="Normal 12 2 4 3" xfId="18388" xr:uid="{37471BE3-47E6-47D0-A5FF-D9AB2603705A}"/>
    <cellStyle name="Normal 12 2 4 3 2" xfId="27520" xr:uid="{F08E02C8-079A-44F8-9D99-707F475CE505}"/>
    <cellStyle name="Normal 12 2 4 4" xfId="30517" xr:uid="{4687CAB5-86F3-4DFB-BA9F-913E247C5BF0}"/>
    <cellStyle name="Normal 12 2 4 5" xfId="24608" xr:uid="{EE36D8D4-D071-4430-B391-F0AE3744BBFF}"/>
    <cellStyle name="Normal 12 2 5" xfId="18389" xr:uid="{9FBBFCB6-0D78-4BD8-9222-33EAF6150837}"/>
    <cellStyle name="Normal 12 2 5 2" xfId="26343" xr:uid="{12DCE9F4-0C66-4021-9873-F75F2F5FF95D}"/>
    <cellStyle name="Normal 12 2 5 2 2" xfId="29327" xr:uid="{3E1A98A7-E503-4AA7-A945-B1FFD06A43BF}"/>
    <cellStyle name="Normal 12 2 5 3" xfId="27816" xr:uid="{C3A0EC0F-FAFD-4EF9-9C84-740401B8BAD7}"/>
    <cellStyle name="Normal 12 2 5 4" xfId="30814" xr:uid="{B8208CCA-1EDD-425F-BADC-C157ED5CA773}"/>
    <cellStyle name="Normal 12 2 5 5" xfId="24887" xr:uid="{7B891B66-612F-49AD-89A8-FC9DB067415A}"/>
    <cellStyle name="Normal 12 2 6" xfId="18390" xr:uid="{2429D921-E9C8-4974-BCF7-253883379023}"/>
    <cellStyle name="Normal 12 2 6 2" xfId="26653" xr:uid="{0B45E5E2-D97A-43F9-9965-ABC9CDCCAD13}"/>
    <cellStyle name="Normal 12 2 6 2 2" xfId="29637" xr:uid="{942B3BFB-5380-4B62-8A73-C6E5F661BCFE}"/>
    <cellStyle name="Normal 12 2 6 3" xfId="28126" xr:uid="{53F2481B-E6CB-4545-87EE-9FC0A3C4CE68}"/>
    <cellStyle name="Normal 12 2 6 4" xfId="31125" xr:uid="{06E1C0F2-B121-4051-84A3-E1221A78DF42}"/>
    <cellStyle name="Normal 12 2 6 5" xfId="25184" xr:uid="{2CBD90C3-ACDF-414E-9B69-27F231157D91}"/>
    <cellStyle name="Normal 12 2 7" xfId="18391" xr:uid="{D25C8D89-BEB5-4512-8529-09CBF1E7DF23}"/>
    <cellStyle name="Normal 12 2 7 2" xfId="28451" xr:uid="{52E383BE-9C13-49B4-A746-A3A30FF8B513}"/>
    <cellStyle name="Normal 12 2 7 3" xfId="25484" xr:uid="{8988A9B2-240E-4A23-8BF8-A00FAD5264CD}"/>
    <cellStyle name="Normal 12 2 8" xfId="20858" xr:uid="{1388DFEE-590B-4C29-B0AF-CF9916FD6D51}"/>
    <cellStyle name="Normal 12 2 8 2" xfId="26935" xr:uid="{90AD96CD-0F27-40B4-B35C-AD58E7A2E0AE}"/>
    <cellStyle name="Normal 12 2 9" xfId="18371" xr:uid="{7F98DC63-8CE4-4635-8E81-0BF1D2E4C362}"/>
    <cellStyle name="Normal 12 2 9 2" xfId="29929" xr:uid="{CEE8A502-A9DC-4678-B698-9C8D8F2EEEA6}"/>
    <cellStyle name="Normal 12 3" xfId="3359" xr:uid="{F3DE2C4C-5D59-4369-866F-61D4BE96722B}"/>
    <cellStyle name="Normal 12 3 10" xfId="23451" xr:uid="{C59064F5-51BA-40D8-9AA7-4F9CDDD24A59}"/>
    <cellStyle name="Normal 12 3 2" xfId="4178" xr:uid="{A152D5C0-1B0C-4867-9B14-62E325708788}"/>
    <cellStyle name="Normal 12 3 2 2" xfId="18394" xr:uid="{27AD78F0-1567-491A-9415-B854C7881B75}"/>
    <cellStyle name="Normal 12 3 2 2 2" xfId="18395" xr:uid="{258B3BE8-6998-4EC8-85B8-F5E7E21A9906}"/>
    <cellStyle name="Normal 12 3 2 2 3" xfId="18396" xr:uid="{99ADE3E4-887A-447C-81C2-22B59D567C61}"/>
    <cellStyle name="Normal 12 3 2 3" xfId="18397" xr:uid="{C96C4173-A166-4463-B63E-EB73C1D9327E}"/>
    <cellStyle name="Normal 12 3 2 4" xfId="18398" xr:uid="{B015FEED-3A7F-4676-9C80-EAA7C1B346E7}"/>
    <cellStyle name="Normal 12 3 2 5" xfId="18399" xr:uid="{25F1BFEA-56A6-4B35-91C0-8F2AD3522921}"/>
    <cellStyle name="Normal 12 3 2 6" xfId="22333" xr:uid="{09FE2F58-F61C-4ACB-82E6-74FF05D007DF}"/>
    <cellStyle name="Normal 12 3 2 7" xfId="18393" xr:uid="{91603F52-E9B6-4BBB-9DC0-365A8ECA53E3}"/>
    <cellStyle name="Normal 12 3 2 8" xfId="24247" xr:uid="{AF60B743-A7CE-42BA-9B9A-87458A45662A}"/>
    <cellStyle name="Normal 12 3 2 9" xfId="6278" xr:uid="{52BB959D-C4BB-4556-8799-331F2E82CDDA}"/>
    <cellStyle name="Normal 12 3 3" xfId="4218" xr:uid="{0D5E74C0-DB6F-4C8D-B7A0-BC7DE8BE367F}"/>
    <cellStyle name="Normal 12 3 3 2" xfId="18401" xr:uid="{78845D1F-E29B-4B7C-BFDE-B963C00F782D}"/>
    <cellStyle name="Normal 12 3 3 2 2" xfId="18402" xr:uid="{7D39FFC4-8381-4234-842E-B43273F6AE1C}"/>
    <cellStyle name="Normal 12 3 3 2 3" xfId="18403" xr:uid="{E60FEC3C-EE42-48A5-A71E-309A4DAC25C5}"/>
    <cellStyle name="Normal 12 3 3 3" xfId="18404" xr:uid="{D8B4CE0F-BDE9-4631-80D6-20B50E6AA95D}"/>
    <cellStyle name="Normal 12 3 3 4" xfId="18405" xr:uid="{0CC26F61-AC8F-4A0E-9FEA-336B3B21A2F8}"/>
    <cellStyle name="Normal 12 3 3 5" xfId="18406" xr:uid="{46062D2F-CF9C-4BE4-9938-4BFCE8E11BAA}"/>
    <cellStyle name="Normal 12 3 3 6" xfId="23825" xr:uid="{E7C03070-DEAD-49ED-8345-488C661422EB}"/>
    <cellStyle name="Normal 12 3 3 7" xfId="18400" xr:uid="{AA1C7190-BDE2-4D28-BFD9-F9BADC732D4B}"/>
    <cellStyle name="Normal 12 3 4" xfId="4146" xr:uid="{1BC50AF8-52F5-4A18-895C-1DEE5641A375}"/>
    <cellStyle name="Normal 12 3 4 2" xfId="18408" xr:uid="{744B5952-1827-4355-BFEF-4AD52363E168}"/>
    <cellStyle name="Normal 12 3 4 3" xfId="18409" xr:uid="{0B35CBEE-C439-441C-A3CE-F17F37C2F65E}"/>
    <cellStyle name="Normal 12 3 4 4" xfId="18407" xr:uid="{3AB916DA-4383-4098-AA65-A5EAC479D8E7}"/>
    <cellStyle name="Normal 12 3 5" xfId="18410" xr:uid="{6B5CEC14-1AFF-4A58-B94F-FFAC792B2725}"/>
    <cellStyle name="Normal 12 3 6" xfId="18411" xr:uid="{6255DA12-0440-41BB-92E1-4584E79185AC}"/>
    <cellStyle name="Normal 12 3 7" xfId="18412" xr:uid="{5949A1AD-993D-40F3-9C42-BFC57B9DB4C6}"/>
    <cellStyle name="Normal 12 3 8" xfId="21349" xr:uid="{F2DA3E77-EC78-495B-80E1-1E932420404B}"/>
    <cellStyle name="Normal 12 3 9" xfId="18392" xr:uid="{CB9F133A-85DE-4A75-8F39-7FEF8A39B564}"/>
    <cellStyle name="Normal 12 4" xfId="5922" xr:uid="{395FA3E3-2F04-46C4-BDA3-E1A66F168E21}"/>
    <cellStyle name="Normal 12 4 10" xfId="23816" xr:uid="{370ABB08-810F-404B-95DF-F65FE7C81B62}"/>
    <cellStyle name="Normal 12 4 2" xfId="18414" xr:uid="{D87E754D-2004-4C05-A6A5-B2BD5BC3C337}"/>
    <cellStyle name="Normal 12 4 2 2" xfId="18415" xr:uid="{7AA599CE-28E2-46BF-9F7F-1884536F823B}"/>
    <cellStyle name="Normal 12 4 2 2 2" xfId="18416" xr:uid="{D647C054-2EA9-48EA-BF5D-C26A62DE2069}"/>
    <cellStyle name="Normal 12 4 2 2 3" xfId="18417" xr:uid="{B8DE517F-C4D0-4828-89F6-EB051388C140}"/>
    <cellStyle name="Normal 12 4 2 3" xfId="18418" xr:uid="{98FD01AA-1908-400B-B0B9-D8984E6F342B}"/>
    <cellStyle name="Normal 12 4 2 4" xfId="18419" xr:uid="{1BDB389D-9560-4A9A-812F-CB06BF2A63ED}"/>
    <cellStyle name="Normal 12 4 2 5" xfId="18420" xr:uid="{61EE6D6F-EBDD-40A4-9535-C90F73A92150}"/>
    <cellStyle name="Normal 12 4 3" xfId="18421" xr:uid="{44730CD4-AB89-48A4-905A-C9D3AFE3C0BD}"/>
    <cellStyle name="Normal 12 4 3 2" xfId="18422" xr:uid="{AA7AEA42-6B2E-4C81-A521-EACE9F425E02}"/>
    <cellStyle name="Normal 12 4 3 2 2" xfId="18423" xr:uid="{B32B6C35-DE09-4190-ABA3-CD08D629CC9E}"/>
    <cellStyle name="Normal 12 4 3 2 3" xfId="18424" xr:uid="{6874AAB7-81CA-416F-BD0E-0FF713876C9F}"/>
    <cellStyle name="Normal 12 4 3 3" xfId="18425" xr:uid="{0E40CE03-FA44-4731-AA02-DA36AF553970}"/>
    <cellStyle name="Normal 12 4 3 4" xfId="18426" xr:uid="{93D28BFB-8952-45E2-9C25-A08AFC26A5BC}"/>
    <cellStyle name="Normal 12 4 3 5" xfId="18427" xr:uid="{6DE7307E-AB02-4791-BC64-79352C56551A}"/>
    <cellStyle name="Normal 12 4 4" xfId="18428" xr:uid="{F710F981-90B6-4B2D-91E9-11E453A97501}"/>
    <cellStyle name="Normal 12 4 4 2" xfId="18429" xr:uid="{F8D6E584-5163-44F1-9C02-9805B196E56A}"/>
    <cellStyle name="Normal 12 4 4 3" xfId="18430" xr:uid="{C050461A-35F6-443F-8393-E99283EEF8E3}"/>
    <cellStyle name="Normal 12 4 5" xfId="18431" xr:uid="{9EE9E750-30BD-426B-921A-1B3D2E0EBE23}"/>
    <cellStyle name="Normal 12 4 6" xfId="18432" xr:uid="{CEC34808-3096-4468-9842-C77C26070EC9}"/>
    <cellStyle name="Normal 12 4 7" xfId="18433" xr:uid="{92FE289A-1EB0-477B-8C9A-D2B0F707F322}"/>
    <cellStyle name="Normal 12 4 8" xfId="21834" xr:uid="{FF1A8AF2-AD83-4E21-8F10-FF7204411C8B}"/>
    <cellStyle name="Normal 12 4 9" xfId="18413" xr:uid="{1EED5275-A3DE-4347-B668-7339613B40FD}"/>
    <cellStyle name="Normal 12 5" xfId="18434" xr:uid="{773F0C69-1DA2-4D85-9ABF-E628E2D2E1DD}"/>
    <cellStyle name="Normal 12 5 2" xfId="18435" xr:uid="{FE9D2B18-214C-4E86-9D06-16BB44B7E471}"/>
    <cellStyle name="Normal 12 5 2 2" xfId="18436" xr:uid="{E8C9B0F0-760B-43BC-9B02-3408DA90166A}"/>
    <cellStyle name="Normal 12 5 2 3" xfId="18437" xr:uid="{95935E5A-7134-4C8A-8996-C09200D049C5}"/>
    <cellStyle name="Normal 12 5 3" xfId="18438" xr:uid="{7C3972D1-77F1-4EEF-9D3A-669CF19F1520}"/>
    <cellStyle name="Normal 12 5 4" xfId="18439" xr:uid="{54946CF1-84F7-4026-8C43-340048B15580}"/>
    <cellStyle name="Normal 12 5 5" xfId="18440" xr:uid="{6298312A-DB1B-432B-978B-E972C087F370}"/>
    <cellStyle name="Normal 12 5 6" xfId="18441" xr:uid="{448381C1-8D9D-44F4-BEB8-220A2ABDE3AA}"/>
    <cellStyle name="Normal 12 6" xfId="18442" xr:uid="{02B497FB-B338-4AD0-BDD6-57455F8C3826}"/>
    <cellStyle name="Normal 12 6 2" xfId="18443" xr:uid="{2A488758-B8E0-48DA-A872-9ED3FD62ED63}"/>
    <cellStyle name="Normal 12 6 2 2" xfId="18444" xr:uid="{57EBFD1C-68C0-47FF-930F-D24C5105074C}"/>
    <cellStyle name="Normal 12 6 2 3" xfId="18445" xr:uid="{A4C94A6E-57D1-49A1-B7D8-5697F9B7FC18}"/>
    <cellStyle name="Normal 12 6 3" xfId="18446" xr:uid="{1AE8FF3A-DD72-4FCF-809A-1469C8492F42}"/>
    <cellStyle name="Normal 12 6 4" xfId="18447" xr:uid="{F50F5425-A435-4083-8C97-7E6756681E2D}"/>
    <cellStyle name="Normal 12 6 5" xfId="18448" xr:uid="{53925547-59EC-419D-9C35-48B8FD8A13A8}"/>
    <cellStyle name="Normal 12 7" xfId="18449" xr:uid="{AFA0A820-86B2-405C-ACF2-B8C93AFC06EA}"/>
    <cellStyle name="Normal 12 7 2" xfId="18450" xr:uid="{6901030B-B8A2-4F44-BDE0-9C39F2263785}"/>
    <cellStyle name="Normal 12 7 3" xfId="18451" xr:uid="{0C160CF5-460F-4CD3-AD1A-F6C05D2F8D25}"/>
    <cellStyle name="Normal 12 8" xfId="18452" xr:uid="{AF423612-7A39-4E0D-A590-5190C51651DC}"/>
    <cellStyle name="Normal 12 9" xfId="18453" xr:uid="{6D0DD6C5-916A-4796-AF7E-2104B05ADA34}"/>
    <cellStyle name="Normal 120" xfId="505" xr:uid="{6B7444C5-7D1B-455B-A139-D1F7E9229166}"/>
    <cellStyle name="Normal 120 2" xfId="26863" xr:uid="{A904A4EB-7472-4F2D-9DE0-ED9B4F4F4C5C}"/>
    <cellStyle name="Normal 121" xfId="506" xr:uid="{44295CBC-44BC-4A75-B359-A6435A873658}"/>
    <cellStyle name="Normal 122" xfId="507" xr:uid="{CCB31601-EEC4-4AF3-97D5-DAEBBF8650A1}"/>
    <cellStyle name="Normal 123" xfId="508" xr:uid="{1E695F87-A9EB-4380-B8F1-869BE3B39B29}"/>
    <cellStyle name="Normal 123 2" xfId="31336" xr:uid="{8CECFF34-E075-4F6A-8B44-607324B3616A}"/>
    <cellStyle name="Normal 124" xfId="509" xr:uid="{18EAEDB1-6693-4F67-BB90-8046B550E13A}"/>
    <cellStyle name="Normal 124 2" xfId="31341" xr:uid="{E9BA3738-6264-4C10-8C59-0389AE009CBA}"/>
    <cellStyle name="Normal 125" xfId="510" xr:uid="{2F33645B-582F-4DF1-AEDD-A2AFF97B6B6B}"/>
    <cellStyle name="Normal 125 2" xfId="31340" xr:uid="{1B9CFFFE-F971-4B4B-96B3-D444B9326723}"/>
    <cellStyle name="Normal 126" xfId="511" xr:uid="{957D27CB-A29F-4573-86F7-A83667AE7B9F}"/>
    <cellStyle name="Normal 127" xfId="512" xr:uid="{B8DED856-D611-44D0-8287-568DE4B8C8F2}"/>
    <cellStyle name="Normal 128" xfId="513" xr:uid="{20B283D9-8C24-4363-82A9-D65D0C4493B6}"/>
    <cellStyle name="Normal 129" xfId="514" xr:uid="{2EBB231B-FD53-40D7-82F8-D61A8E5F572B}"/>
    <cellStyle name="Normal 13" xfId="205" xr:uid="{E2E9E727-06C6-4B99-B88F-54CA47D55DDA}"/>
    <cellStyle name="Normal 13 10" xfId="4918" xr:uid="{390841DB-E481-4232-8A58-B7AD1D967670}"/>
    <cellStyle name="Normal 13 10 2" xfId="29863" xr:uid="{6780A47E-0E70-486B-8E18-AAB6748179B3}"/>
    <cellStyle name="Normal 13 11" xfId="22890" xr:uid="{4F818EEE-F390-4B32-A4CB-FA4A237D768E}"/>
    <cellStyle name="Normal 13 2" xfId="331" xr:uid="{6D5C29DA-8CE9-466B-BFFE-B3AA721B2967}"/>
    <cellStyle name="Normal 13 2 10" xfId="23894" xr:uid="{CFE775B7-536E-4EF3-B4E8-9E2DDBE4F885}"/>
    <cellStyle name="Normal 13 2 2" xfId="3446" xr:uid="{D7B80F8B-74D3-429E-B34B-B0E248386415}"/>
    <cellStyle name="Normal 13 2 2 10" xfId="6086" xr:uid="{8DF46ED6-956F-45A6-85CA-EF9A28FB2A2B}"/>
    <cellStyle name="Normal 13 2 2 2" xfId="18457" xr:uid="{4BF12B90-1F4B-46FD-BBA0-C86D72358494}"/>
    <cellStyle name="Normal 13 2 2 2 2" xfId="25835" xr:uid="{CB5C4E79-96D2-4103-920F-253976351527}"/>
    <cellStyle name="Normal 13 2 2 2 2 2" xfId="28810" xr:uid="{76182320-89A0-4496-A6C2-037286A10EAE}"/>
    <cellStyle name="Normal 13 2 2 2 3" xfId="27296" xr:uid="{347B0C5B-847C-4290-9D28-9862A4DB8439}"/>
    <cellStyle name="Normal 13 2 2 2 4" xfId="30291" xr:uid="{8CB836F5-BBD2-4C4B-A2AC-A7EEEDA1F12D}"/>
    <cellStyle name="Normal 13 2 2 2 5" xfId="24367" xr:uid="{5B3C42D3-C05A-4D7E-8D77-EBE7A231F482}"/>
    <cellStyle name="Normal 13 2 2 3" xfId="18458" xr:uid="{91B36B98-5A55-4CA1-94A2-E67B48A73C56}"/>
    <cellStyle name="Normal 13 2 2 3 2" xfId="26122" xr:uid="{46F9C521-1B55-4EFF-B29F-AE4B67902980}"/>
    <cellStyle name="Normal 13 2 2 3 2 2" xfId="29100" xr:uid="{741A0835-03A4-4063-AB26-6B0C06B279D3}"/>
    <cellStyle name="Normal 13 2 2 3 3" xfId="27589" xr:uid="{F17A5DEA-FF0C-42EB-AC8D-4DB09A522340}"/>
    <cellStyle name="Normal 13 2 2 3 4" xfId="30587" xr:uid="{3D3FB2A4-834A-42C9-BFB8-FAA172323BA8}"/>
    <cellStyle name="Normal 13 2 2 3 5" xfId="24678" xr:uid="{B6320B53-BCB2-42FE-9BB0-66C48D2B343B}"/>
    <cellStyle name="Normal 13 2 2 4" xfId="22081" xr:uid="{C6D4F2C2-8F94-465D-B520-E3AC7E3DED30}"/>
    <cellStyle name="Normal 13 2 2 4 2" xfId="26413" xr:uid="{0517DF91-ACDB-4D9B-8849-640B27ADD96D}"/>
    <cellStyle name="Normal 13 2 2 4 2 2" xfId="29397" xr:uid="{3C16791B-7983-4081-B56B-EA079116040D}"/>
    <cellStyle name="Normal 13 2 2 4 3" xfId="27886" xr:uid="{242B6E82-A254-4136-95CE-F887EC4FFEA9}"/>
    <cellStyle name="Normal 13 2 2 4 4" xfId="30885" xr:uid="{285C58E5-52E9-49AB-A99A-F50ED99A5A4B}"/>
    <cellStyle name="Normal 13 2 2 4 5" xfId="24957" xr:uid="{8555EDBA-7621-4F0E-90D9-D0BD10281EDC}"/>
    <cellStyle name="Normal 13 2 2 5" xfId="18456" xr:uid="{2EE3B399-B594-4654-9632-7357BCC177BB}"/>
    <cellStyle name="Normal 13 2 2 5 2" xfId="26722" xr:uid="{C4BDA6FA-D53B-42A6-8171-551BE0890950}"/>
    <cellStyle name="Normal 13 2 2 5 2 2" xfId="29706" xr:uid="{A0C6F364-4084-4F88-867C-8F5029434ABB}"/>
    <cellStyle name="Normal 13 2 2 5 3" xfId="28195" xr:uid="{BCB5FBB2-CFAE-4374-AC02-B3576DA6F818}"/>
    <cellStyle name="Normal 13 2 2 5 4" xfId="31195" xr:uid="{8F3E750E-C825-47E9-96FB-5E752E7CDEC0}"/>
    <cellStyle name="Normal 13 2 2 5 5" xfId="25254" xr:uid="{FBA9BBF0-140D-48F1-98A2-5C0E3407142C}"/>
    <cellStyle name="Normal 13 2 2 6" xfId="25554" xr:uid="{998BAB41-0F26-477A-A45B-AE13E241A17A}"/>
    <cellStyle name="Normal 13 2 2 6 2" xfId="28520" xr:uid="{D0E371A2-AE95-4028-ABA7-9678E35D2777}"/>
    <cellStyle name="Normal 13 2 2 7" xfId="27005" xr:uid="{27E9CAC4-F19C-4636-ABF6-3400BE8F9473}"/>
    <cellStyle name="Normal 13 2 2 8" xfId="29999" xr:uid="{1C0213F0-B6D2-4C86-98CF-16E923C734E4}"/>
    <cellStyle name="Normal 13 2 2 9" xfId="23964" xr:uid="{5EA76CA0-A616-46E5-B220-C2E984DF66E3}"/>
    <cellStyle name="Normal 13 2 3" xfId="3339" xr:uid="{143A8732-70A5-40FA-BDA0-65162DF0B74C}"/>
    <cellStyle name="Normal 13 2 3 2" xfId="21108" xr:uid="{84C9E5F1-6018-4B21-AF26-6E644D837935}"/>
    <cellStyle name="Normal 13 2 3 2 2" xfId="28743" xr:uid="{4DFB9EE5-EDD6-494A-8D64-2E60C64BA76B}"/>
    <cellStyle name="Normal 13 2 3 2 3" xfId="25766" xr:uid="{53052013-7201-49CF-9D44-E27DF525CC73}"/>
    <cellStyle name="Normal 13 2 3 3" xfId="18459" xr:uid="{614C4AD8-EB78-47C9-A2FE-4F5745F91962}"/>
    <cellStyle name="Normal 13 2 3 3 2" xfId="27229" xr:uid="{9A6CF267-A33E-4179-A49D-DB53B463671B}"/>
    <cellStyle name="Normal 13 2 3 4" xfId="30223" xr:uid="{70AF076E-5BE8-4454-8E2D-F74995E53FB0}"/>
    <cellStyle name="Normal 13 2 3 5" xfId="24288" xr:uid="{792F56D5-43B5-418D-89C5-A121D6EBE970}"/>
    <cellStyle name="Normal 13 2 3 6" xfId="5269" xr:uid="{4E86454E-7089-4E85-808B-B781F3539D8F}"/>
    <cellStyle name="Normal 13 2 4" xfId="18460" xr:uid="{8017EC30-85F9-495B-907C-056D1033B431}"/>
    <cellStyle name="Normal 13 2 4 2" xfId="26053" xr:uid="{C2FDCDEE-85B9-41D1-933B-14E598D85A17}"/>
    <cellStyle name="Normal 13 2 4 2 2" xfId="29032" xr:uid="{58168888-199D-4F5D-8DC1-37B81F5F78D3}"/>
    <cellStyle name="Normal 13 2 4 3" xfId="27521" xr:uid="{024952B9-9195-4565-AFC8-6AFEED0AB34B}"/>
    <cellStyle name="Normal 13 2 4 4" xfId="30518" xr:uid="{A4B686F9-C149-4602-A0E9-82DE2D14862E}"/>
    <cellStyle name="Normal 13 2 4 5" xfId="24609" xr:uid="{07034D81-FB65-455A-AC72-F91829DB0A91}"/>
    <cellStyle name="Normal 13 2 5" xfId="18461" xr:uid="{D3EF35C4-FFF1-428D-B215-DF8A4AD43E53}"/>
    <cellStyle name="Normal 13 2 5 2" xfId="26344" xr:uid="{7E0D711B-C537-42BD-8435-815E9167E405}"/>
    <cellStyle name="Normal 13 2 5 2 2" xfId="29328" xr:uid="{9697E1F5-B0CC-427D-A8EA-75B783D898A6}"/>
    <cellStyle name="Normal 13 2 5 3" xfId="27817" xr:uid="{F31116DE-8A8E-4CB1-83E6-7A66804CAE87}"/>
    <cellStyle name="Normal 13 2 5 4" xfId="30815" xr:uid="{B8DA821F-EB3B-445A-AFDE-2017087D74A6}"/>
    <cellStyle name="Normal 13 2 5 5" xfId="24888" xr:uid="{B17E4CCC-3861-42A5-9EA3-3B5F2DC62864}"/>
    <cellStyle name="Normal 13 2 6" xfId="18462" xr:uid="{BC32E4AE-6DBB-4B24-B20C-D371C5BC60A4}"/>
    <cellStyle name="Normal 13 2 6 2" xfId="26654" xr:uid="{57EE0444-3DA1-45B2-A3A2-742D57C47DA8}"/>
    <cellStyle name="Normal 13 2 6 2 2" xfId="29638" xr:uid="{29D62ED7-08C1-4D42-9066-6B5244BD24DF}"/>
    <cellStyle name="Normal 13 2 6 3" xfId="28127" xr:uid="{F29A3ABD-DFD1-405B-8061-90C04EA6C38C}"/>
    <cellStyle name="Normal 13 2 6 4" xfId="31126" xr:uid="{D54AFEA9-2F38-47E3-9875-2DD7F59004AC}"/>
    <cellStyle name="Normal 13 2 6 5" xfId="25185" xr:uid="{74C70BF6-62A3-4561-A41C-2DC98BF8E6DD}"/>
    <cellStyle name="Normal 13 2 7" xfId="20859" xr:uid="{2D99098B-22BF-4190-90AA-5C6BDF7F9D7E}"/>
    <cellStyle name="Normal 13 2 7 2" xfId="28452" xr:uid="{7731D2E0-81F8-4B2A-B921-544E8895A7B8}"/>
    <cellStyle name="Normal 13 2 7 3" xfId="25485" xr:uid="{61D82B30-0EF6-4F8A-BA4A-0EA72F271C28}"/>
    <cellStyle name="Normal 13 2 8" xfId="18455" xr:uid="{52C6F20B-A836-47D5-804F-19EBF9E38B55}"/>
    <cellStyle name="Normal 13 2 8 2" xfId="26936" xr:uid="{E6A2FC5D-B930-4D51-86F9-B83B9BF78C0D}"/>
    <cellStyle name="Normal 13 2 9" xfId="29930" xr:uid="{41CF9D46-7F91-43A0-8E54-EB2DF118EE6A}"/>
    <cellStyle name="Normal 13 3" xfId="3409" xr:uid="{2A5D35F4-1A7B-4891-B1E9-99DFD8B1E81E}"/>
    <cellStyle name="Normal 13 3 2" xfId="4171" xr:uid="{C82FAC17-8D7D-40D4-AEA8-7C9E6D8BC56B}"/>
    <cellStyle name="Normal 13 3 2 2" xfId="18465" xr:uid="{3A82B16C-0B9F-4050-B2EA-8DA5B7EECD09}"/>
    <cellStyle name="Normal 13 3 2 3" xfId="18466" xr:uid="{08340222-2CF7-4061-9D3D-4BD786CE00A1}"/>
    <cellStyle name="Normal 13 3 2 4" xfId="22334" xr:uid="{2FD31D8E-9318-4122-9D72-165AC6C0E1DA}"/>
    <cellStyle name="Normal 13 3 2 5" xfId="18464" xr:uid="{06435447-EFE0-4B57-A15D-94E70E976824}"/>
    <cellStyle name="Normal 13 3 2 6" xfId="24248" xr:uid="{8F6DA645-D696-4F3C-850F-C03AACA6991C}"/>
    <cellStyle name="Normal 13 3 2 7" xfId="6279" xr:uid="{D73E7817-875D-4E5B-AD69-7E6B9C0F84AC}"/>
    <cellStyle name="Normal 13 3 3" xfId="4219" xr:uid="{C65C603B-580D-431E-8AEC-7C479E7E59F0}"/>
    <cellStyle name="Normal 13 3 3 2" xfId="23826" xr:uid="{79EF145B-0B09-4C2D-A3DF-DA52C74D55CE}"/>
    <cellStyle name="Normal 13 3 3 3" xfId="18467" xr:uid="{1A5105CF-CF79-4F11-931B-CFE1723B0BC0}"/>
    <cellStyle name="Normal 13 3 4" xfId="4147" xr:uid="{4322687B-E650-4EE3-B3FB-991D8493C2C7}"/>
    <cellStyle name="Normal 13 3 4 2" xfId="18468" xr:uid="{1F0036A8-8A64-46E6-B2C0-CA18E62BA7D0}"/>
    <cellStyle name="Normal 13 3 5" xfId="18469" xr:uid="{1608A7D9-70F3-46A6-B107-DD9754FD2B3F}"/>
    <cellStyle name="Normal 13 3 6" xfId="21350" xr:uid="{1612FCBD-9BA2-433D-B664-65BD6D18830B}"/>
    <cellStyle name="Normal 13 3 7" xfId="18463" xr:uid="{171AA7BE-ECB9-4E40-9A01-1368FCF9AAC5}"/>
    <cellStyle name="Normal 13 3 8" xfId="23452" xr:uid="{808CAA3C-7B4C-4913-84FF-1CA1AA4FFB9C}"/>
    <cellStyle name="Normal 13 4" xfId="2109" xr:uid="{3FA2CFD8-1AA0-4F62-A155-2D770A49541A}"/>
    <cellStyle name="Normal 13 4 2" xfId="3869" xr:uid="{C428BC66-E549-49BA-87C9-FFE92ED069E5}"/>
    <cellStyle name="Normal 13 4 2 2" xfId="28677" xr:uid="{020FC565-87FA-4A04-88D0-84CD228E8676}"/>
    <cellStyle name="Normal 13 4 2 3" xfId="25711" xr:uid="{73C3E600-F7A2-4DC4-83D3-5471FD770542}"/>
    <cellStyle name="Normal 13 4 2 4" xfId="18471" xr:uid="{EE1DE49E-0865-425B-8333-2BCEADEE279C}"/>
    <cellStyle name="Normal 13 4 3" xfId="18472" xr:uid="{7789D518-67C4-4C12-BD28-F871C8DB1B86}"/>
    <cellStyle name="Normal 13 4 3 2" xfId="27163" xr:uid="{897FBA4D-2472-43BD-BD2F-A6E68DE785F5}"/>
    <cellStyle name="Normal 13 4 4" xfId="21835" xr:uid="{C211CB40-406D-4374-8894-00509B18F586}"/>
    <cellStyle name="Normal 13 4 4 2" xfId="30156" xr:uid="{26C0D3E6-D491-4AD3-9593-72B647CFAF3C}"/>
    <cellStyle name="Normal 13 4 5" xfId="18470" xr:uid="{862FEE08-ECE7-49D8-861C-4BE584287393}"/>
    <cellStyle name="Normal 13 4 6" xfId="24212" xr:uid="{C1FF0CA1-4EEA-41A0-BA21-EA653D3162AB}"/>
    <cellStyle name="Normal 13 4 7" xfId="5923" xr:uid="{616B55D9-734B-4A39-8CC5-4370C13293BA}"/>
    <cellStyle name="Normal 13 5" xfId="3355" xr:uid="{94EB5122-2259-425F-90D8-2DB102D59DC8}"/>
    <cellStyle name="Normal 13 5 2" xfId="25989" xr:uid="{7E9B03BC-7B31-4AC5-9CFB-905F0CDD6AAA}"/>
    <cellStyle name="Normal 13 5 2 2" xfId="28967" xr:uid="{60465730-9953-424A-A26B-6C6B15F2224D}"/>
    <cellStyle name="Normal 13 5 3" xfId="27456" xr:uid="{FA95D3EB-DD8F-4FBE-8365-BC51F8DD2600}"/>
    <cellStyle name="Normal 13 5 4" xfId="30451" xr:uid="{04ED28D9-3AD5-4E93-A5C2-324D96CD1529}"/>
    <cellStyle name="Normal 13 5 5" xfId="24555" xr:uid="{BBF2B40B-647E-40E0-B902-13CE2E9B35E0}"/>
    <cellStyle name="Normal 13 5 6" xfId="18473" xr:uid="{F834A980-2714-4C10-97D9-9287957A8305}"/>
    <cellStyle name="Normal 13 6" xfId="18474" xr:uid="{2F059C32-87DA-4AF1-9E4F-BA8D07385B53}"/>
    <cellStyle name="Normal 13 6 2" xfId="26278" xr:uid="{EBD83638-E287-4961-9AE1-B61FFBBA0F93}"/>
    <cellStyle name="Normal 13 6 2 2" xfId="29260" xr:uid="{34569C2A-76B6-4FA2-A385-3B091D68A1E4}"/>
    <cellStyle name="Normal 13 6 3" xfId="27749" xr:uid="{3B4943C1-9159-41F8-8FFE-E82EC85B450B}"/>
    <cellStyle name="Normal 13 6 4" xfId="30747" xr:uid="{B5B1216A-F721-4404-B6EE-7A30FE943AED}"/>
    <cellStyle name="Normal 13 6 5" xfId="24833" xr:uid="{6B08D42C-A3EB-4EDD-9EC4-4BD135F94AB7}"/>
    <cellStyle name="Normal 13 7" xfId="18475" xr:uid="{610CE9F2-DE27-4823-94ED-5FFFE545010A}"/>
    <cellStyle name="Normal 13 7 2" xfId="26587" xr:uid="{41B49B93-6072-46F6-8E2A-3DBF67D34878}"/>
    <cellStyle name="Normal 13 7 2 2" xfId="29571" xr:uid="{EB688CB1-3460-4C7B-A21A-C34654BE2CC3}"/>
    <cellStyle name="Normal 13 7 3" xfId="28060" xr:uid="{D7F08863-4B25-43DD-8F5A-3C4A7A684F96}"/>
    <cellStyle name="Normal 13 7 4" xfId="31059" xr:uid="{C285F541-5D87-4125-997E-BE30FD6F2867}"/>
    <cellStyle name="Normal 13 7 5" xfId="25130" xr:uid="{5711BE77-7AF6-45C5-831C-88950D9A787B}"/>
    <cellStyle name="Normal 13 8" xfId="20760" xr:uid="{C3215771-A89C-4884-9F90-52254D26B2A8}"/>
    <cellStyle name="Normal 13 8 2" xfId="28385" xr:uid="{D3CDCB01-5801-4541-9F5D-626CB0F28011}"/>
    <cellStyle name="Normal 13 8 3" xfId="25431" xr:uid="{AE18DD69-11E0-4902-BC49-982465AC0B42}"/>
    <cellStyle name="Normal 13 9" xfId="18454" xr:uid="{1C5A269B-E7E1-4F1F-915C-F109F6FF6CE0}"/>
    <cellStyle name="Normal 13 9 2" xfId="26881" xr:uid="{1813F494-F8E6-4B10-991B-141F8B8A7F55}"/>
    <cellStyle name="Normal 130" xfId="515" xr:uid="{2A7306AA-A48E-445C-8FB8-CA1D7753ACF9}"/>
    <cellStyle name="Normal 131" xfId="516" xr:uid="{F2C3435F-AE57-4C55-A640-4E6A180AA3D9}"/>
    <cellStyle name="Normal 132" xfId="517" xr:uid="{9D7DB75F-E146-4F27-9AF7-D04924F973D0}"/>
    <cellStyle name="Normal 133" xfId="518" xr:uid="{D739951B-4545-4CBD-9C19-56E18B47B1F5}"/>
    <cellStyle name="Normal 134" xfId="519" xr:uid="{08D0C8B2-6713-4467-A77D-D5A7736C7D1C}"/>
    <cellStyle name="Normal 135" xfId="520" xr:uid="{D359F3AF-49BD-4564-8647-A186A57E0B36}"/>
    <cellStyle name="Normal 136" xfId="521" xr:uid="{23824A19-37C0-45A4-9F59-6E37F3564328}"/>
    <cellStyle name="Normal 137" xfId="522" xr:uid="{8BD8C81C-4393-4E56-86E3-8E4D566775EF}"/>
    <cellStyle name="Normal 138" xfId="523" xr:uid="{2AD459FF-A9AF-4B0D-8534-46878115FAA1}"/>
    <cellStyle name="Normal 139" xfId="524" xr:uid="{00BB8CC9-6657-4C8E-B3FC-C55E691F93A4}"/>
    <cellStyle name="Normal 14" xfId="206" xr:uid="{620B4536-9D0A-4106-B9E5-3DAFFBECF940}"/>
    <cellStyle name="Normal 14 10" xfId="4919" xr:uid="{F1E2578C-C231-46DA-9713-018267CEDD72}"/>
    <cellStyle name="Normal 14 10 2" xfId="29877" xr:uid="{EF5E24D1-D8AC-4A19-A263-18F7967E9389}"/>
    <cellStyle name="Normal 14 11" xfId="22891" xr:uid="{6E024F15-96FD-49EB-BD20-DA3428CE9F64}"/>
    <cellStyle name="Normal 14 2" xfId="288" xr:uid="{969C387D-AC26-481F-9B95-8FE287DB1C9E}"/>
    <cellStyle name="Normal 14 2 10" xfId="23895" xr:uid="{D38DF16C-AEA1-4431-BF4B-1668492E9C8C}"/>
    <cellStyle name="Normal 14 2 2" xfId="6087" xr:uid="{4A63471F-B076-41D6-8593-1AA416D94C48}"/>
    <cellStyle name="Normal 14 2 2 2" xfId="18479" xr:uid="{D1276EB3-FC0E-41F3-8AFC-1F498481DEEC}"/>
    <cellStyle name="Normal 14 2 2 2 2" xfId="25836" xr:uid="{7D483FEC-559E-489B-833C-5348C53774AF}"/>
    <cellStyle name="Normal 14 2 2 2 2 2" xfId="28811" xr:uid="{52EA9A13-0574-4F36-AE14-96DC68667F19}"/>
    <cellStyle name="Normal 14 2 2 2 3" xfId="27297" xr:uid="{FB1ACB5C-378E-416A-80CC-EDE37EC902CE}"/>
    <cellStyle name="Normal 14 2 2 2 4" xfId="30292" xr:uid="{0EB73920-944D-432D-B544-574A25564E62}"/>
    <cellStyle name="Normal 14 2 2 2 5" xfId="24368" xr:uid="{F551CDE5-852F-47CF-939E-77C6ECAF161C}"/>
    <cellStyle name="Normal 14 2 2 3" xfId="18480" xr:uid="{E77A27B6-F38D-465B-B013-E548BD8EA493}"/>
    <cellStyle name="Normal 14 2 2 3 2" xfId="26123" xr:uid="{768823B5-AB18-4073-AB82-9ECC6ED45DDE}"/>
    <cellStyle name="Normal 14 2 2 3 2 2" xfId="29101" xr:uid="{C12F6F64-2B52-440A-B025-1556F77A8DAB}"/>
    <cellStyle name="Normal 14 2 2 3 3" xfId="27590" xr:uid="{720F2CAF-3539-46FC-8528-9E506338CEC8}"/>
    <cellStyle name="Normal 14 2 2 3 4" xfId="30588" xr:uid="{E48985C9-91A4-4DA6-9ACD-3D0200A387C4}"/>
    <cellStyle name="Normal 14 2 2 3 5" xfId="24679" xr:uid="{3107725F-C31B-4A94-9E14-3889DE4166E1}"/>
    <cellStyle name="Normal 14 2 2 4" xfId="22082" xr:uid="{E2B1BD99-0097-4186-93ED-97675AD33F8E}"/>
    <cellStyle name="Normal 14 2 2 4 2" xfId="26414" xr:uid="{7DF13177-7D32-42AC-9138-C68DC9D9A150}"/>
    <cellStyle name="Normal 14 2 2 4 2 2" xfId="29398" xr:uid="{0F3E0018-E148-42EA-8612-5A333C56F882}"/>
    <cellStyle name="Normal 14 2 2 4 3" xfId="27887" xr:uid="{76E04DF9-DA81-43FE-97C6-3F5324A9B364}"/>
    <cellStyle name="Normal 14 2 2 4 4" xfId="30886" xr:uid="{68EA9D21-5764-46FF-A443-D14727F6D39C}"/>
    <cellStyle name="Normal 14 2 2 4 5" xfId="24958" xr:uid="{9BF1F92B-2D44-432C-8828-8E46DF26A0B4}"/>
    <cellStyle name="Normal 14 2 2 5" xfId="18478" xr:uid="{5FA4FCE8-6B50-47A0-885A-9681FFC833AA}"/>
    <cellStyle name="Normal 14 2 2 5 2" xfId="26723" xr:uid="{FED24FB1-C9E9-4831-A121-343F624C80E8}"/>
    <cellStyle name="Normal 14 2 2 5 2 2" xfId="29707" xr:uid="{AEDABDE4-B51C-43B9-AA1A-926D2AF73497}"/>
    <cellStyle name="Normal 14 2 2 5 3" xfId="28196" xr:uid="{DF5BFCC5-4A3A-43A1-A3D8-B341581F78B7}"/>
    <cellStyle name="Normal 14 2 2 5 4" xfId="31196" xr:uid="{26D37840-A5FD-43CA-AFA1-9FF216297EB6}"/>
    <cellStyle name="Normal 14 2 2 5 5" xfId="25255" xr:uid="{706A4958-B6B6-41F7-9B52-2B7403E0B03C}"/>
    <cellStyle name="Normal 14 2 2 6" xfId="25555" xr:uid="{6C861601-659B-46B8-A0B6-94C7BD422678}"/>
    <cellStyle name="Normal 14 2 2 6 2" xfId="28521" xr:uid="{EA057FFE-A2F3-4A3A-9B64-AA45E22B4E09}"/>
    <cellStyle name="Normal 14 2 2 7" xfId="27006" xr:uid="{53741A3B-CE68-44E5-BD5C-75EDEDF5A9B5}"/>
    <cellStyle name="Normal 14 2 2 8" xfId="30000" xr:uid="{CCDA9149-78F3-4EF0-A9A7-D4246738518D}"/>
    <cellStyle name="Normal 14 2 2 9" xfId="23965" xr:uid="{0E070C3F-C6A5-4B3E-87FC-DAFF8467ED90}"/>
    <cellStyle name="Normal 14 2 3" xfId="5270" xr:uid="{E2B8564E-288F-4FD7-A62E-AA9705C0640C}"/>
    <cellStyle name="Normal 14 2 3 2" xfId="21109" xr:uid="{785496AE-A0EF-4704-8CE7-982E4F6361CA}"/>
    <cellStyle name="Normal 14 2 3 2 2" xfId="28744" xr:uid="{A978973A-E0BD-4BB6-8F5A-2BC8CC44448E}"/>
    <cellStyle name="Normal 14 2 3 2 3" xfId="25767" xr:uid="{31262785-F044-46C2-8079-0E0BFB05AE63}"/>
    <cellStyle name="Normal 14 2 3 3" xfId="18481" xr:uid="{385A8699-2B85-4834-9089-746BBEE668F5}"/>
    <cellStyle name="Normal 14 2 3 3 2" xfId="27230" xr:uid="{A4C5233C-8FDD-4018-BEA1-0D340C740634}"/>
    <cellStyle name="Normal 14 2 3 4" xfId="30224" xr:uid="{30A85526-6A02-407F-AFDE-FEC54E062895}"/>
    <cellStyle name="Normal 14 2 3 5" xfId="24289" xr:uid="{FC984FF5-D5DC-4562-BDED-97121463E370}"/>
    <cellStyle name="Normal 14 2 4" xfId="18482" xr:uid="{F64F7DCA-5E24-4333-92B1-B2489962EE16}"/>
    <cellStyle name="Normal 14 2 4 2" xfId="26054" xr:uid="{B8E74E73-5819-4340-B6CF-91D121429D6F}"/>
    <cellStyle name="Normal 14 2 4 2 2" xfId="29033" xr:uid="{F6DA32AB-5F61-4686-96BB-FAF35F4D77CD}"/>
    <cellStyle name="Normal 14 2 4 3" xfId="27522" xr:uid="{1E47FE0F-9A2D-4F94-9338-AE1B75B31ACD}"/>
    <cellStyle name="Normal 14 2 4 4" xfId="30519" xr:uid="{09C81C62-BB46-47C1-BE3C-6A559B2C23ED}"/>
    <cellStyle name="Normal 14 2 4 5" xfId="24610" xr:uid="{44D248BE-33F2-4002-8159-F5996AFCBB7F}"/>
    <cellStyle name="Normal 14 2 5" xfId="18483" xr:uid="{8AD6606A-6061-4D85-AB83-E05AA4746A00}"/>
    <cellStyle name="Normal 14 2 5 2" xfId="26345" xr:uid="{E1D23A6B-02EB-43CF-B4E1-50675F335FF4}"/>
    <cellStyle name="Normal 14 2 5 2 2" xfId="29329" xr:uid="{80ECEF5B-A3C2-4DE7-A8DB-EA800B40FF2E}"/>
    <cellStyle name="Normal 14 2 5 3" xfId="27818" xr:uid="{F2B41367-FD91-466A-849F-08B013F42F96}"/>
    <cellStyle name="Normal 14 2 5 4" xfId="30816" xr:uid="{45042D6E-2441-4FDD-A369-D060B78A657F}"/>
    <cellStyle name="Normal 14 2 5 5" xfId="24889" xr:uid="{8CE8E2DD-15CF-479F-B456-FB389CADCEE7}"/>
    <cellStyle name="Normal 14 2 6" xfId="18484" xr:uid="{692B95C4-E0FC-467E-BDED-F934F206E7E1}"/>
    <cellStyle name="Normal 14 2 6 2" xfId="26655" xr:uid="{899FB954-ADE8-409A-87DA-79443A239A91}"/>
    <cellStyle name="Normal 14 2 6 2 2" xfId="29639" xr:uid="{6230773A-E5FC-4CB5-85AF-13127E7FDFEF}"/>
    <cellStyle name="Normal 14 2 6 3" xfId="28128" xr:uid="{69410F36-2AF5-4A6A-BC96-DDE979B91DD3}"/>
    <cellStyle name="Normal 14 2 6 4" xfId="31127" xr:uid="{6AD8195F-1EAC-4C67-91F9-E7354A1B855F}"/>
    <cellStyle name="Normal 14 2 6 5" xfId="25186" xr:uid="{A1EE1C0D-11F7-4101-A2E8-C781AA03BF2C}"/>
    <cellStyle name="Normal 14 2 7" xfId="20821" xr:uid="{B9967B44-E63B-4147-BEB0-323C45C30010}"/>
    <cellStyle name="Normal 14 2 7 2" xfId="28453" xr:uid="{3CC14F51-1371-4608-B2DB-74B739133532}"/>
    <cellStyle name="Normal 14 2 7 3" xfId="25486" xr:uid="{8E35A478-A52C-401F-A530-8A916D4E2EF7}"/>
    <cellStyle name="Normal 14 2 8" xfId="18477" xr:uid="{1B04B12D-C27B-4ED0-9EDD-9131C19A4F55}"/>
    <cellStyle name="Normal 14 2 8 2" xfId="26937" xr:uid="{39BD34DD-AF2B-4A58-A21B-B13260B033ED}"/>
    <cellStyle name="Normal 14 2 9" xfId="29931" xr:uid="{E5F8B2AF-C679-4CC4-8545-F5A200ED56C7}"/>
    <cellStyle name="Normal 14 3" xfId="3352" xr:uid="{BCEBAB95-DA04-4EFB-9F91-D94B37680F1D}"/>
    <cellStyle name="Normal 14 3 2" xfId="4177" xr:uid="{593C0382-C1C2-423C-B575-A932906AF2EA}"/>
    <cellStyle name="Normal 14 3 2 2" xfId="18487" xr:uid="{DCA78226-AD61-49E6-A10A-7272C78A2254}"/>
    <cellStyle name="Normal 14 3 2 3" xfId="18488" xr:uid="{4DDF256C-07AA-410C-9488-37D5F334F79B}"/>
    <cellStyle name="Normal 14 3 2 4" xfId="22335" xr:uid="{D5BDD384-1E14-4CF7-A451-0498FCB442F2}"/>
    <cellStyle name="Normal 14 3 2 5" xfId="18486" xr:uid="{A0CAA930-7988-43D7-804E-6CE200C35BA6}"/>
    <cellStyle name="Normal 14 3 2 6" xfId="24249" xr:uid="{0EF56076-536C-4291-8E5F-B7E02CD918D8}"/>
    <cellStyle name="Normal 14 3 2 7" xfId="6280" xr:uid="{D354812D-9F30-499D-BCCF-097988ACCD0E}"/>
    <cellStyle name="Normal 14 3 3" xfId="4221" xr:uid="{4F9E1BE8-AF8F-43E0-B1EF-0201C99EE19D}"/>
    <cellStyle name="Normal 14 3 3 2" xfId="23827" xr:uid="{82A06E91-860B-4648-9EC7-047FD47F51C5}"/>
    <cellStyle name="Normal 14 3 3 3" xfId="18489" xr:uid="{C8E57382-1A86-4741-951E-36C3DE235C46}"/>
    <cellStyle name="Normal 14 3 4" xfId="4148" xr:uid="{D31718B5-8279-44FD-B740-C0D5709DB4EE}"/>
    <cellStyle name="Normal 14 3 4 2" xfId="18490" xr:uid="{46DAA2D5-62FE-4F76-8531-A52F192E6E09}"/>
    <cellStyle name="Normal 14 3 5" xfId="18491" xr:uid="{A30D2E2D-2CAD-450B-A4B2-D215E3C596A2}"/>
    <cellStyle name="Normal 14 3 6" xfId="21351" xr:uid="{1CFAA304-6845-4689-AB45-27C60D8484EB}"/>
    <cellStyle name="Normal 14 3 7" xfId="18485" xr:uid="{12815944-8348-4F5B-B40C-AE2CB1C2965E}"/>
    <cellStyle name="Normal 14 3 8" xfId="23453" xr:uid="{309A7135-B76E-4BD0-9D41-FA2A3D00FF8C}"/>
    <cellStyle name="Normal 14 4" xfId="5924" xr:uid="{7B21C2F4-9574-4C9E-B818-6562AB04598D}"/>
    <cellStyle name="Normal 14 4 2" xfId="18493" xr:uid="{2D57B41C-34AF-4C61-9BD7-CAB1AD4FA1FF}"/>
    <cellStyle name="Normal 14 4 2 2" xfId="28690" xr:uid="{42D04575-9231-49D0-B81E-65A88ABBD63A}"/>
    <cellStyle name="Normal 14 4 2 3" xfId="25724" xr:uid="{EEE2C0FE-82B2-40D6-BB7C-926AC5B6B09B}"/>
    <cellStyle name="Normal 14 4 3" xfId="18494" xr:uid="{A42DB59B-FD69-4D4A-AF11-8AB9B9E0E59F}"/>
    <cellStyle name="Normal 14 4 3 2" xfId="27176" xr:uid="{2FDB05EB-031F-4317-894B-A5E473418661}"/>
    <cellStyle name="Normal 14 4 4" xfId="21836" xr:uid="{2E00CA5C-1BAA-472D-AFB9-6A11B95AB385}"/>
    <cellStyle name="Normal 14 4 4 2" xfId="30169" xr:uid="{B406DA45-6336-4082-91B7-6BAADE9D16AB}"/>
    <cellStyle name="Normal 14 4 5" xfId="18492" xr:uid="{44BF4771-A21D-4358-AE8E-9359C3766363}"/>
    <cellStyle name="Normal 14 4 6" xfId="24227" xr:uid="{1B050D02-A027-4F11-B0D7-FE794037017C}"/>
    <cellStyle name="Normal 14 5" xfId="18495" xr:uid="{12859C1C-292D-42FF-9E73-258EF20BA316}"/>
    <cellStyle name="Normal 14 5 2" xfId="26001" xr:uid="{369A533A-36FD-4880-A71C-772037703E4F}"/>
    <cellStyle name="Normal 14 5 2 2" xfId="28980" xr:uid="{8E46F8B9-8B3E-49E9-98D2-F9741F373DD4}"/>
    <cellStyle name="Normal 14 5 3" xfId="27469" xr:uid="{318994A8-82C0-457A-9AAF-5E50F9F9220E}"/>
    <cellStyle name="Normal 14 5 4" xfId="30465" xr:uid="{8EF597CF-4B11-4965-A582-ACA10968BC1C}"/>
    <cellStyle name="Normal 14 5 5" xfId="24568" xr:uid="{CEDDED95-E508-4C13-BC46-5D80992972A1}"/>
    <cellStyle name="Normal 14 6" xfId="18496" xr:uid="{6B88B156-2291-4346-A1DC-918EC2F19912}"/>
    <cellStyle name="Normal 14 6 2" xfId="26291" xr:uid="{38C4ED26-1A1E-4DCD-8E7D-E524FFA3E3E2}"/>
    <cellStyle name="Normal 14 6 2 2" xfId="29274" xr:uid="{5D2275AE-B860-4D3A-8EBA-58F29D4937EA}"/>
    <cellStyle name="Normal 14 6 3" xfId="27763" xr:uid="{69AE8845-6E69-4806-93DB-070334755AF0}"/>
    <cellStyle name="Normal 14 6 4" xfId="30761" xr:uid="{FF4539B0-CCCA-478D-B6E6-BE32A5BE55D0}"/>
    <cellStyle name="Normal 14 6 5" xfId="24846" xr:uid="{F60D5C60-FDE1-4777-921B-2F4C9C0CBCC6}"/>
    <cellStyle name="Normal 14 7" xfId="18497" xr:uid="{A89424CD-1A4D-4A02-A6AE-21A0FADCE1ED}"/>
    <cellStyle name="Normal 14 7 2" xfId="26601" xr:uid="{9478BF3B-0E68-4D80-91D6-69DA4CE9A18A}"/>
    <cellStyle name="Normal 14 7 2 2" xfId="29585" xr:uid="{A2D9F978-049B-469D-9A51-F834F6C784E4}"/>
    <cellStyle name="Normal 14 7 3" xfId="28074" xr:uid="{9CF22A23-0FBB-4AAB-A52A-CF47881EF773}"/>
    <cellStyle name="Normal 14 7 4" xfId="31073" xr:uid="{1710B53F-3002-420F-A7EC-5043EED2F5A8}"/>
    <cellStyle name="Normal 14 7 5" xfId="25144" xr:uid="{0FFEC268-4B92-4A8F-9EB6-6C73CC89FD08}"/>
    <cellStyle name="Normal 14 8" xfId="20761" xr:uid="{CBA6C6B0-82DF-4DCA-8DBF-679A422B9534}"/>
    <cellStyle name="Normal 14 8 2" xfId="28399" xr:uid="{E3E6E0CF-598B-40FD-95A7-B28B7824E911}"/>
    <cellStyle name="Normal 14 8 3" xfId="25444" xr:uid="{649B426D-107B-4A67-BBE2-EED26C5DAAD9}"/>
    <cellStyle name="Normal 14 9" xfId="18476" xr:uid="{282BF020-15A2-4755-8900-8304B9F3328A}"/>
    <cellStyle name="Normal 14 9 2" xfId="26895" xr:uid="{9EF2F5E1-CC32-407D-9915-320F7CD97FA0}"/>
    <cellStyle name="Normal 140" xfId="525" xr:uid="{34188150-BBFD-4261-80D8-6253A854E025}"/>
    <cellStyle name="Normal 141" xfId="526" xr:uid="{444F2070-07B6-445B-AF0D-51B6D7584C69}"/>
    <cellStyle name="Normal 142" xfId="527" xr:uid="{2226C8D5-FBB5-403C-A0E8-B08FD2469FA5}"/>
    <cellStyle name="Normal 143" xfId="528" xr:uid="{D2B32A35-6B81-494C-A576-7A87BAC17453}"/>
    <cellStyle name="Normal 144" xfId="529" xr:uid="{5CC98C98-0615-46FE-848C-85A1A2B84522}"/>
    <cellStyle name="Normal 145" xfId="530" xr:uid="{E29F7F4D-921D-4A76-A08F-B9178B8C4300}"/>
    <cellStyle name="Normal 146" xfId="531" xr:uid="{97326327-BDC3-4BC5-BEFD-463A0269D96F}"/>
    <cellStyle name="Normal 147" xfId="532" xr:uid="{4B8C522D-5295-458A-8C80-55974F341CF6}"/>
    <cellStyle name="Normal 148" xfId="533" xr:uid="{920FBA33-26FB-4B20-8330-FC61788ECCBE}"/>
    <cellStyle name="Normal 149" xfId="534" xr:uid="{7F9C6032-767B-4CC0-B24C-6CB0E2A43EDC}"/>
    <cellStyle name="Normal 15" xfId="60" xr:uid="{6E05FA24-8DCC-456A-96B5-2621F8C8A89F}"/>
    <cellStyle name="Normal 15 10" xfId="4920" xr:uid="{134460A7-90EA-4E38-8F45-7F9A4F67D565}"/>
    <cellStyle name="Normal 15 10 2" xfId="29861" xr:uid="{B54BA333-59B8-4AFF-B0B6-8ACD2671ED73}"/>
    <cellStyle name="Normal 15 11" xfId="22892" xr:uid="{68DAA091-49AB-44EA-89EE-841E7A6EF5FA}"/>
    <cellStyle name="Normal 15 2" xfId="332" xr:uid="{DFAE31FC-94B3-430A-B622-25DD50E97DD3}"/>
    <cellStyle name="Normal 15 2 10" xfId="23896" xr:uid="{A2D63ED2-06BA-4F27-A9F1-A78FD053FA73}"/>
    <cellStyle name="Normal 15 2 2" xfId="4830" xr:uid="{DEB0AAE5-DBAF-4EDA-9210-683A43D2DEA3}"/>
    <cellStyle name="Normal 15 2 2 2" xfId="18501" xr:uid="{EB2E2C5A-BA16-4013-90E2-16E58B2BE19C}"/>
    <cellStyle name="Normal 15 2 2 2 2" xfId="25837" xr:uid="{6350B546-3079-432B-9AF1-DCBB27EF44E9}"/>
    <cellStyle name="Normal 15 2 2 2 2 2" xfId="28812" xr:uid="{3892B253-0EC7-415F-B6F6-50F09EA73617}"/>
    <cellStyle name="Normal 15 2 2 2 3" xfId="27298" xr:uid="{050650E1-DA42-4F81-8B18-84FA0404E8DD}"/>
    <cellStyle name="Normal 15 2 2 2 4" xfId="30293" xr:uid="{2597FE1A-1FF5-4499-B9BE-DC17CA056FAE}"/>
    <cellStyle name="Normal 15 2 2 2 5" xfId="24369" xr:uid="{61A3033E-596E-4B7C-92CF-2088CC3D6B2A}"/>
    <cellStyle name="Normal 15 2 2 3" xfId="18502" xr:uid="{C6FCC4A3-B3F8-4FD7-B21D-9CA3F3AC21F0}"/>
    <cellStyle name="Normal 15 2 2 3 2" xfId="26124" xr:uid="{A1AF15CE-9D3A-4272-989F-ACB2405DBAB0}"/>
    <cellStyle name="Normal 15 2 2 3 2 2" xfId="29102" xr:uid="{667112FD-58BA-49D7-8CE3-3549519336A7}"/>
    <cellStyle name="Normal 15 2 2 3 3" xfId="27591" xr:uid="{121BED9E-75A8-46CD-980F-FD435D347778}"/>
    <cellStyle name="Normal 15 2 2 3 4" xfId="30589" xr:uid="{6AC2FBD6-10B6-493F-95A7-1E633D1951B5}"/>
    <cellStyle name="Normal 15 2 2 3 5" xfId="24680" xr:uid="{C4F366D5-6663-4621-A1AF-953E3182F5BE}"/>
    <cellStyle name="Normal 15 2 2 4" xfId="22083" xr:uid="{059935BA-97EF-40A8-8DE0-39B03102C0DF}"/>
    <cellStyle name="Normal 15 2 2 4 2" xfId="26415" xr:uid="{2E922262-1752-4FA8-BFD5-5C513205B7F0}"/>
    <cellStyle name="Normal 15 2 2 4 2 2" xfId="29399" xr:uid="{24DEDB74-567C-4A04-A3A6-C5D8FFF688F1}"/>
    <cellStyle name="Normal 15 2 2 4 3" xfId="27888" xr:uid="{EDB19B4A-055B-4B9F-A5E2-42D948642417}"/>
    <cellStyle name="Normal 15 2 2 4 4" xfId="30887" xr:uid="{2F075C58-E585-43AF-A454-5BFB50DCC04E}"/>
    <cellStyle name="Normal 15 2 2 4 5" xfId="24959" xr:uid="{6DEBD6E8-FA05-4B37-B832-6EBD090991B1}"/>
    <cellStyle name="Normal 15 2 2 5" xfId="18500" xr:uid="{42016667-33AA-4691-A44B-1AFA9D5D02A1}"/>
    <cellStyle name="Normal 15 2 2 5 2" xfId="26724" xr:uid="{4FAA78BC-C931-463E-9AEC-4F0BB3CB60A2}"/>
    <cellStyle name="Normal 15 2 2 5 2 2" xfId="29708" xr:uid="{3B337974-FEBD-4C15-97F9-74B48CD70ABD}"/>
    <cellStyle name="Normal 15 2 2 5 3" xfId="28197" xr:uid="{035E6ABB-B3FD-4234-83FC-89A1E4B7C79C}"/>
    <cellStyle name="Normal 15 2 2 5 4" xfId="31197" xr:uid="{8ABC6D95-A5DC-41CC-AD01-D8FD3AC27FD7}"/>
    <cellStyle name="Normal 15 2 2 5 5" xfId="25256" xr:uid="{A2012597-9A1E-4DD5-8BDF-DD51999CB2F4}"/>
    <cellStyle name="Normal 15 2 2 6" xfId="6088" xr:uid="{7F4C2825-C156-4E07-8FB6-EEA7692B46ED}"/>
    <cellStyle name="Normal 15 2 2 6 2" xfId="28522" xr:uid="{6EF7321A-8839-429D-AD67-8C78ADB7EA82}"/>
    <cellStyle name="Normal 15 2 2 6 3" xfId="25556" xr:uid="{4A6A78AC-A3A9-469B-80AB-BF6AA065E9D3}"/>
    <cellStyle name="Normal 15 2 2 7" xfId="27007" xr:uid="{19D59BAD-0947-4C50-B657-C953F40D085C}"/>
    <cellStyle name="Normal 15 2 2 8" xfId="30001" xr:uid="{F0CE191A-C8F7-4547-866D-D43DB87EC97D}"/>
    <cellStyle name="Normal 15 2 2 9" xfId="23966" xr:uid="{847E7870-B1C9-4FB4-9E8E-A59FDC86F9F1}"/>
    <cellStyle name="Normal 15 2 3" xfId="5271" xr:uid="{137052A4-65E9-43BB-81D4-F93B281A100D}"/>
    <cellStyle name="Normal 15 2 3 2" xfId="21110" xr:uid="{9CF12F87-0DEC-4F81-AC6A-0A72A4B34137}"/>
    <cellStyle name="Normal 15 2 3 2 2" xfId="28745" xr:uid="{AEC79969-67C4-4BCE-986C-329718212B2E}"/>
    <cellStyle name="Normal 15 2 3 2 3" xfId="25768" xr:uid="{7C570938-674E-4483-B2BA-C13D99347BC4}"/>
    <cellStyle name="Normal 15 2 3 3" xfId="18503" xr:uid="{9DA2ECDF-C312-4DF4-B7FD-DC8FD5AEDA03}"/>
    <cellStyle name="Normal 15 2 3 3 2" xfId="27231" xr:uid="{3F226A4C-0F40-44E0-A228-94C241C034FF}"/>
    <cellStyle name="Normal 15 2 3 4" xfId="30225" xr:uid="{9434AEC0-B690-4B9A-83A5-56D5AE039A1B}"/>
    <cellStyle name="Normal 15 2 3 5" xfId="24290" xr:uid="{0ACC04AF-D4D5-4805-93C0-6C641DA9E996}"/>
    <cellStyle name="Normal 15 2 4" xfId="18504" xr:uid="{7087DE3C-E96A-4333-BB45-8DB396C46A71}"/>
    <cellStyle name="Normal 15 2 4 2" xfId="26055" xr:uid="{88B42D9C-FC89-4A58-8808-FE59A120CA6D}"/>
    <cellStyle name="Normal 15 2 4 2 2" xfId="29034" xr:uid="{E91056D0-7779-4FF4-A40D-EB837A79077D}"/>
    <cellStyle name="Normal 15 2 4 3" xfId="27523" xr:uid="{F23C6566-347D-4273-9C59-53B5C4A6C243}"/>
    <cellStyle name="Normal 15 2 4 4" xfId="30520" xr:uid="{CE087ED7-210A-46AE-A0C5-93A42D5DB9A4}"/>
    <cellStyle name="Normal 15 2 4 5" xfId="24611" xr:uid="{E9579A37-6941-4455-91AD-8878A9A4A5AE}"/>
    <cellStyle name="Normal 15 2 5" xfId="18505" xr:uid="{1B8C27FF-022C-4B85-BDDC-1F5382BB09C6}"/>
    <cellStyle name="Normal 15 2 5 2" xfId="26346" xr:uid="{67B72C3A-A001-439C-9854-893170FD07A6}"/>
    <cellStyle name="Normal 15 2 5 2 2" xfId="29330" xr:uid="{DE0B3AD0-AFFE-48D2-864C-5B2F304534EF}"/>
    <cellStyle name="Normal 15 2 5 3" xfId="27819" xr:uid="{6156C2DB-06D7-4869-9D61-93181FFCF25A}"/>
    <cellStyle name="Normal 15 2 5 4" xfId="30817" xr:uid="{CE4855B7-6358-4990-A234-72A9AD4B0355}"/>
    <cellStyle name="Normal 15 2 5 5" xfId="24890" xr:uid="{4149E6DA-E194-4D75-AA82-E2FB31710BB2}"/>
    <cellStyle name="Normal 15 2 6" xfId="18506" xr:uid="{D4397DC9-E26D-4FA6-98F8-E85D605F7BBC}"/>
    <cellStyle name="Normal 15 2 6 2" xfId="26656" xr:uid="{7746F415-60CD-4FB4-A951-9D2F5EC506B1}"/>
    <cellStyle name="Normal 15 2 6 2 2" xfId="29640" xr:uid="{5D52FA4B-58A1-443C-96C8-309E6C4AD842}"/>
    <cellStyle name="Normal 15 2 6 3" xfId="28129" xr:uid="{1627E9E2-F2DE-4A68-865E-6734829D8691}"/>
    <cellStyle name="Normal 15 2 6 4" xfId="31128" xr:uid="{697BDFBD-2BCB-4154-9ABF-FB19CB9388BC}"/>
    <cellStyle name="Normal 15 2 6 5" xfId="25187" xr:uid="{7EA8E45A-0413-4DD2-AA29-542D5148FEB5}"/>
    <cellStyle name="Normal 15 2 7" xfId="20861" xr:uid="{A9BB3C51-7886-40F0-89CB-B154087FAED0}"/>
    <cellStyle name="Normal 15 2 7 2" xfId="28454" xr:uid="{06ADF30C-CA27-4B86-AB67-AA2B02A459D2}"/>
    <cellStyle name="Normal 15 2 7 3" xfId="25487" xr:uid="{24D73154-35EB-4E0E-B4C2-63D050FE586D}"/>
    <cellStyle name="Normal 15 2 8" xfId="18499" xr:uid="{21D68EC7-1650-47D4-BD40-8C0F73B7C365}"/>
    <cellStyle name="Normal 15 2 8 2" xfId="26938" xr:uid="{9A10F503-774F-434A-8F40-CA19EAE7B995}"/>
    <cellStyle name="Normal 15 2 9" xfId="29932" xr:uid="{F6FFFBE7-E401-44BD-9D79-86B92FBF4464}"/>
    <cellStyle name="Normal 15 3" xfId="344" xr:uid="{B922A57E-320B-4613-B202-5E9C91C38530}"/>
    <cellStyle name="Normal 15 3 2" xfId="901" xr:uid="{725ECD43-F734-4D00-98E6-8FB8AE7BE165}"/>
    <cellStyle name="Normal 15 3 2 2" xfId="6281" xr:uid="{47B235CB-A5CE-44D8-AC84-0646608AF71D}"/>
    <cellStyle name="Normal 15 3 2 2 2" xfId="22336" xr:uid="{CB13F08E-2801-443C-9CFA-7A2A876AD0E2}"/>
    <cellStyle name="Normal 15 3 2 2 3" xfId="18509" xr:uid="{39CC7B1A-2531-4D49-BA09-273C1DB5D07A}"/>
    <cellStyle name="Normal 15 3 2 3" xfId="18510" xr:uid="{734E38E5-810F-4F06-9032-C87F30AFAFC9}"/>
    <cellStyle name="Normal 15 3 2 4" xfId="20820" xr:uid="{C5F6AD41-4307-4FDB-B2CC-8AEF605F08F4}"/>
    <cellStyle name="Normal 15 3 2 5" xfId="18508" xr:uid="{0D8A0E41-0BFE-4103-8D8F-9B36A5F35C4C}"/>
    <cellStyle name="Normal 15 3 3" xfId="4222" xr:uid="{3D90FF1F-721D-4A75-86D1-7BF82FFE5909}"/>
    <cellStyle name="Normal 15 3 3 2" xfId="21352" xr:uid="{F600845D-B131-4359-AFAE-148AEB1EBC07}"/>
    <cellStyle name="Normal 15 3 3 3" xfId="18511" xr:uid="{27005976-11DC-4788-BAE1-EC1697ED2252}"/>
    <cellStyle name="Normal 15 3 3 4" xfId="5502" xr:uid="{2FB6BD7B-58F2-40BD-B15E-D9C942DEA58C}"/>
    <cellStyle name="Normal 15 3 4" xfId="18512" xr:uid="{0F4ACCB9-19CB-4F6D-8387-F6C648707E76}"/>
    <cellStyle name="Normal 15 3 5" xfId="18513" xr:uid="{822ED93B-9D3B-44FE-9DB6-3362D470976E}"/>
    <cellStyle name="Normal 15 3 6" xfId="20868" xr:uid="{D14650C7-694C-4B7A-A1B2-CD36AA953723}"/>
    <cellStyle name="Normal 15 3 6 2" xfId="22756" xr:uid="{2C53F1FE-D55E-4A04-9B15-92D406D44677}"/>
    <cellStyle name="Normal 15 3 7" xfId="18507" xr:uid="{AAAFBA5A-5575-4CF9-9C98-A6B97CD5DD51}"/>
    <cellStyle name="Normal 15 4" xfId="3410" xr:uid="{495AF4B8-1E8D-4261-A6A4-01D8F88E3435}"/>
    <cellStyle name="Normal 15 4 2" xfId="3426" xr:uid="{DB70E9A7-FDBD-4280-B329-06EE99AC70E9}"/>
    <cellStyle name="Normal 15 4 2 2" xfId="21837" xr:uid="{F06A63B0-F00A-4D00-A6CB-6F7416201D77}"/>
    <cellStyle name="Normal 15 4 2 2 2" xfId="28675" xr:uid="{92A8125C-6D8B-4D76-A8CB-653A0BF9B9CD}"/>
    <cellStyle name="Normal 15 4 2 3" xfId="18515" xr:uid="{CF4BBC40-EDED-48F8-B4EF-CE98523CAC22}"/>
    <cellStyle name="Normal 15 4 2 4" xfId="25709" xr:uid="{1490A67E-9C7D-4547-8420-6DDAEC0C0D9B}"/>
    <cellStyle name="Normal 15 4 2 5" xfId="5925" xr:uid="{6FCBA9EB-38BF-46DB-BB87-A1CA751505EC}"/>
    <cellStyle name="Normal 15 4 3" xfId="3860" xr:uid="{3BC0D6BC-B388-46D6-8B8A-F843D4F479D4}"/>
    <cellStyle name="Normal 15 4 3 2" xfId="27161" xr:uid="{01BA436E-B761-4345-996A-243896F61565}"/>
    <cellStyle name="Normal 15 4 3 3" xfId="18516" xr:uid="{C3AC8FAF-7C1F-4246-B130-60BF6540C712}"/>
    <cellStyle name="Normal 15 4 4" xfId="3427" xr:uid="{AF6D81E5-6C7A-4630-9548-A4D3FF1D451A}"/>
    <cellStyle name="Normal 15 4 4 2" xfId="30154" xr:uid="{3964C221-4425-4D6C-87A8-2E04C9DAAE87}"/>
    <cellStyle name="Normal 15 4 5" xfId="18514" xr:uid="{E8412CDD-F64F-493E-A92E-D393BDD60DF1}"/>
    <cellStyle name="Normal 15 4 6" xfId="23454" xr:uid="{FA98C61C-50EE-44D4-9446-EDD2C8301F02}"/>
    <cellStyle name="Normal 15 5" xfId="1453" xr:uid="{45FD848A-0AEB-44EA-96CB-9F82F4CFB290}"/>
    <cellStyle name="Normal 15 5 2" xfId="3865" xr:uid="{E69570CD-C41F-49B0-8571-A91561481830}"/>
    <cellStyle name="Normal 15 5 2 2" xfId="4020" xr:uid="{56E31DB6-C3D2-4763-A795-F720ECCA31A1}"/>
    <cellStyle name="Normal 15 5 2 2 2" xfId="28965" xr:uid="{067848E2-B990-480C-835C-E07A23A13D1D}"/>
    <cellStyle name="Normal 15 5 2 3" xfId="25987" xr:uid="{CD1E847F-68DA-45B2-A582-06E9148C9AE1}"/>
    <cellStyle name="Normal 15 5 3" xfId="27454" xr:uid="{9706863F-A20C-4350-A333-40775FA6768F}"/>
    <cellStyle name="Normal 15 5 4" xfId="30449" xr:uid="{EEB7AF96-31CD-454F-A1AF-04FF188220A0}"/>
    <cellStyle name="Normal 15 5 5" xfId="24553" xr:uid="{6BC240E0-1274-472B-8B79-BA8C3AA5BC42}"/>
    <cellStyle name="Normal 15 5 6" xfId="18517" xr:uid="{425F2B6C-84A5-4D5D-B06F-522069A5DD94}"/>
    <cellStyle name="Normal 15 5 7" xfId="32042" xr:uid="{6B66E60A-3971-4171-8E8B-738A2FE8DB5F}"/>
    <cellStyle name="Normal 15 6" xfId="3348" xr:uid="{81C12DF2-DD45-4F2B-A9B2-62DF59DB7B41}"/>
    <cellStyle name="Normal 15 6 2" xfId="26274" xr:uid="{A49DD334-7657-4947-9B82-A5B5C3CDDC36}"/>
    <cellStyle name="Normal 15 6 2 2" xfId="29256" xr:uid="{C9C8D3C0-A2BD-40EE-BCA8-6F138008E589}"/>
    <cellStyle name="Normal 15 6 3" xfId="27745" xr:uid="{BEA69523-DEDC-4264-B25C-F8C34BF9746A}"/>
    <cellStyle name="Normal 15 6 4" xfId="30743" xr:uid="{602F7EB6-2D8A-4737-9A37-1DB7AD3C0C2A}"/>
    <cellStyle name="Normal 15 6 5" xfId="24829" xr:uid="{D4CBBC5E-A622-4FB4-A1B4-D8CEAD0428B9}"/>
    <cellStyle name="Normal 15 6 6" xfId="18518" xr:uid="{1296630B-8C7E-4DF6-AB3A-818B2321095A}"/>
    <cellStyle name="Normal 15 7" xfId="207" xr:uid="{3A387CAA-34AD-4E43-B1D8-3D08F7232842}"/>
    <cellStyle name="Normal 15 7 2" xfId="26585" xr:uid="{9118C682-9671-47B0-9CE7-EE7600FD8A5B}"/>
    <cellStyle name="Normal 15 7 2 2" xfId="29569" xr:uid="{05E4CC00-8211-4E7F-871C-3A1B2AB20629}"/>
    <cellStyle name="Normal 15 7 3" xfId="28058" xr:uid="{9C8C6DF9-0F96-4AEB-8719-B1E288630608}"/>
    <cellStyle name="Normal 15 7 4" xfId="31057" xr:uid="{B4B3B732-F088-4079-B960-0C8ADEB37F0B}"/>
    <cellStyle name="Normal 15 7 5" xfId="25128" xr:uid="{23E3E5FE-25D6-4FA1-B52C-D272073DAA88}"/>
    <cellStyle name="Normal 15 7 6" xfId="18519" xr:uid="{8DE60514-C198-4E2D-AD4E-061198625F3C}"/>
    <cellStyle name="Normal 15 8" xfId="20762" xr:uid="{6C4BA081-BD9A-4603-8DC5-F7BBC3E078E2}"/>
    <cellStyle name="Normal 15 8 2" xfId="28383" xr:uid="{A64608D7-1A3C-4FBF-B774-E19916B53CF7}"/>
    <cellStyle name="Normal 15 8 3" xfId="25429" xr:uid="{261A8FDB-9C58-4CF2-B3A4-D15121501C7C}"/>
    <cellStyle name="Normal 15 9" xfId="18498" xr:uid="{CBC8D0DD-5EBF-431A-B7F3-BC82CCE58F58}"/>
    <cellStyle name="Normal 15 9 2" xfId="26879" xr:uid="{DF55A9BD-0914-496B-9E2C-9D22C6217761}"/>
    <cellStyle name="Normal 150" xfId="535" xr:uid="{6A3379E1-62B2-4C3B-8745-3C665574B9F6}"/>
    <cellStyle name="Normal 151" xfId="536" xr:uid="{D61A3C6C-904B-44C6-B5C0-76A6FF7ED6E8}"/>
    <cellStyle name="Normal 152" xfId="537" xr:uid="{5D5A8CD9-82A3-4A9F-8138-188F791A90B2}"/>
    <cellStyle name="Normal 152 2" xfId="1102" xr:uid="{BC083C80-7301-4F6A-A6B9-104732EE273B}"/>
    <cellStyle name="Normal 152 2 2" xfId="3699" xr:uid="{F2CFEDB2-3198-447D-AF55-DD7141648CA1}"/>
    <cellStyle name="Normal 152 2 2 2" xfId="3884" xr:uid="{80751E33-57B7-423E-A976-B60E68E5D2FB}"/>
    <cellStyle name="Normal 152 2 2 3" xfId="32061" xr:uid="{A35DD4DF-B90E-448C-A426-3E0C90FF7900}"/>
    <cellStyle name="Normal 152 2 3" xfId="3620" xr:uid="{E7950291-E958-4D07-BBF8-39DC359C6F24}"/>
    <cellStyle name="Normal 152 2 4" xfId="31977" xr:uid="{63E1DB72-6171-45A4-A0B5-3F5F0387FA5C}"/>
    <cellStyle name="Normal 152 3" xfId="1025" xr:uid="{A67C7644-8C91-44CC-B6E2-FFCE5AA87FA0}"/>
    <cellStyle name="Normal 152 4" xfId="3850" xr:uid="{B471A2B0-0904-4EAC-A36D-6687CE875022}"/>
    <cellStyle name="Normal 152 4 2" xfId="4010" xr:uid="{F9415F8A-7618-4FC5-BE64-EE467CC10E00}"/>
    <cellStyle name="Normal 152 4 3" xfId="32127" xr:uid="{EEF3A369-CE7F-4008-94F6-189D29186857}"/>
    <cellStyle name="Normal 152 5" xfId="31901" xr:uid="{BD52868B-1B47-4B15-B015-03AA49EAE834}"/>
    <cellStyle name="Normal 153" xfId="538" xr:uid="{B7A8D79E-04BB-4653-9F17-AF960439B8A5}"/>
    <cellStyle name="Normal 153 2" xfId="1103" xr:uid="{A046666E-2DFE-4550-AC14-088C88F17D65}"/>
    <cellStyle name="Normal 153 2 2" xfId="3700" xr:uid="{7D17F232-4586-431E-9F65-83D8D06F5E6B}"/>
    <cellStyle name="Normal 153 2 2 2" xfId="3885" xr:uid="{B3D6D536-CE20-4309-8A8B-B1EA8A6D2C3A}"/>
    <cellStyle name="Normal 153 2 2 3" xfId="32062" xr:uid="{3AA893EA-5967-461A-8B0F-12313C544613}"/>
    <cellStyle name="Normal 153 2 3" xfId="3621" xr:uid="{B8303D67-2D30-4324-928F-64BBC7E6E034}"/>
    <cellStyle name="Normal 153 2 4" xfId="31978" xr:uid="{7BAF3AEA-B0F8-44EB-BEC9-77C9B26348CC}"/>
    <cellStyle name="Normal 153 3" xfId="1026" xr:uid="{E9E51DB5-B990-47C1-9DDF-887853983001}"/>
    <cellStyle name="Normal 153 4" xfId="3851" xr:uid="{9A08EABE-5310-40D0-AB8A-BE5A367E53A8}"/>
    <cellStyle name="Normal 153 4 2" xfId="4011" xr:uid="{39059B99-1DD2-4873-8E8D-78AB84366BDA}"/>
    <cellStyle name="Normal 153 4 3" xfId="32128" xr:uid="{BBB2E69D-EA1E-45E1-AB15-8D0DD82C3941}"/>
    <cellStyle name="Normal 153 5" xfId="31902" xr:uid="{2A558E3D-DF77-441F-8213-DA679E118EBE}"/>
    <cellStyle name="Normal 154" xfId="539" xr:uid="{0AC74865-27D5-4DF4-A31D-772C13E7AF5D}"/>
    <cellStyle name="Normal 154 2" xfId="1104" xr:uid="{FE26E7E1-261F-4D50-94D1-98BA36CA4231}"/>
    <cellStyle name="Normal 154 2 2" xfId="3701" xr:uid="{84DF901A-3A3A-44DF-87E2-28FE4712796F}"/>
    <cellStyle name="Normal 154 2 2 2" xfId="3886" xr:uid="{147B34DC-4253-4474-AFFF-6483EA151D8B}"/>
    <cellStyle name="Normal 154 2 2 3" xfId="32063" xr:uid="{4C4EAF1F-23DB-4C4E-A75B-537F123624B3}"/>
    <cellStyle name="Normal 154 2 3" xfId="3622" xr:uid="{A92F8A46-6F4A-4378-8FAD-C62AFE83CEEF}"/>
    <cellStyle name="Normal 154 2 4" xfId="31979" xr:uid="{D0592EDE-C894-4F0F-83BD-B6DB282FF490}"/>
    <cellStyle name="Normal 154 3" xfId="1027" xr:uid="{30360F25-931C-431E-8AA4-C35C613BB8B7}"/>
    <cellStyle name="Normal 154 4" xfId="3852" xr:uid="{6B0F3B58-020D-427D-A935-CE2DD6C2A28A}"/>
    <cellStyle name="Normal 154 4 2" xfId="4012" xr:uid="{7997CC75-B643-47B2-A19F-465A7C348952}"/>
    <cellStyle name="Normal 154 4 3" xfId="32129" xr:uid="{972F420A-77D3-4432-B2C5-750BD9B7FCDF}"/>
    <cellStyle name="Normal 154 5" xfId="31903" xr:uid="{A8C965D8-25BC-4D91-8CD8-36B1EE9646A5}"/>
    <cellStyle name="Normal 155" xfId="540" xr:uid="{7AC56021-2E29-4F62-B4D1-13EB2008C816}"/>
    <cellStyle name="Normal 155 2" xfId="1105" xr:uid="{ED57E46E-3C32-43CF-9B05-DBDD7F22C2B3}"/>
    <cellStyle name="Normal 155 2 2" xfId="3702" xr:uid="{D26B4990-1D86-4B44-A68F-6B7AF09E5F01}"/>
    <cellStyle name="Normal 155 2 2 2" xfId="3887" xr:uid="{6478F168-7645-4A18-B5DB-F6C03C834753}"/>
    <cellStyle name="Normal 155 2 2 3" xfId="32064" xr:uid="{C615106E-670F-49C8-8300-58F5FD701B00}"/>
    <cellStyle name="Normal 155 2 3" xfId="3623" xr:uid="{270561F1-63EB-4B44-8665-EC60BE6FEDA4}"/>
    <cellStyle name="Normal 155 2 4" xfId="31980" xr:uid="{611E9B09-2FB5-4CCC-9FC9-C7459D33FDDB}"/>
    <cellStyle name="Normal 155 3" xfId="1028" xr:uid="{1E58430E-7410-4B56-BE13-A1DFD069C3B3}"/>
    <cellStyle name="Normal 155 4" xfId="3853" xr:uid="{4D0D4256-BEB0-4635-B5BB-AE3D7B12B0CE}"/>
    <cellStyle name="Normal 155 4 2" xfId="4013" xr:uid="{7F615B94-B774-4F9F-B943-528C9523C6E9}"/>
    <cellStyle name="Normal 155 4 3" xfId="32130" xr:uid="{9C61BDFA-12A6-4C67-B2BA-8E95A50BF6C4}"/>
    <cellStyle name="Normal 155 5" xfId="31904" xr:uid="{FC835F8D-D99E-4B4D-8EA8-E87F758FE266}"/>
    <cellStyle name="Normal 156" xfId="541" xr:uid="{E6467AA3-570D-48D0-B41D-73BF2ECCBD20}"/>
    <cellStyle name="Normal 156 2" xfId="1106" xr:uid="{0D2E4E6F-2399-445C-B87B-0E6570ECC491}"/>
    <cellStyle name="Normal 156 2 2" xfId="3703" xr:uid="{00EF9C88-5331-4C38-B579-49E93391F536}"/>
    <cellStyle name="Normal 156 2 2 2" xfId="3888" xr:uid="{46540AD4-F195-42D0-ACB3-11BE7B154D48}"/>
    <cellStyle name="Normal 156 2 2 3" xfId="32065" xr:uid="{CEB49C49-D968-4C6D-A686-FE0E83263524}"/>
    <cellStyle name="Normal 156 2 3" xfId="3624" xr:uid="{D2EDA60E-AF97-4B34-8A79-0B85F2AE877E}"/>
    <cellStyle name="Normal 156 2 4" xfId="31981" xr:uid="{D8CE0D23-A7B9-45DF-A03A-BD4433D2C4A9}"/>
    <cellStyle name="Normal 156 3" xfId="1029" xr:uid="{86026779-F122-40FC-B4D3-5B99BA328DA9}"/>
    <cellStyle name="Normal 156 4" xfId="3854" xr:uid="{3C2D08DC-303A-4ED0-91C0-D5F4A749E259}"/>
    <cellStyle name="Normal 156 4 2" xfId="4014" xr:uid="{A989E37B-358C-4F17-8971-43A601001F0D}"/>
    <cellStyle name="Normal 156 4 3" xfId="32131" xr:uid="{2A36E0B7-8E6E-40AC-B05B-AB89FE6503A1}"/>
    <cellStyle name="Normal 156 5" xfId="31905" xr:uid="{687FED71-8B7A-4307-B142-D716F651850E}"/>
    <cellStyle name="Normal 157" xfId="542" xr:uid="{ACAC9775-90A8-4FF2-BE37-DAE335FC1A85}"/>
    <cellStyle name="Normal 157 2" xfId="1107" xr:uid="{87F98B66-F471-429F-BD97-CAC5527C854C}"/>
    <cellStyle name="Normal 157 2 2" xfId="3704" xr:uid="{706E12B0-744B-43CE-B1F2-F09D516F52AD}"/>
    <cellStyle name="Normal 157 2 2 2" xfId="3889" xr:uid="{4E5F3ECC-CCEF-442F-B1BD-BDED475B2A7D}"/>
    <cellStyle name="Normal 157 2 2 3" xfId="32066" xr:uid="{5D0B1773-6915-4983-BB07-792E001008D5}"/>
    <cellStyle name="Normal 157 2 3" xfId="3625" xr:uid="{D2AE8DEC-0D0E-4B7E-86A9-5CB3649083FE}"/>
    <cellStyle name="Normal 157 2 4" xfId="31982" xr:uid="{85207BF5-861D-406A-98A2-FF12F36605AA}"/>
    <cellStyle name="Normal 157 3" xfId="1030" xr:uid="{59FB5643-852F-42F2-B43F-966C39EF5131}"/>
    <cellStyle name="Normal 157 4" xfId="3855" xr:uid="{7933BD0D-E345-4768-9FC8-30E268C5E7C4}"/>
    <cellStyle name="Normal 157 4 2" xfId="4015" xr:uid="{8D12CDBA-3496-4B54-B6D3-1C9D111F98F4}"/>
    <cellStyle name="Normal 157 4 3" xfId="32132" xr:uid="{6A728759-4378-4538-8727-2A8F57DF13B1}"/>
    <cellStyle name="Normal 157 5" xfId="31906" xr:uid="{BB032E2A-E85C-4F3A-A7B9-F76E2B43A316}"/>
    <cellStyle name="Normal 158" xfId="543" xr:uid="{477387EE-9AA6-4AF2-9DE1-4A58D93EB85C}"/>
    <cellStyle name="Normal 158 2" xfId="1108" xr:uid="{79A9865D-4DE0-4C72-9907-924D980355CE}"/>
    <cellStyle name="Normal 158 2 2" xfId="3705" xr:uid="{D88142DE-016B-4057-A0CF-8CA8A0D5CC38}"/>
    <cellStyle name="Normal 158 2 2 2" xfId="3890" xr:uid="{97E62C4D-E8A6-484B-ACC2-3D28BA309E49}"/>
    <cellStyle name="Normal 158 2 2 3" xfId="32067" xr:uid="{69E1D691-DD99-41B7-AD98-CC031838B96F}"/>
    <cellStyle name="Normal 158 2 3" xfId="3626" xr:uid="{C8E057D8-593C-4734-B3B3-CE602FDC2F21}"/>
    <cellStyle name="Normal 158 2 4" xfId="31983" xr:uid="{7AE8FEA7-4DD6-4E4B-954E-D14A842691C4}"/>
    <cellStyle name="Normal 158 3" xfId="1031" xr:uid="{C58A3164-7E51-47CE-9507-18306CF2ABD5}"/>
    <cellStyle name="Normal 158 4" xfId="3856" xr:uid="{D08CAC3A-D8DD-46E5-84BF-547D2B56F829}"/>
    <cellStyle name="Normal 158 4 2" xfId="4016" xr:uid="{C843BD92-0481-4677-8950-ADAB0615DCED}"/>
    <cellStyle name="Normal 158 4 3" xfId="32133" xr:uid="{D0E2EA55-DE62-482C-97A3-D0C0EC807058}"/>
    <cellStyle name="Normal 158 5" xfId="31907" xr:uid="{A27C8E91-013B-49B1-A479-DBC2BA9F8762}"/>
    <cellStyle name="Normal 159" xfId="544" xr:uid="{5A6C1AB5-BA9D-485B-A5C5-9E3AAE9E7F85}"/>
    <cellStyle name="Normal 159 2" xfId="1109" xr:uid="{616428BC-BFCA-4131-89DA-FA3DBE35B7D3}"/>
    <cellStyle name="Normal 159 2 2" xfId="3706" xr:uid="{F13F930E-59E1-431A-963B-BDA5DD8830BC}"/>
    <cellStyle name="Normal 159 2 2 2" xfId="3891" xr:uid="{78A95B44-1AE8-4536-BE64-A1D088A3880D}"/>
    <cellStyle name="Normal 159 2 2 3" xfId="32068" xr:uid="{5D3ECD2A-DC70-4AF6-901C-A56A78EAD9CF}"/>
    <cellStyle name="Normal 159 2 3" xfId="3627" xr:uid="{1BB85310-D95C-4B36-9130-028B68C8DED0}"/>
    <cellStyle name="Normal 159 2 4" xfId="31984" xr:uid="{81FE9D03-CE5B-4EE2-B864-19C367C13955}"/>
    <cellStyle name="Normal 159 3" xfId="1032" xr:uid="{6F0E9EF7-32D7-446A-973D-BC15695E6A99}"/>
    <cellStyle name="Normal 159 4" xfId="3857" xr:uid="{60009EC8-0083-4664-8014-FAC2E43F746B}"/>
    <cellStyle name="Normal 159 4 2" xfId="4017" xr:uid="{67C48EEC-5B48-4C9E-BF3B-70478797A8D4}"/>
    <cellStyle name="Normal 159 4 3" xfId="32134" xr:uid="{A7B86F47-D058-4330-A2E3-3506CDED6B4D}"/>
    <cellStyle name="Normal 159 5" xfId="31908" xr:uid="{B22E0708-FFA5-4A20-9CA6-DA46F1F3DFF7}"/>
    <cellStyle name="Normal 16" xfId="208" xr:uid="{26E061EC-FA22-4174-B217-9004BF9A36F3}"/>
    <cellStyle name="Normal 16 10" xfId="29881" xr:uid="{8176E2E1-9609-4189-8DA2-4E2392332763}"/>
    <cellStyle name="Normal 16 11" xfId="22893" xr:uid="{9CA4C276-D116-4090-AD8E-EAD2B8CD4ED5}"/>
    <cellStyle name="Normal 16 2" xfId="3370" xr:uid="{A1D47609-B98B-4774-82B0-174144F642A8}"/>
    <cellStyle name="Normal 16 2 10" xfId="23455" xr:uid="{F8D5736A-3F06-4BD6-9BD5-0609C5AE55D1}"/>
    <cellStyle name="Normal 16 2 11" xfId="4979" xr:uid="{741EB8C1-15B0-4FEC-9B4F-518D17C309D4}"/>
    <cellStyle name="Normal 16 2 2" xfId="4164" xr:uid="{D4F46FB5-9DAB-4F4E-A03E-31BA30B2BD6B}"/>
    <cellStyle name="Normal 16 2 2 10" xfId="6089" xr:uid="{57209F1D-9C20-416E-8FEF-C9CA349B6821}"/>
    <cellStyle name="Normal 16 2 2 2" xfId="22084" xr:uid="{F336F0A4-3F21-46C3-81AE-920C066A0C98}"/>
    <cellStyle name="Normal 16 2 2 2 2" xfId="25838" xr:uid="{D0CFF6B3-D17D-4B00-B3D0-B856D07C6020}"/>
    <cellStyle name="Normal 16 2 2 2 2 2" xfId="28813" xr:uid="{A3A6D82F-0F52-46A6-801E-994B654EDD53}"/>
    <cellStyle name="Normal 16 2 2 2 3" xfId="27299" xr:uid="{AA743319-8BB0-44E7-80C1-9B7D95A823FE}"/>
    <cellStyle name="Normal 16 2 2 2 4" xfId="30294" xr:uid="{4F4655AC-B0D1-4670-9F73-337B274CE18F}"/>
    <cellStyle name="Normal 16 2 2 2 5" xfId="24370" xr:uid="{A2933B80-3288-4526-BDA3-929A569A592C}"/>
    <cellStyle name="Normal 16 2 2 3" xfId="18522" xr:uid="{799E6A4F-CE89-4446-B517-971A487810F2}"/>
    <cellStyle name="Normal 16 2 2 3 2" xfId="26125" xr:uid="{185E0926-08F2-4F23-B868-DA0F5C46F2D8}"/>
    <cellStyle name="Normal 16 2 2 3 2 2" xfId="29103" xr:uid="{466C3399-B6F3-49C0-A087-7B72E63CBEAF}"/>
    <cellStyle name="Normal 16 2 2 3 3" xfId="27592" xr:uid="{E7C27095-7485-4FEC-815E-7A65D525AB27}"/>
    <cellStyle name="Normal 16 2 2 3 4" xfId="30590" xr:uid="{DF85C4A0-F854-450F-891A-AA99AA194C29}"/>
    <cellStyle name="Normal 16 2 2 3 5" xfId="24681" xr:uid="{6C5ECF37-FD97-43D4-AEDB-F445C7C61368}"/>
    <cellStyle name="Normal 16 2 2 4" xfId="24960" xr:uid="{B87C9BDA-0839-4404-928F-1D7A09B1F068}"/>
    <cellStyle name="Normal 16 2 2 4 2" xfId="26416" xr:uid="{C45908CB-4880-4D74-903D-B42DB1EAB173}"/>
    <cellStyle name="Normal 16 2 2 4 2 2" xfId="29400" xr:uid="{FD576B8C-107F-4737-B1A1-8CBB7E34966A}"/>
    <cellStyle name="Normal 16 2 2 4 3" xfId="27889" xr:uid="{CDDC78E3-DE38-4C45-AA6A-A12FF3884B6F}"/>
    <cellStyle name="Normal 16 2 2 4 4" xfId="30888" xr:uid="{909BE217-81A6-42A2-B6AC-580DE361A227}"/>
    <cellStyle name="Normal 16 2 2 5" xfId="25257" xr:uid="{C860E07F-F9F5-4DA4-8F86-4EA1943461AF}"/>
    <cellStyle name="Normal 16 2 2 5 2" xfId="26725" xr:uid="{1DAA54ED-6897-46C8-8C29-42FB4B006F8A}"/>
    <cellStyle name="Normal 16 2 2 5 2 2" xfId="29709" xr:uid="{5B1D1A70-34F8-4997-A359-02B819F18DFC}"/>
    <cellStyle name="Normal 16 2 2 5 3" xfId="28198" xr:uid="{64C6F487-ED6E-4FE4-A26B-42A4B111FFAA}"/>
    <cellStyle name="Normal 16 2 2 5 4" xfId="31198" xr:uid="{F9293D47-8822-40CB-A629-4903AF26773E}"/>
    <cellStyle name="Normal 16 2 2 6" xfId="25557" xr:uid="{D8CB126A-687B-48FF-BB15-EE494AE4D5C1}"/>
    <cellStyle name="Normal 16 2 2 6 2" xfId="28523" xr:uid="{2227BC44-9693-4657-981B-0CE8CA1FD840}"/>
    <cellStyle name="Normal 16 2 2 7" xfId="27008" xr:uid="{4770C631-ABFC-4E17-8509-765BBA8EC2F6}"/>
    <cellStyle name="Normal 16 2 2 8" xfId="30002" xr:uid="{A79D971F-3B30-4F19-A665-F8BA8CDA3AFD}"/>
    <cellStyle name="Normal 16 2 2 9" xfId="23967" xr:uid="{55D87ED5-22CB-4281-908F-7DF7A2062F59}"/>
    <cellStyle name="Normal 16 2 3" xfId="5272" xr:uid="{49538297-FA09-400D-AC3F-8E91DE1D1D22}"/>
    <cellStyle name="Normal 16 2 3 2" xfId="21111" xr:uid="{BC5891DB-1761-4F34-9637-D27B9349E880}"/>
    <cellStyle name="Normal 16 2 3 2 2" xfId="28746" xr:uid="{D33AD2FD-6BEF-479D-B53F-296BF24E9C10}"/>
    <cellStyle name="Normal 16 2 3 2 3" xfId="25769" xr:uid="{124A98D6-31BA-4F46-A007-718FA810D8C6}"/>
    <cellStyle name="Normal 16 2 3 3" xfId="27232" xr:uid="{30D4C05E-A0C4-4BEB-83DD-E6C4D0E1C81D}"/>
    <cellStyle name="Normal 16 2 3 4" xfId="30226" xr:uid="{859A22CC-0ADD-4022-95F0-2B5C033EEBDE}"/>
    <cellStyle name="Normal 16 2 3 5" xfId="24291" xr:uid="{F8C0D687-1502-4F99-906B-15BAA022CE5B}"/>
    <cellStyle name="Normal 16 2 4" xfId="20860" xr:uid="{F1AE4261-610A-4D47-9417-CF6644C7EB52}"/>
    <cellStyle name="Normal 16 2 4 2" xfId="26056" xr:uid="{0A2C164E-17F0-4B78-8441-0842E09DA1E4}"/>
    <cellStyle name="Normal 16 2 4 2 2" xfId="29035" xr:uid="{11BF11E6-63E1-4453-A59C-6FA8C8F05869}"/>
    <cellStyle name="Normal 16 2 4 3" xfId="27524" xr:uid="{62DA02B2-F9B9-4BAC-8BE8-9E6D540EE746}"/>
    <cellStyle name="Normal 16 2 4 4" xfId="30521" xr:uid="{C7C1F9AA-23F9-4271-955D-03C77C3161D3}"/>
    <cellStyle name="Normal 16 2 4 5" xfId="24612" xr:uid="{04A112BA-9237-466D-AEAF-98655FA2C51D}"/>
    <cellStyle name="Normal 16 2 5" xfId="18521" xr:uid="{855AEC6B-47B1-4C64-82C8-BD8ECF1F1F96}"/>
    <cellStyle name="Normal 16 2 5 2" xfId="26347" xr:uid="{8425C1B1-3981-4D15-92CA-C7F21DB9C346}"/>
    <cellStyle name="Normal 16 2 5 2 2" xfId="29331" xr:uid="{44187AA6-9D9E-4FBF-80D6-C0AEFB7852B0}"/>
    <cellStyle name="Normal 16 2 5 3" xfId="27820" xr:uid="{9C1054D3-F144-4C21-9CE8-B241DFD924D8}"/>
    <cellStyle name="Normal 16 2 5 4" xfId="30818" xr:uid="{C0E29057-6ABB-4C17-8332-EC3C389ADF91}"/>
    <cellStyle name="Normal 16 2 5 5" xfId="24891" xr:uid="{32BB51B4-6955-4EBD-959F-6FF68047C4DB}"/>
    <cellStyle name="Normal 16 2 6" xfId="25188" xr:uid="{0FDA850C-75C6-4438-A25F-772970931933}"/>
    <cellStyle name="Normal 16 2 6 2" xfId="26657" xr:uid="{E79F8BA9-2F10-43F1-8693-1DBC77923BC5}"/>
    <cellStyle name="Normal 16 2 6 2 2" xfId="29641" xr:uid="{DC96F770-7365-4B6D-A47E-DB85C94E57DB}"/>
    <cellStyle name="Normal 16 2 6 3" xfId="28130" xr:uid="{B72CC8F8-EB50-4A17-A597-765849F8ED06}"/>
    <cellStyle name="Normal 16 2 6 4" xfId="31129" xr:uid="{3B57BDC9-235A-4EB2-8C1D-B3554F3F9968}"/>
    <cellStyle name="Normal 16 2 7" xfId="25488" xr:uid="{D97A47C6-6072-49C4-AA2D-8EA95EEEF932}"/>
    <cellStyle name="Normal 16 2 7 2" xfId="28455" xr:uid="{AC8015FE-FA47-4161-BA83-E915ED0B898B}"/>
    <cellStyle name="Normal 16 2 8" xfId="26939" xr:uid="{71633006-8F64-4307-A267-32B6933F35CF}"/>
    <cellStyle name="Normal 16 2 9" xfId="29933" xr:uid="{0EE04B18-C6DC-43C0-8C49-4C94B6B52B6F}"/>
    <cellStyle name="Normal 16 3" xfId="3494" xr:uid="{32930446-7CD4-47F5-AA5F-3016E148CE04}"/>
    <cellStyle name="Normal 16 3 2" xfId="4176" xr:uid="{4E52092B-BD14-48FE-A166-DD66F67564D8}"/>
    <cellStyle name="Normal 16 3 2 2" xfId="22337" xr:uid="{38017232-76D0-4763-99C5-E0B128F0916D}"/>
    <cellStyle name="Normal 16 3 2 3" xfId="24250" xr:uid="{04BBFCFA-9CFD-43E8-A173-5B2B25002A50}"/>
    <cellStyle name="Normal 16 3 2 4" xfId="6282" xr:uid="{43E8B277-C428-4C40-866F-CDC234414B42}"/>
    <cellStyle name="Normal 16 3 3" xfId="4224" xr:uid="{083AF7A1-6798-4692-9158-ECFFF1011929}"/>
    <cellStyle name="Normal 16 3 3 2" xfId="21353" xr:uid="{467292C2-5298-47F5-8866-3E61CC405000}"/>
    <cellStyle name="Normal 16 3 4" xfId="23828" xr:uid="{F913A96F-A479-4011-BC3A-B3539B85E337}"/>
    <cellStyle name="Normal 16 3 5" xfId="5503" xr:uid="{09126FAE-111F-4A22-AFD9-E1AE3AD8C463}"/>
    <cellStyle name="Normal 16 4" xfId="5926" xr:uid="{BAF3432C-56C8-403C-8088-47B66B21238C}"/>
    <cellStyle name="Normal 16 4 2" xfId="21838" xr:uid="{E946497F-3399-4730-AEB8-4B7E2EC88A99}"/>
    <cellStyle name="Normal 16 4 2 2" xfId="28694" xr:uid="{193C636D-DAB2-4817-909B-21C3B4D218BB}"/>
    <cellStyle name="Normal 16 4 2 3" xfId="25728" xr:uid="{AE991572-37A7-4EB3-99F8-C2BD6D8E3290}"/>
    <cellStyle name="Normal 16 4 3" xfId="27180" xr:uid="{B67392F0-C4F9-4A67-8072-FFACDB20240F}"/>
    <cellStyle name="Normal 16 4 4" xfId="30173" xr:uid="{D9C4F3FF-39BC-4697-ACDA-441C3360777B}"/>
    <cellStyle name="Normal 16 4 5" xfId="24231" xr:uid="{295D49BD-4B85-4733-AE05-5FF7CE813958}"/>
    <cellStyle name="Normal 16 5" xfId="20763" xr:uid="{F9E8BCC0-2C60-4E07-8883-11487778F144}"/>
    <cellStyle name="Normal 16 5 2" xfId="26005" xr:uid="{03F9CCDE-1324-4AE3-8634-08C3321D4D81}"/>
    <cellStyle name="Normal 16 5 2 2" xfId="28984" xr:uid="{5F81CFF3-0516-4B1F-B6AB-7FD583A165FE}"/>
    <cellStyle name="Normal 16 5 3" xfId="27473" xr:uid="{674F862C-40B3-45C0-BEA5-E83B7625201B}"/>
    <cellStyle name="Normal 16 5 4" xfId="30469" xr:uid="{EF8EE180-E751-4359-8EC7-A90330C6C839}"/>
    <cellStyle name="Normal 16 5 5" xfId="24572" xr:uid="{948FE256-F65A-4F4C-AE0E-14A515D18E39}"/>
    <cellStyle name="Normal 16 6" xfId="18520" xr:uid="{54AA6A7E-7298-4F17-B996-E9F4E49F3A80}"/>
    <cellStyle name="Normal 16 6 2" xfId="26295" xr:uid="{5CBE368D-5794-4AA0-9878-046D10CCC7F8}"/>
    <cellStyle name="Normal 16 6 2 2" xfId="29278" xr:uid="{0D037369-73D7-4974-9AC0-ABF743864FD6}"/>
    <cellStyle name="Normal 16 6 3" xfId="27767" xr:uid="{3819EFAC-FFC3-4A9C-93AF-E83792F2CF3B}"/>
    <cellStyle name="Normal 16 6 4" xfId="30765" xr:uid="{6E4F9FBA-375E-42C1-A46E-45FF6AF3CDC0}"/>
    <cellStyle name="Normal 16 6 5" xfId="24850" xr:uid="{213298AF-955E-466A-AD48-908CCAF5E7CE}"/>
    <cellStyle name="Normal 16 7" xfId="4921" xr:uid="{577C9BFC-3D80-4FEC-BE01-3CC71F4FFAD8}"/>
    <cellStyle name="Normal 16 7 2" xfId="26605" xr:uid="{88748CDB-242F-4FE0-8593-042F4DD4D671}"/>
    <cellStyle name="Normal 16 7 2 2" xfId="29589" xr:uid="{D612A900-6287-4180-9C68-982EB94FA002}"/>
    <cellStyle name="Normal 16 7 3" xfId="28078" xr:uid="{08CC3957-CCAD-40F9-BDBD-21D35E147C92}"/>
    <cellStyle name="Normal 16 7 4" xfId="31077" xr:uid="{E9A3D6B7-7D4B-4828-986D-57494E70E3D8}"/>
    <cellStyle name="Normal 16 7 5" xfId="25148" xr:uid="{3D4DFBD3-35EE-4AED-BC96-5FABBB848824}"/>
    <cellStyle name="Normal 16 8" xfId="25448" xr:uid="{4A0BBB87-DC9A-467E-A5EA-88D61DD5C761}"/>
    <cellStyle name="Normal 16 8 2" xfId="28403" xr:uid="{92905D0D-2F79-450B-818D-27BAB75F5C0C}"/>
    <cellStyle name="Normal 16 9" xfId="26899" xr:uid="{78B0E20A-F5F0-4016-91F4-C5DEC9E4FABC}"/>
    <cellStyle name="Normal 160" xfId="545" xr:uid="{8AB83928-7990-4698-8A39-719D7DA9C479}"/>
    <cellStyle name="Normal 160 2" xfId="1110" xr:uid="{8F8EFAC6-1148-49AC-8326-48BF36DDD2AE}"/>
    <cellStyle name="Normal 160 2 2" xfId="3707" xr:uid="{21DFE5FA-9202-48EE-801F-3C61F30173E2}"/>
    <cellStyle name="Normal 160 2 2 2" xfId="3892" xr:uid="{92164F5B-C066-4F63-A5E0-1D4848A09B54}"/>
    <cellStyle name="Normal 160 2 2 3" xfId="32069" xr:uid="{F8A7FA9F-F3D8-449A-9118-5BD04B57337C}"/>
    <cellStyle name="Normal 160 2 3" xfId="3628" xr:uid="{10203B0C-B838-494E-8E09-168EC972400F}"/>
    <cellStyle name="Normal 160 2 4" xfId="31985" xr:uid="{4D4E21CF-7E90-4A34-BBC3-4D9204E39CFA}"/>
    <cellStyle name="Normal 160 3" xfId="1033" xr:uid="{3CE1A59A-7742-471D-8874-5558158E7E51}"/>
    <cellStyle name="Normal 160 4" xfId="3858" xr:uid="{5E21584B-4862-41A1-B5D1-C7A2AA62B2EB}"/>
    <cellStyle name="Normal 160 4 2" xfId="4018" xr:uid="{4F96895D-6653-4642-93E7-A7CA89721F7B}"/>
    <cellStyle name="Normal 160 4 3" xfId="32135" xr:uid="{2B8BB0A5-43A8-4FD1-AE71-E167410C3F57}"/>
    <cellStyle name="Normal 160 5" xfId="31909" xr:uid="{31B90239-680B-41DE-8692-C0758A5E14A7}"/>
    <cellStyle name="Normal 161" xfId="546" xr:uid="{0931BE2C-3CCF-4966-AD86-079228820943}"/>
    <cellStyle name="Normal 161 2" xfId="1111" xr:uid="{89157724-52F7-46EC-8958-54637A586763}"/>
    <cellStyle name="Normal 161 2 2" xfId="3708" xr:uid="{ADCDCE0E-4377-4CE9-B95B-DF00D5275B5D}"/>
    <cellStyle name="Normal 161 2 2 2" xfId="3893" xr:uid="{82D11D6E-64A0-429B-A7D0-F8AA379A0A08}"/>
    <cellStyle name="Normal 161 2 2 3" xfId="32070" xr:uid="{BA3EC17C-F365-4F4E-A23E-4AE79ACAE384}"/>
    <cellStyle name="Normal 161 2 3" xfId="3629" xr:uid="{5ABBF054-0B7F-4365-A864-DF943E448683}"/>
    <cellStyle name="Normal 161 2 4" xfId="31986" xr:uid="{6E2833E1-6FF1-41A2-A918-50BE7BE8008C}"/>
    <cellStyle name="Normal 161 3" xfId="1034" xr:uid="{1F2522BE-C778-4394-9EC7-19B83A8785B7}"/>
    <cellStyle name="Normal 161 4" xfId="3859" xr:uid="{64EFABCF-A77C-43A4-BFB0-4D6E9650B112}"/>
    <cellStyle name="Normal 161 4 2" xfId="4019" xr:uid="{C6898804-46FD-4FD1-BBC0-FA16086ED846}"/>
    <cellStyle name="Normal 161 4 3" xfId="32136" xr:uid="{62D1D58D-834F-4D65-B41E-1833C88CFB6F}"/>
    <cellStyle name="Normal 161 5" xfId="31910" xr:uid="{8C36257F-AA47-4F91-86D8-702530784F27}"/>
    <cellStyle name="Normal 162" xfId="547" xr:uid="{95DCD616-D07A-4E19-92B4-2EB349375951}"/>
    <cellStyle name="Normal 162 2" xfId="1112" xr:uid="{754BA551-1D7D-499C-9CD1-16890CE0E76D}"/>
    <cellStyle name="Normal 162 2 2" xfId="3709" xr:uid="{8F4AE3A8-D2F9-45FA-A6C0-53178A5C6F5B}"/>
    <cellStyle name="Normal 162 2 2 2" xfId="3894" xr:uid="{84359DFE-0E43-406C-81C8-2360A26A453C}"/>
    <cellStyle name="Normal 162 2 2 3" xfId="32071" xr:uid="{52542928-7F42-49D1-A5C4-6F50DDC8EFE8}"/>
    <cellStyle name="Normal 162 2 3" xfId="3630" xr:uid="{C02301F1-2497-4634-81D1-C9CF952036B6}"/>
    <cellStyle name="Normal 162 2 4" xfId="31987" xr:uid="{4F27A45A-B702-46CA-B8FB-77D29C80129D}"/>
    <cellStyle name="Normal 162 3" xfId="1035" xr:uid="{AB6C344F-E793-4AAE-9F3C-1F2E28BD44A9}"/>
    <cellStyle name="Normal 162 4" xfId="23721" xr:uid="{7D961D01-ACD9-42CF-A18A-51481B9F8284}"/>
    <cellStyle name="Normal 162 5" xfId="31911" xr:uid="{F868DE86-8D4D-4308-8B9D-8D0EFEC1E9CD}"/>
    <cellStyle name="Normal 163" xfId="548" xr:uid="{879A3957-DF40-4833-9A28-85A25BB99CC5}"/>
    <cellStyle name="Normal 163 2" xfId="1113" xr:uid="{68869074-8984-4C37-BF23-8F7B3A11A72A}"/>
    <cellStyle name="Normal 163 2 2" xfId="3710" xr:uid="{2FC18E95-7C36-44D0-9707-B025F2613EB9}"/>
    <cellStyle name="Normal 163 2 2 2" xfId="3895" xr:uid="{1855DC7D-FBBB-497C-BB31-FFBDD3239AD6}"/>
    <cellStyle name="Normal 163 2 2 3" xfId="32072" xr:uid="{A4919425-9E5A-4ACA-A4A1-DB666306D9F5}"/>
    <cellStyle name="Normal 163 2 3" xfId="3631" xr:uid="{6CBFB943-04BE-4BF4-8124-F3E928EE9793}"/>
    <cellStyle name="Normal 163 2 4" xfId="31988" xr:uid="{EA5A7F9B-2BD3-4B83-BFFB-DA6B8B49D554}"/>
    <cellStyle name="Normal 163 3" xfId="1036" xr:uid="{DD541247-68EC-4348-99C5-42FD006801B7}"/>
    <cellStyle name="Normal 163 4" xfId="23759" xr:uid="{24D6C22D-302C-4F85-83C5-455A74850480}"/>
    <cellStyle name="Normal 163 5" xfId="31912" xr:uid="{57F01D76-6D95-48C5-A969-76EB5AA2F3BC}"/>
    <cellStyle name="Normal 164" xfId="549" xr:uid="{BF0E4B05-0FA8-4473-A27B-6E6311A1655A}"/>
    <cellStyle name="Normal 164 2" xfId="1114" xr:uid="{21CCCD8F-6BAF-4BE4-B899-52DF3EEF8DB6}"/>
    <cellStyle name="Normal 164 2 2" xfId="3711" xr:uid="{75906FD5-C99E-42F6-ABA4-2EFACEA5BD3B}"/>
    <cellStyle name="Normal 164 2 2 2" xfId="3896" xr:uid="{291978C3-8286-4C33-821E-64B99B6DEBED}"/>
    <cellStyle name="Normal 164 2 2 3" xfId="32073" xr:uid="{520838F8-5276-40DF-9284-C8B250E17327}"/>
    <cellStyle name="Normal 164 2 3" xfId="3632" xr:uid="{D1A4E12E-172D-4F3D-9A3F-52DD2C8DCB3B}"/>
    <cellStyle name="Normal 164 2 4" xfId="31989" xr:uid="{AEA500A4-D96E-4D1D-BEB1-90499ADDF723}"/>
    <cellStyle name="Normal 164 3" xfId="1037" xr:uid="{F5F0F6DE-E352-4A7E-8B50-D3A5B81F367B}"/>
    <cellStyle name="Normal 164 4" xfId="23747" xr:uid="{675F2FD0-8F11-42EE-8AE5-4A60C486AD1F}"/>
    <cellStyle name="Normal 164 5" xfId="31913" xr:uid="{8BDFDF9E-756A-4587-BB07-A3FDC4D457D7}"/>
    <cellStyle name="Normal 165" xfId="550" xr:uid="{D8CDCFC6-FCA0-4A35-BE9C-AEA5501B3492}"/>
    <cellStyle name="Normal 165 2" xfId="1115" xr:uid="{C27532AA-5958-4EB5-9D0C-ECA4BEFA7F30}"/>
    <cellStyle name="Normal 165 2 2" xfId="3712" xr:uid="{1092C1CF-ED30-43C1-8B05-5F53BB9E464D}"/>
    <cellStyle name="Normal 165 2 2 2" xfId="3897" xr:uid="{C05063E6-C1A6-49A5-A465-371FB1036737}"/>
    <cellStyle name="Normal 165 2 2 3" xfId="32074" xr:uid="{D77B9A1E-547D-48CA-9AEF-31402FD762C9}"/>
    <cellStyle name="Normal 165 2 3" xfId="3633" xr:uid="{7C6B6F80-2F64-4873-B074-8D2FBBE9B09A}"/>
    <cellStyle name="Normal 165 2 4" xfId="31990" xr:uid="{74229925-3F22-4520-8C97-973D1A0990C4}"/>
    <cellStyle name="Normal 165 3" xfId="1038" xr:uid="{C3DC7949-E791-45D4-B7EA-54ACD905F37B}"/>
    <cellStyle name="Normal 165 4" xfId="23715" xr:uid="{9C594224-FA88-4F8B-B308-C7A579394847}"/>
    <cellStyle name="Normal 165 5" xfId="31914" xr:uid="{CF94ED2F-5ED6-4E21-AF45-F84DECB5183C}"/>
    <cellStyle name="Normal 166" xfId="551" xr:uid="{6996E4A2-AB8A-4A5C-9270-9A876DC305E7}"/>
    <cellStyle name="Normal 166 2" xfId="1116" xr:uid="{3454015D-5E8E-4BDD-AAA0-47269805AC12}"/>
    <cellStyle name="Normal 166 2 2" xfId="3713" xr:uid="{18582D92-6569-472C-99CE-C7F5E018AE4E}"/>
    <cellStyle name="Normal 166 2 2 2" xfId="3898" xr:uid="{2A2E3B83-00AB-4C26-828E-B41AD255116B}"/>
    <cellStyle name="Normal 166 2 2 3" xfId="32075" xr:uid="{DA25E168-C91F-43F1-8DD8-1A716309138B}"/>
    <cellStyle name="Normal 166 2 3" xfId="3634" xr:uid="{1D261EB4-0D0E-4C21-86C4-A7DE3415852C}"/>
    <cellStyle name="Normal 166 2 4" xfId="31991" xr:uid="{C9AF48AB-2276-416E-B55E-55E9973C9EF7}"/>
    <cellStyle name="Normal 166 3" xfId="1039" xr:uid="{BCC54DBD-1780-4CE8-AB22-D2D8504F8728}"/>
    <cellStyle name="Normal 166 4" xfId="23734" xr:uid="{1F9ABA5D-7A8A-4A70-A8CC-C921DDC33478}"/>
    <cellStyle name="Normal 166 5" xfId="31915" xr:uid="{767A251B-3B58-49AE-A9EF-73D716057EE2}"/>
    <cellStyle name="Normal 167" xfId="552" xr:uid="{8A79070C-5F5E-422B-AB27-7F6A4B5C797F}"/>
    <cellStyle name="Normal 167 2" xfId="1117" xr:uid="{DB0251F3-E095-4BF8-B124-5EA2A54AC401}"/>
    <cellStyle name="Normal 167 2 2" xfId="3714" xr:uid="{CFEA7EE7-B164-4CD2-B677-3688F4685B3A}"/>
    <cellStyle name="Normal 167 2 2 2" xfId="3899" xr:uid="{A1F5CA26-D100-49BC-B5E0-27F90A34B7E6}"/>
    <cellStyle name="Normal 167 2 2 3" xfId="32076" xr:uid="{AE095326-2014-457A-98D5-1807064E3188}"/>
    <cellStyle name="Normal 167 2 3" xfId="3635" xr:uid="{19B52493-7294-4680-A5FC-C976FBBDC5EA}"/>
    <cellStyle name="Normal 167 2 4" xfId="31992" xr:uid="{EE2B4C3F-FC25-4730-A9EB-2F912E69401D}"/>
    <cellStyle name="Normal 167 3" xfId="1040" xr:uid="{D2C6AD98-C1CE-46E8-914E-0D220D394E67}"/>
    <cellStyle name="Normal 167 4" xfId="23691" xr:uid="{E5E61A73-75FC-4B48-A30D-878AEC421F40}"/>
    <cellStyle name="Normal 167 5" xfId="31916" xr:uid="{D5E414E8-49EA-447B-B8D1-399C41D901BD}"/>
    <cellStyle name="Normal 168" xfId="553" xr:uid="{4737D894-CB37-4DB9-9A3D-C9BC6CF76CC8}"/>
    <cellStyle name="Normal 168 2" xfId="1118" xr:uid="{55FFDA16-C753-4F35-B7C2-2A6E755A6305}"/>
    <cellStyle name="Normal 168 2 2" xfId="3715" xr:uid="{99EE557E-A275-453F-A681-B9FE11796FAB}"/>
    <cellStyle name="Normal 168 2 2 2" xfId="3900" xr:uid="{821D0647-71D1-4803-AA23-098A2F5B17C7}"/>
    <cellStyle name="Normal 168 2 2 3" xfId="32077" xr:uid="{92D671F5-75D7-445A-AD91-B8B83C051126}"/>
    <cellStyle name="Normal 168 2 3" xfId="3636" xr:uid="{2717E82C-C881-43BD-B458-64C9A1E920D9}"/>
    <cellStyle name="Normal 168 2 4" xfId="31993" xr:uid="{FEAAB457-C9C5-4C5E-88BD-13504E903BDD}"/>
    <cellStyle name="Normal 168 3" xfId="1041" xr:uid="{6BD9DFC9-2EC8-4E51-B24C-DBAB19C8F71F}"/>
    <cellStyle name="Normal 168 4" xfId="23741" xr:uid="{D56A21CE-F5AA-48BA-99D7-C873EF1EA1DB}"/>
    <cellStyle name="Normal 168 5" xfId="31917" xr:uid="{D55D3105-0125-4902-87F2-41C504D6FFCA}"/>
    <cellStyle name="Normal 169" xfId="554" xr:uid="{C71EB6BA-8BC8-46EF-8224-7DE53F74487F}"/>
    <cellStyle name="Normal 169 2" xfId="1119" xr:uid="{75021361-DCEC-4D61-BC1A-6BD7A3059E00}"/>
    <cellStyle name="Normal 169 2 2" xfId="3716" xr:uid="{8DAFA7F5-F23B-4B30-844B-5564DF8334F7}"/>
    <cellStyle name="Normal 169 2 2 2" xfId="3901" xr:uid="{EEB60997-CCED-4B4E-9BE5-ACEFC447464F}"/>
    <cellStyle name="Normal 169 2 2 3" xfId="32078" xr:uid="{596E475E-6ABF-42E5-AEBB-A057CB847100}"/>
    <cellStyle name="Normal 169 2 3" xfId="3637" xr:uid="{FC7BAE56-7D4D-4B09-9006-73D2570BAA2F}"/>
    <cellStyle name="Normal 169 2 4" xfId="31994" xr:uid="{8466FB63-160F-4B0B-93ED-06C0E907657E}"/>
    <cellStyle name="Normal 169 3" xfId="1042" xr:uid="{8521FD00-4C95-40A1-A956-C9402B6C318C}"/>
    <cellStyle name="Normal 169 4" xfId="23700" xr:uid="{80C9B1FD-5780-4A45-8A43-8309C43B8C98}"/>
    <cellStyle name="Normal 169 5" xfId="31918" xr:uid="{B79E3034-5416-4CA8-97A8-69B3EB688C01}"/>
    <cellStyle name="Normal 17" xfId="209" xr:uid="{BC57B292-A176-4E3A-86B3-9157FEE6F34C}"/>
    <cellStyle name="Normal 17 10" xfId="29880" xr:uid="{BAD491B5-DBA0-4E3F-91F0-CCC24D67DFC0}"/>
    <cellStyle name="Normal 17 11" xfId="22894" xr:uid="{AEF34786-8749-4088-AECE-A21EF487071A}"/>
    <cellStyle name="Normal 17 2" xfId="3397" xr:uid="{DFBD2026-BA2F-4BF1-B064-5920DD1A279A}"/>
    <cellStyle name="Normal 17 2 10" xfId="23456" xr:uid="{88DD8048-2F4E-40F1-8679-F373B515C5CA}"/>
    <cellStyle name="Normal 17 2 2" xfId="3450" xr:uid="{2003BAD7-D287-4075-91DA-9F49F81B426B}"/>
    <cellStyle name="Normal 17 2 2 2" xfId="6090" xr:uid="{5619D137-7E7B-4B69-91B8-C00B260641A4}"/>
    <cellStyle name="Normal 17 2 2 2 2" xfId="22085" xr:uid="{DACA1801-B4E9-4B1E-8347-819188DEF0CC}"/>
    <cellStyle name="Normal 17 2 2 2 2 2" xfId="28814" xr:uid="{E6628527-0510-4AF4-B35C-02159BA6EBB1}"/>
    <cellStyle name="Normal 17 2 2 2 2 3" xfId="25839" xr:uid="{4B05D046-684A-454F-81D4-C50F94DD624B}"/>
    <cellStyle name="Normal 17 2 2 2 3" xfId="27300" xr:uid="{8E0E35C9-D009-40A8-B11A-57C712DC28CE}"/>
    <cellStyle name="Normal 17 2 2 2 4" xfId="30295" xr:uid="{C3951095-E8FE-4BFF-89A0-E5CFA8D97717}"/>
    <cellStyle name="Normal 17 2 2 2 5" xfId="24371" xr:uid="{921F87C1-0108-4D4E-9B88-A8528F25B80C}"/>
    <cellStyle name="Normal 17 2 2 3" xfId="24682" xr:uid="{660C26B3-AF94-405A-B36B-12508E5CDA4E}"/>
    <cellStyle name="Normal 17 2 2 3 2" xfId="26126" xr:uid="{AA2B4768-488E-492B-8F32-A58D9E4E1FDB}"/>
    <cellStyle name="Normal 17 2 2 3 2 2" xfId="29104" xr:uid="{28BF8CB6-3D05-4C47-858A-152B030FBB67}"/>
    <cellStyle name="Normal 17 2 2 3 3" xfId="27593" xr:uid="{66C009A3-C65D-4E46-904A-665C891AF431}"/>
    <cellStyle name="Normal 17 2 2 3 4" xfId="30591" xr:uid="{72DC4D2B-F73E-4E4D-8EBE-5604EE896A84}"/>
    <cellStyle name="Normal 17 2 2 4" xfId="24961" xr:uid="{3CF16FF6-654F-497F-B0E6-11D2F5376018}"/>
    <cellStyle name="Normal 17 2 2 4 2" xfId="26417" xr:uid="{3D523AE6-0405-4780-A296-4ABDA1CEE05C}"/>
    <cellStyle name="Normal 17 2 2 4 2 2" xfId="29401" xr:uid="{98F2A884-2694-4EEF-86FA-0C250C2DB7F8}"/>
    <cellStyle name="Normal 17 2 2 4 3" xfId="27890" xr:uid="{48E38238-4350-4FC2-98B2-7A45FB70D048}"/>
    <cellStyle name="Normal 17 2 2 4 4" xfId="30889" xr:uid="{DF4B9684-C1AF-4643-A5A2-4B2ED6EFD8ED}"/>
    <cellStyle name="Normal 17 2 2 5" xfId="25258" xr:uid="{4B48C776-04BD-4456-877F-96569AF98E35}"/>
    <cellStyle name="Normal 17 2 2 5 2" xfId="26726" xr:uid="{877A88D7-A51B-4646-B0C6-16E74EA9CA90}"/>
    <cellStyle name="Normal 17 2 2 5 2 2" xfId="29710" xr:uid="{2E4FD181-215B-40B2-AA57-D97D858B6568}"/>
    <cellStyle name="Normal 17 2 2 5 3" xfId="28199" xr:uid="{E6DAD6F1-40D5-4978-BA39-3941D5D82053}"/>
    <cellStyle name="Normal 17 2 2 5 4" xfId="31199" xr:uid="{CE68E838-82EA-4527-BE9F-A855522A5DE9}"/>
    <cellStyle name="Normal 17 2 2 6" xfId="25558" xr:uid="{1A43E34C-E25F-41B8-AFC9-AF5059FC29F7}"/>
    <cellStyle name="Normal 17 2 2 6 2" xfId="28524" xr:uid="{4605ECE0-738C-4D61-8726-7042A2B2204E}"/>
    <cellStyle name="Normal 17 2 2 7" xfId="27009" xr:uid="{85F7E8D2-C509-40D5-8647-DAAD777C1BB9}"/>
    <cellStyle name="Normal 17 2 2 8" xfId="30003" xr:uid="{012B3E1B-CBC8-49BC-A195-236CB89824B4}"/>
    <cellStyle name="Normal 17 2 2 9" xfId="23968" xr:uid="{9FCE678D-4487-457C-AC6F-96FD2A71FA32}"/>
    <cellStyle name="Normal 17 2 3" xfId="5273" xr:uid="{0BF2CF85-AD7C-4531-B56C-82CF641386A2}"/>
    <cellStyle name="Normal 17 2 3 2" xfId="21112" xr:uid="{08A0D35D-320D-4D0D-8963-0EECDF0C5D64}"/>
    <cellStyle name="Normal 17 2 3 2 2" xfId="28747" xr:uid="{499FBAE3-96A1-4B10-8930-DC167D1256C8}"/>
    <cellStyle name="Normal 17 2 3 2 3" xfId="25770" xr:uid="{DA86EA65-0065-4CF3-8416-5B6D4BB30BB6}"/>
    <cellStyle name="Normal 17 2 3 3" xfId="27233" xr:uid="{EC2FA0C4-5100-464C-8508-E5024D8EECBD}"/>
    <cellStyle name="Normal 17 2 3 4" xfId="30227" xr:uid="{A5E4624E-99EB-4AA9-861F-BF767E4FD720}"/>
    <cellStyle name="Normal 17 2 3 5" xfId="24292" xr:uid="{773BA489-FAE8-4539-89B3-BA3E6116C30F}"/>
    <cellStyle name="Normal 17 2 4" xfId="20869" xr:uid="{8077BDDE-703F-4F2A-81CE-A811B3333029}"/>
    <cellStyle name="Normal 17 2 4 2" xfId="4873" xr:uid="{F901BAD7-4366-48AA-BC69-C4DA9331F22D}"/>
    <cellStyle name="Normal 17 2 4 2 2" xfId="29036" xr:uid="{07A15C19-7270-4854-B6C5-06301CBD817B}"/>
    <cellStyle name="Normal 17 2 4 2 3" xfId="26057" xr:uid="{FEF55AAD-E45E-4FFD-BEC7-72AF35FEC4F8}"/>
    <cellStyle name="Normal 17 2 4 3" xfId="27525" xr:uid="{0A5CD3C5-A4C4-4B95-A2FF-BC340B30452D}"/>
    <cellStyle name="Normal 17 2 4 4" xfId="30522" xr:uid="{969DA9C3-A053-4012-96B6-FDF4B57E8779}"/>
    <cellStyle name="Normal 17 2 4 5" xfId="24613" xr:uid="{03985234-4607-459B-AD5C-7B0955CF65BA}"/>
    <cellStyle name="Normal 17 2 5" xfId="18524" xr:uid="{AF86D1F5-D5B2-41DC-9272-2D436571535E}"/>
    <cellStyle name="Normal 17 2 5 2" xfId="26348" xr:uid="{966F0A17-7517-4D06-B198-87FAA6ABBA88}"/>
    <cellStyle name="Normal 17 2 5 2 2" xfId="29332" xr:uid="{A8695E1A-055B-46D6-986E-B92811353C3D}"/>
    <cellStyle name="Normal 17 2 5 3" xfId="27821" xr:uid="{A3816A4B-F0F6-4F8B-BA63-F599213F0A1B}"/>
    <cellStyle name="Normal 17 2 5 4" xfId="30819" xr:uid="{EDBB80DE-7F58-4500-AF3F-183AC1E4B42B}"/>
    <cellStyle name="Normal 17 2 5 5" xfId="24892" xr:uid="{E5E0132E-AABE-49E3-8894-A8A93345818A}"/>
    <cellStyle name="Normal 17 2 6" xfId="25189" xr:uid="{06792B78-74C6-4D70-A2E3-AE6BEDC7AA7A}"/>
    <cellStyle name="Normal 17 2 6 2" xfId="26658" xr:uid="{755DBEE2-3A79-4FDA-B909-2885AC9CE935}"/>
    <cellStyle name="Normal 17 2 6 2 2" xfId="29642" xr:uid="{005E0A4F-80BF-4D88-BE33-527AF837E878}"/>
    <cellStyle name="Normal 17 2 6 3" xfId="28131" xr:uid="{3E3F99BA-BA9D-4EA6-9C40-F3631100389E}"/>
    <cellStyle name="Normal 17 2 6 4" xfId="31130" xr:uid="{2DE0E64E-7BD2-4B25-84BA-2D8B4186629B}"/>
    <cellStyle name="Normal 17 2 7" xfId="25489" xr:uid="{67E48B43-1F7C-401B-AD40-BBFAF3D8A5F6}"/>
    <cellStyle name="Normal 17 2 7 2" xfId="28456" xr:uid="{F5E3639C-14F9-488C-BEE5-10EF262DF17A}"/>
    <cellStyle name="Normal 17 2 8" xfId="26940" xr:uid="{423296FE-85A3-43B5-BE9D-C68687C01B47}"/>
    <cellStyle name="Normal 17 2 9" xfId="29934" xr:uid="{2247C89F-2523-4F33-BBEB-FEA3FC41C0D2}"/>
    <cellStyle name="Normal 17 3" xfId="3506" xr:uid="{7AA64480-594F-4ABA-A15A-591D6D40E2F3}"/>
    <cellStyle name="Normal 17 3 2" xfId="3381" xr:uid="{AA7C77FE-11E5-48EC-BBB0-834CC9E711D6}"/>
    <cellStyle name="Normal 17 3 2 2" xfId="22338" xr:uid="{609CD961-210C-4A17-8307-BC4F05AE6B07}"/>
    <cellStyle name="Normal 17 3 2 3" xfId="24253" xr:uid="{42390691-670B-4368-9799-4431230A495C}"/>
    <cellStyle name="Normal 17 3 2 4" xfId="6283" xr:uid="{283609F9-FDA3-46CD-B258-EB59DFDFC667}"/>
    <cellStyle name="Normal 17 3 3" xfId="4226" xr:uid="{980F2CEF-502F-4814-B68C-F097ADDDB043}"/>
    <cellStyle name="Normal 17 3 3 2" xfId="21354" xr:uid="{8473DED8-C169-4F03-886C-CAEBC4D33B92}"/>
    <cellStyle name="Normal 17 3 3 3" xfId="5504" xr:uid="{3A82B750-0B67-40C5-A896-6E3FEDA91D15}"/>
    <cellStyle name="Normal 17 4" xfId="3366" xr:uid="{842BF357-B608-4DED-AFB0-5E5611F070E9}"/>
    <cellStyle name="Normal 17 4 2" xfId="21839" xr:uid="{15832174-C06A-4A08-9A33-6FAD1BE181D3}"/>
    <cellStyle name="Normal 17 4 2 2" xfId="28693" xr:uid="{9C408BB1-148E-4B2F-9694-7B5C19BA09E2}"/>
    <cellStyle name="Normal 17 4 2 3" xfId="25727" xr:uid="{C1E3BF36-7848-4BC9-9117-7E17B146270E}"/>
    <cellStyle name="Normal 17 4 3" xfId="27179" xr:uid="{2FF9853B-6850-4264-BA2C-0535E3EEA228}"/>
    <cellStyle name="Normal 17 4 4" xfId="30172" xr:uid="{EA516D5B-2A43-4FF0-8FA4-789E49A6877F}"/>
    <cellStyle name="Normal 17 4 5" xfId="24230" xr:uid="{D00F1541-1198-4D5E-AB28-3CB3013F2AB4}"/>
    <cellStyle name="Normal 17 5" xfId="3516" xr:uid="{D4BF3BD3-C70D-41D5-8F6E-E04D7E856BFC}"/>
    <cellStyle name="Normal 17 5 2" xfId="26004" xr:uid="{908E18D9-29B5-4301-B9A0-23860BFA91D9}"/>
    <cellStyle name="Normal 17 5 2 2" xfId="28983" xr:uid="{D9F5E742-E93B-40BB-A5A8-9B79B1E47204}"/>
    <cellStyle name="Normal 17 5 3" xfId="27472" xr:uid="{8D659773-9CED-4800-B995-AF65D49A0E39}"/>
    <cellStyle name="Normal 17 5 4" xfId="30468" xr:uid="{8DB2B447-4B93-4409-B9C7-2064FBC55EA4}"/>
    <cellStyle name="Normal 17 5 5" xfId="24571" xr:uid="{8DDFE111-F972-487C-BAF9-35EFE80AFC9E}"/>
    <cellStyle name="Normal 17 5 6" xfId="20764" xr:uid="{642C511C-4B87-46D3-A0A4-A693382677F5}"/>
    <cellStyle name="Normal 17 6" xfId="18523" xr:uid="{D1A2B87C-CE7A-444B-9150-3F61B010C8B3}"/>
    <cellStyle name="Normal 17 6 2" xfId="26294" xr:uid="{2BFD9DF9-064C-4874-85E3-0D8214D0BF8C}"/>
    <cellStyle name="Normal 17 6 2 2" xfId="29277" xr:uid="{EFF319D1-AFA5-496B-94CE-7BC9B6F827EA}"/>
    <cellStyle name="Normal 17 6 3" xfId="27766" xr:uid="{25F36941-656F-4C96-A6EA-11253ABC2219}"/>
    <cellStyle name="Normal 17 6 4" xfId="30764" xr:uid="{14A7F5F5-81EB-46D4-83EC-FB15A9AE5CE3}"/>
    <cellStyle name="Normal 17 6 5" xfId="24849" xr:uid="{D3C81DBC-FB25-405D-A778-CDE17BD7F5F8}"/>
    <cellStyle name="Normal 17 7" xfId="4922" xr:uid="{4FCDF7AC-9A49-4459-AEA7-C7FE69AD3643}"/>
    <cellStyle name="Normal 17 7 2" xfId="26604" xr:uid="{51B1F68F-BC18-4EDF-9905-92DC0856CCCD}"/>
    <cellStyle name="Normal 17 7 2 2" xfId="29588" xr:uid="{84BE67BD-8B4B-4E58-91B3-BB46CBEE3B5D}"/>
    <cellStyle name="Normal 17 7 3" xfId="28077" xr:uid="{2D80CCB1-0B0D-49B4-8971-74562BFDAFA3}"/>
    <cellStyle name="Normal 17 7 4" xfId="31076" xr:uid="{73350F2F-B7FA-4ECE-8BDE-892935F1CED9}"/>
    <cellStyle name="Normal 17 7 5" xfId="25147" xr:uid="{0570AE20-49CD-4D04-8C83-1F2B6D6B0844}"/>
    <cellStyle name="Normal 17 8" xfId="25447" xr:uid="{7357CC5C-F765-4CDF-8FD9-085891F87565}"/>
    <cellStyle name="Normal 17 8 2" xfId="28402" xr:uid="{0C73B7D9-3156-4A18-80BF-7EADDF8C709F}"/>
    <cellStyle name="Normal 17 9" xfId="26898" xr:uid="{90610F01-9D67-4CBA-B9DC-68891D0B839D}"/>
    <cellStyle name="Normal 170" xfId="555" xr:uid="{1077A8AC-B1EA-45A2-8877-F48A91FEC13A}"/>
    <cellStyle name="Normal 170 2" xfId="1120" xr:uid="{49512E53-CCC3-46A8-91C6-8A9D20E7EA10}"/>
    <cellStyle name="Normal 170 2 2" xfId="3717" xr:uid="{41E474BD-4E82-4E16-AA15-E9F3CEC6D9CA}"/>
    <cellStyle name="Normal 170 2 2 2" xfId="3902" xr:uid="{D27066BA-F57A-4A5D-BB14-08A26CF9029A}"/>
    <cellStyle name="Normal 170 2 2 3" xfId="32079" xr:uid="{B75233A9-9334-4905-9C4E-E104DB9AF666}"/>
    <cellStyle name="Normal 170 2 3" xfId="3638" xr:uid="{1DFE3839-E19F-4067-89F1-D0E1E1EF8EBF}"/>
    <cellStyle name="Normal 170 2 4" xfId="31995" xr:uid="{01A9AD1D-BF31-41DA-8D5B-F60F85F97273}"/>
    <cellStyle name="Normal 170 3" xfId="1043" xr:uid="{B34A8E4E-5144-4B73-A566-920AC0F6989F}"/>
    <cellStyle name="Normal 170 4" xfId="23726" xr:uid="{110C6ACD-EBA3-4CC7-A6C9-0E67EB829429}"/>
    <cellStyle name="Normal 170 5" xfId="31919" xr:uid="{E994C578-8431-48AD-A42D-BE70C8CA9CFD}"/>
    <cellStyle name="Normal 171" xfId="556" xr:uid="{66A9075F-54E8-4ADC-9402-EE2851428AD6}"/>
    <cellStyle name="Normal 171 2" xfId="1121" xr:uid="{CB7CD69A-FDF7-485A-A58A-EE9F9ECC0F8B}"/>
    <cellStyle name="Normal 171 2 2" xfId="3718" xr:uid="{179F2F25-FE82-45EA-A1CA-F6AD4DCEF34A}"/>
    <cellStyle name="Normal 171 2 2 2" xfId="3903" xr:uid="{F2F5EE4F-7EBB-45DB-8587-C3EA6FF7FE01}"/>
    <cellStyle name="Normal 171 2 2 3" xfId="32080" xr:uid="{CAF3E469-6FBD-436C-9C5F-CA8EAC959E05}"/>
    <cellStyle name="Normal 171 2 3" xfId="3639" xr:uid="{F9A95C69-2A90-4B37-979F-082C503BA8D1}"/>
    <cellStyle name="Normal 171 2 4" xfId="31996" xr:uid="{1A2C2321-4AFA-4B1E-A570-70A3CEA34361}"/>
    <cellStyle name="Normal 171 3" xfId="1044" xr:uid="{4B22AD9F-5908-495B-AE0D-0DD83C1B4BB7}"/>
    <cellStyle name="Normal 171 4" xfId="23710" xr:uid="{BF986E35-D6B8-43DC-AD94-F981E9032654}"/>
    <cellStyle name="Normal 171 5" xfId="31920" xr:uid="{5F210596-993D-4445-92EF-4F9928C9898A}"/>
    <cellStyle name="Normal 172" xfId="557" xr:uid="{304E1167-A65F-43D3-A0CD-0C246E99B7A0}"/>
    <cellStyle name="Normal 172 2" xfId="1122" xr:uid="{FF89EE19-2A36-45F7-9774-20360B35CCA8}"/>
    <cellStyle name="Normal 172 2 2" xfId="3719" xr:uid="{3B1B59D2-578D-49F3-B546-F4D3CE335FE1}"/>
    <cellStyle name="Normal 172 2 2 2" xfId="3904" xr:uid="{FB2FFFC6-24B0-4F6A-AB3E-700EB02F0778}"/>
    <cellStyle name="Normal 172 2 2 3" xfId="32081" xr:uid="{6EF46011-450B-4A85-8A55-B9F1BF5F37D8}"/>
    <cellStyle name="Normal 172 2 3" xfId="3640" xr:uid="{27EC5A3B-D2FD-43D7-BC3C-5108E6CCB394}"/>
    <cellStyle name="Normal 172 2 4" xfId="31997" xr:uid="{C1FEC7C1-2032-49C8-ADD9-F0A552C22345}"/>
    <cellStyle name="Normal 172 3" xfId="1045" xr:uid="{B05183B5-E40B-48E2-A97A-11E309B8F3B3}"/>
    <cellStyle name="Normal 172 4" xfId="23728" xr:uid="{2060CB2C-5939-47A3-A674-F95301410791}"/>
    <cellStyle name="Normal 172 5" xfId="31921" xr:uid="{2B5A71D5-EBDB-443E-A0D8-E7625CDC80EF}"/>
    <cellStyle name="Normal 173" xfId="558" xr:uid="{9C619B70-B654-486C-974F-B26F7B7E811F}"/>
    <cellStyle name="Normal 173 2" xfId="1123" xr:uid="{88555F77-6C95-444A-BA1F-046BD425E80E}"/>
    <cellStyle name="Normal 173 2 2" xfId="3720" xr:uid="{AD05EA0E-A553-4B7C-AC29-318E2B440C5D}"/>
    <cellStyle name="Normal 173 2 2 2" xfId="3905" xr:uid="{182B6159-A07C-4593-A74C-46DEABDB43DC}"/>
    <cellStyle name="Normal 173 2 2 3" xfId="32082" xr:uid="{CDE798FB-7B8F-4289-AD05-4BF1454012D0}"/>
    <cellStyle name="Normal 173 2 3" xfId="3641" xr:uid="{3C8212D9-C56D-4D49-89F4-031C9D11ABE8}"/>
    <cellStyle name="Normal 173 2 4" xfId="31998" xr:uid="{85734AF3-FEFD-49D7-94A3-EE50A66721E6}"/>
    <cellStyle name="Normal 173 3" xfId="1046" xr:uid="{1DF2CB2B-4A06-4529-9258-2E228F8F4682}"/>
    <cellStyle name="Normal 173 4" xfId="23743" xr:uid="{DD527892-71F6-43AD-A329-AC358CCDE9D6}"/>
    <cellStyle name="Normal 173 5" xfId="31922" xr:uid="{BDFE9067-8D07-4D00-B078-9186D1BB57B9}"/>
    <cellStyle name="Normal 174" xfId="559" xr:uid="{1DD62B0B-F78A-47B8-8425-0C9E4F7AF4B2}"/>
    <cellStyle name="Normal 174 2" xfId="1124" xr:uid="{832307A5-F865-4CC8-926A-879D863871E0}"/>
    <cellStyle name="Normal 174 2 2" xfId="3721" xr:uid="{3E043553-756D-47A1-A95A-053C28D9BB78}"/>
    <cellStyle name="Normal 174 2 2 2" xfId="3906" xr:uid="{7FD41DD5-5DCA-46F4-B162-256DF4FC47D6}"/>
    <cellStyle name="Normal 174 2 2 3" xfId="32083" xr:uid="{12C10E6B-8810-40C9-A461-5A1B1411B50C}"/>
    <cellStyle name="Normal 174 2 3" xfId="3642" xr:uid="{82ED35A9-F3A8-41B0-8D8C-C3CC90F0B1C0}"/>
    <cellStyle name="Normal 174 2 4" xfId="31999" xr:uid="{1F4BEB70-0B10-464F-BF78-DDB45EB6C729}"/>
    <cellStyle name="Normal 174 3" xfId="1047" xr:uid="{DBD065AF-4FB9-4A34-AC38-7839C949C00E}"/>
    <cellStyle name="Normal 174 4" xfId="23702" xr:uid="{7AB92EE7-B3F3-4FA3-B238-DCCF9C78CD85}"/>
    <cellStyle name="Normal 174 5" xfId="31923" xr:uid="{BA3B7F82-EEEC-4F8A-B932-0680C32265A3}"/>
    <cellStyle name="Normal 175" xfId="560" xr:uid="{3476AB32-1F2D-443E-ADEE-B877061E186D}"/>
    <cellStyle name="Normal 175 2" xfId="1125" xr:uid="{1D1BBB7E-127C-40DD-944F-E5C195725527}"/>
    <cellStyle name="Normal 175 2 2" xfId="3722" xr:uid="{E5DF4545-18EC-443A-B9D7-61548003F5C5}"/>
    <cellStyle name="Normal 175 2 2 2" xfId="3907" xr:uid="{5912B2D9-D611-4247-95AA-98D469717CCC}"/>
    <cellStyle name="Normal 175 2 2 3" xfId="32084" xr:uid="{E3E6A618-6413-4732-8E5A-A5A2022B7622}"/>
    <cellStyle name="Normal 175 2 3" xfId="3643" xr:uid="{E5D5E764-0DD6-4A0D-ABCD-0C4ACED8E50B}"/>
    <cellStyle name="Normal 175 2 4" xfId="32000" xr:uid="{8FB8791E-B596-41FD-B5E9-1864F4314A60}"/>
    <cellStyle name="Normal 175 3" xfId="1048" xr:uid="{1EDF3371-F655-4479-A04A-13D15AD28C3E}"/>
    <cellStyle name="Normal 175 4" xfId="23696" xr:uid="{7B64F4A0-DA0B-4E9F-8B96-8D4259BCEB05}"/>
    <cellStyle name="Normal 175 5" xfId="31924" xr:uid="{10F58991-1E76-4D53-AB31-FEAE08739413}"/>
    <cellStyle name="Normal 176" xfId="561" xr:uid="{CDC635B4-20DC-4C0A-AD01-CBE0F187DECD}"/>
    <cellStyle name="Normal 176 2" xfId="1126" xr:uid="{9607FBD1-2219-4CA5-8748-0496D0A86A0D}"/>
    <cellStyle name="Normal 176 2 2" xfId="3723" xr:uid="{EE30661D-59C2-4181-A12D-C50F36A9EE2A}"/>
    <cellStyle name="Normal 176 2 2 2" xfId="3908" xr:uid="{6CC06F19-8585-4441-8339-C8CDC99D6D0D}"/>
    <cellStyle name="Normal 176 2 2 3" xfId="32085" xr:uid="{64AFD2AC-92B2-4D88-BA8D-F45C92DE0F60}"/>
    <cellStyle name="Normal 176 2 3" xfId="3644" xr:uid="{94FDF4AE-F5C3-4BB2-AF1A-811F9DAC2375}"/>
    <cellStyle name="Normal 176 2 4" xfId="32001" xr:uid="{792818AC-1424-4901-BB11-8BEF41121964}"/>
    <cellStyle name="Normal 176 3" xfId="1049" xr:uid="{CCB2C2D8-87AE-45EC-AD09-EE13F48209CF}"/>
    <cellStyle name="Normal 176 4" xfId="23733" xr:uid="{9BAF3E3B-B5DB-4D17-91C1-096B91967B7A}"/>
    <cellStyle name="Normal 176 5" xfId="31925" xr:uid="{C3EE5BC3-906F-4080-B52D-3AF8058D5782}"/>
    <cellStyle name="Normal 177" xfId="562" xr:uid="{1AF5F3AD-53C9-453F-899B-FF4157A6FCC6}"/>
    <cellStyle name="Normal 177 2" xfId="1127" xr:uid="{660331AD-9C89-4027-AA06-63C0DC4CD2C1}"/>
    <cellStyle name="Normal 177 2 2" xfId="3724" xr:uid="{78C22015-B8A0-4DDE-9CDF-16E46373AB3C}"/>
    <cellStyle name="Normal 177 2 2 2" xfId="3909" xr:uid="{2E5EC086-C001-4AEC-A37E-F88117746E5C}"/>
    <cellStyle name="Normal 177 2 2 3" xfId="32086" xr:uid="{3BF1C757-46A0-4956-BF28-15589F5CD22C}"/>
    <cellStyle name="Normal 177 2 3" xfId="3645" xr:uid="{C3F65AFF-09D8-47DB-B1BE-7F671F3343A2}"/>
    <cellStyle name="Normal 177 2 4" xfId="32002" xr:uid="{23D49C08-0A72-4495-B290-6EF99E39AEEE}"/>
    <cellStyle name="Normal 177 3" xfId="1050" xr:uid="{35B644CC-E4C3-4F01-982C-F03576058A0C}"/>
    <cellStyle name="Normal 177 4" xfId="23724" xr:uid="{C9352836-43B5-4D89-A074-7255EF30DF65}"/>
    <cellStyle name="Normal 177 5" xfId="31926" xr:uid="{895EBE6C-2131-402F-829D-DCFA6351B529}"/>
    <cellStyle name="Normal 178" xfId="563" xr:uid="{78D1C8C5-DB98-44AF-9364-E4B27F2D08AB}"/>
    <cellStyle name="Normal 178 2" xfId="1128" xr:uid="{42F3DBFD-CED8-4B9B-BBF3-121510208715}"/>
    <cellStyle name="Normal 178 2 2" xfId="3725" xr:uid="{B6FE7F5E-3792-49F0-B035-0B4E6501EBCB}"/>
    <cellStyle name="Normal 178 2 2 2" xfId="3910" xr:uid="{7B0BC15F-F557-4110-B541-FB4831730355}"/>
    <cellStyle name="Normal 178 2 2 3" xfId="32087" xr:uid="{79D8238B-B887-4588-8046-747ECE04023F}"/>
    <cellStyle name="Normal 178 2 3" xfId="3646" xr:uid="{83891FFE-ABB8-41EF-87AC-713EF401FB97}"/>
    <cellStyle name="Normal 178 2 4" xfId="32003" xr:uid="{8E6D2DD5-C1CD-4739-BDDE-21881B4D1881}"/>
    <cellStyle name="Normal 178 3" xfId="1051" xr:uid="{DB4DAFF5-5A7E-4070-8D71-67CCC7D812D3}"/>
    <cellStyle name="Normal 178 4" xfId="23742" xr:uid="{88D31DA7-DCDA-4116-9401-DDF0761D8505}"/>
    <cellStyle name="Normal 178 5" xfId="31927" xr:uid="{47534709-E8B8-4AE5-BFC3-ABD5293C6DBB}"/>
    <cellStyle name="Normal 179" xfId="564" xr:uid="{FCA6B83A-7808-46DD-8153-0BE5ADA5D5B7}"/>
    <cellStyle name="Normal 179 2" xfId="1129" xr:uid="{475F76A7-FABD-4974-8FD2-E22A9D6FC232}"/>
    <cellStyle name="Normal 179 2 2" xfId="3726" xr:uid="{E3C863CA-BE13-405A-8324-C5D3223F74E8}"/>
    <cellStyle name="Normal 179 2 2 2" xfId="3911" xr:uid="{7E3A6CE7-7CD8-4FE8-A0AB-E1979BF61C36}"/>
    <cellStyle name="Normal 179 2 2 3" xfId="32088" xr:uid="{41AB1458-4326-486D-ADDC-7F402ECA0FCE}"/>
    <cellStyle name="Normal 179 2 3" xfId="3647" xr:uid="{02526B91-C8BC-47D0-84AA-DC0807A6EBCD}"/>
    <cellStyle name="Normal 179 2 4" xfId="32004" xr:uid="{932D62AA-0BBD-451F-B3EF-58752F2CF1EC}"/>
    <cellStyle name="Normal 179 3" xfId="1052" xr:uid="{BA684480-291D-4512-B32C-975A7FBA37F8}"/>
    <cellStyle name="Normal 179 4" xfId="23709" xr:uid="{DF720234-1349-4705-A11A-905200E77927}"/>
    <cellStyle name="Normal 179 5" xfId="31928" xr:uid="{EF828BF1-96EF-4160-BA26-A0A47991B2EF}"/>
    <cellStyle name="Normal 18" xfId="210" xr:uid="{81C76134-BEB5-4E96-B9FF-FD04F8EC2EB8}"/>
    <cellStyle name="Normal 18 10" xfId="4923" xr:uid="{7CA22F15-13AE-4645-872B-9A81E08832C0}"/>
    <cellStyle name="Normal 18 10 2" xfId="26897" xr:uid="{B6332A82-7383-4593-BB4A-995DC99396C8}"/>
    <cellStyle name="Normal 18 11" xfId="29879" xr:uid="{5B03A71C-B2A2-41BE-AE22-823D5E9C2161}"/>
    <cellStyle name="Normal 18 12" xfId="22895" xr:uid="{A1AF3C7B-BDDD-4B8A-8B64-17EA37681BF9}"/>
    <cellStyle name="Normal 18 2" xfId="3440" xr:uid="{45FD6497-3300-4BD1-9D78-B693EF3C0BC8}"/>
    <cellStyle name="Normal 18 2 10" xfId="23457" xr:uid="{60CC9A74-2235-4556-8687-9FF544803071}"/>
    <cellStyle name="Normal 18 2 2" xfId="3518" xr:uid="{1CE19C9F-19BB-4C4C-AD8E-10221D5B39BA}"/>
    <cellStyle name="Normal 18 2 2 2" xfId="6091" xr:uid="{7980C77A-A05A-4E46-87BC-4A062CD37822}"/>
    <cellStyle name="Normal 18 2 2 2 2" xfId="22086" xr:uid="{537AA078-9014-48C2-8258-BDF3F97F8A06}"/>
    <cellStyle name="Normal 18 2 2 2 2 2" xfId="28815" xr:uid="{5B5731EB-A8AF-4AB4-8AC6-D1F102AA8FFC}"/>
    <cellStyle name="Normal 18 2 2 2 2 3" xfId="25840" xr:uid="{8EF18854-C76F-4D8C-9348-716201456B3E}"/>
    <cellStyle name="Normal 18 2 2 2 3" xfId="18528" xr:uid="{857A17FE-1928-43A6-96AA-9867B65477A0}"/>
    <cellStyle name="Normal 18 2 2 2 3 2" xfId="27301" xr:uid="{84C8D30F-C2DD-4DF4-9DFB-EFA5D4DB1AD9}"/>
    <cellStyle name="Normal 18 2 2 2 4" xfId="30296" xr:uid="{4FEACDD4-3657-486E-8622-15F413CF06D4}"/>
    <cellStyle name="Normal 18 2 2 2 5" xfId="24372" xr:uid="{6B2C9F4D-8830-4D32-A7EC-83955D056328}"/>
    <cellStyle name="Normal 18 2 2 3" xfId="18529" xr:uid="{5D64F5EF-ACE0-47C5-8793-AA914319741C}"/>
    <cellStyle name="Normal 18 2 2 3 2" xfId="26127" xr:uid="{A9332C9E-69E7-4CA6-9573-CC2878EC18D0}"/>
    <cellStyle name="Normal 18 2 2 3 2 2" xfId="29105" xr:uid="{BCF45A78-B696-476B-B2A9-F85712CFA929}"/>
    <cellStyle name="Normal 18 2 2 3 3" xfId="27594" xr:uid="{611828A7-3237-4135-A3AB-6CCC13D44C50}"/>
    <cellStyle name="Normal 18 2 2 3 4" xfId="30592" xr:uid="{9D07F53F-2C0B-4AE0-8AC2-C262FBD0040E}"/>
    <cellStyle name="Normal 18 2 2 3 5" xfId="24683" xr:uid="{F267C830-030D-4C6C-BBFA-0B9DC62BF84D}"/>
    <cellStyle name="Normal 18 2 2 4" xfId="20905" xr:uid="{96AE706A-8860-42D6-8EE6-FB61403AA847}"/>
    <cellStyle name="Normal 18 2 2 4 2" xfId="26418" xr:uid="{35196FE9-AD9D-45C0-92D8-89DA857A6ADF}"/>
    <cellStyle name="Normal 18 2 2 4 2 2" xfId="29402" xr:uid="{F3EFC357-0ECC-474C-9F82-C1EED0A36AA0}"/>
    <cellStyle name="Normal 18 2 2 4 3" xfId="27891" xr:uid="{C938580F-29C3-432F-BCB9-65B969891D25}"/>
    <cellStyle name="Normal 18 2 2 4 4" xfId="30890" xr:uid="{FABA2DF5-258B-484E-8CE8-50EE9804021D}"/>
    <cellStyle name="Normal 18 2 2 4 5" xfId="24962" xr:uid="{B913E2F5-1E28-40F3-886B-1062428B437E}"/>
    <cellStyle name="Normal 18 2 2 5" xfId="18527" xr:uid="{6423E07B-26ED-45EF-9B71-5164E5473F3A}"/>
    <cellStyle name="Normal 18 2 2 5 2" xfId="26727" xr:uid="{A6E3B820-E10E-47E9-BDD4-311CCB45D6AE}"/>
    <cellStyle name="Normal 18 2 2 5 2 2" xfId="29711" xr:uid="{EE1D8111-6430-4649-BC5B-EEE3C6F27A86}"/>
    <cellStyle name="Normal 18 2 2 5 3" xfId="28200" xr:uid="{24A77ECC-B2B0-4BC8-902C-F99278591BBB}"/>
    <cellStyle name="Normal 18 2 2 5 4" xfId="31200" xr:uid="{6D6FDF99-F8FA-4B7F-96EB-612101E25D39}"/>
    <cellStyle name="Normal 18 2 2 5 5" xfId="25259" xr:uid="{A6BEB2BA-513E-42CC-8F82-AD6D22B82341}"/>
    <cellStyle name="Normal 18 2 2 6" xfId="25559" xr:uid="{0E5154C5-589F-4144-87D1-7C793102812F}"/>
    <cellStyle name="Normal 18 2 2 6 2" xfId="28525" xr:uid="{239D49A1-0A78-4207-A2A6-C7FAF6009B61}"/>
    <cellStyle name="Normal 18 2 2 7" xfId="27010" xr:uid="{B5920214-AD2F-4DD2-B579-16670964CD0C}"/>
    <cellStyle name="Normal 18 2 2 8" xfId="30004" xr:uid="{BB070CC6-044E-4700-9424-AEE9F5DA20FD}"/>
    <cellStyle name="Normal 18 2 2 9" xfId="23969" xr:uid="{5C8B1F33-7CAD-422E-9C48-42D0C263B8A9}"/>
    <cellStyle name="Normal 18 2 3" xfId="5274" xr:uid="{3C7239CB-A083-47A8-8DB9-5193CD3646ED}"/>
    <cellStyle name="Normal 18 2 3 2" xfId="21113" xr:uid="{4FCE108D-320D-4465-A06D-3556E6EEAC02}"/>
    <cellStyle name="Normal 18 2 3 2 2" xfId="28748" xr:uid="{AD080B9C-D535-4C62-9A97-52D19BF8C73C}"/>
    <cellStyle name="Normal 18 2 3 2 3" xfId="25771" xr:uid="{A087535F-C893-47DC-894A-000C824594DA}"/>
    <cellStyle name="Normal 18 2 3 3" xfId="18530" xr:uid="{5AE72903-B4BF-4F6A-B48A-48BF1E84D317}"/>
    <cellStyle name="Normal 18 2 3 3 2" xfId="27234" xr:uid="{9883C0FF-14B3-442F-8573-8B5EBF414BA5}"/>
    <cellStyle name="Normal 18 2 3 4" xfId="30228" xr:uid="{866C7015-A22C-48A1-A85E-FC3965C25B88}"/>
    <cellStyle name="Normal 18 2 3 5" xfId="24293" xr:uid="{2CAB24AC-1E3A-4692-840F-F94D15C38C5E}"/>
    <cellStyle name="Normal 18 2 4" xfId="18531" xr:uid="{7F9A72E1-596F-4A99-9E4E-DF6C9920AA12}"/>
    <cellStyle name="Normal 18 2 4 2" xfId="26058" xr:uid="{1A4BE994-0A63-4003-A077-57443F31E505}"/>
    <cellStyle name="Normal 18 2 4 2 2" xfId="29037" xr:uid="{74C6368D-86DC-4DF5-9133-5D023A3B4EC4}"/>
    <cellStyle name="Normal 18 2 4 3" xfId="27526" xr:uid="{BDB2D5DB-B976-46B9-B148-BFC6E0903BCA}"/>
    <cellStyle name="Normal 18 2 4 4" xfId="30523" xr:uid="{7E790F93-FEFD-4A38-8BF9-C27D0A132F32}"/>
    <cellStyle name="Normal 18 2 4 5" xfId="24614" xr:uid="{2F94DAFF-BBC4-482C-8EF6-F95CB8D83737}"/>
    <cellStyle name="Normal 18 2 5" xfId="18532" xr:uid="{BFA2AB6F-822B-4ECE-9A3C-D94E04633A07}"/>
    <cellStyle name="Normal 18 2 5 2" xfId="26349" xr:uid="{8826595E-9825-45CA-851E-2B053C2AF727}"/>
    <cellStyle name="Normal 18 2 5 2 2" xfId="29333" xr:uid="{46477D71-3BCC-4DE9-8BDB-EA721829EC07}"/>
    <cellStyle name="Normal 18 2 5 3" xfId="27822" xr:uid="{B6FD8997-16A1-43AF-8A18-3B9504FE7C71}"/>
    <cellStyle name="Normal 18 2 5 4" xfId="30820" xr:uid="{FAD5EDDC-73C8-49A5-BA7A-EC38E949B937}"/>
    <cellStyle name="Normal 18 2 5 5" xfId="24893" xr:uid="{97A91E39-684E-4431-A6AE-885F054F47E7}"/>
    <cellStyle name="Normal 18 2 6" xfId="18533" xr:uid="{A02C52B4-08A5-45E4-80D6-863A76588F38}"/>
    <cellStyle name="Normal 18 2 6 2" xfId="26659" xr:uid="{6180011F-7490-422C-81EF-B2EAABEF7045}"/>
    <cellStyle name="Normal 18 2 6 2 2" xfId="29643" xr:uid="{B6E8C4CA-536A-4B17-82B2-D556E69B68AD}"/>
    <cellStyle name="Normal 18 2 6 3" xfId="28132" xr:uid="{0A6ACE82-9CB0-41AE-91BD-634A5AD1BA80}"/>
    <cellStyle name="Normal 18 2 6 4" xfId="31131" xr:uid="{CFC97AE2-C951-4682-B7FE-42AB8786F38C}"/>
    <cellStyle name="Normal 18 2 6 5" xfId="25190" xr:uid="{5C39B28D-BE6F-403C-A666-B71F71D5FD22}"/>
    <cellStyle name="Normal 18 2 7" xfId="20870" xr:uid="{E54B38D1-412A-4FAB-BE7B-27B7D8429F74}"/>
    <cellStyle name="Normal 18 2 7 2" xfId="22704" xr:uid="{DEF37BE3-EE21-4FD0-A007-410EF1AB980B}"/>
    <cellStyle name="Normal 18 2 7 2 2" xfId="28457" xr:uid="{4CC05DCE-7771-4874-AB9D-6ED6CD2F6129}"/>
    <cellStyle name="Normal 18 2 7 3" xfId="25490" xr:uid="{C7593769-2F55-4843-B8EE-C6577F581199}"/>
    <cellStyle name="Normal 18 2 8" xfId="18526" xr:uid="{752BE02F-6493-442A-9E4D-AC8BB6F2B030}"/>
    <cellStyle name="Normal 18 2 8 2" xfId="26941" xr:uid="{8AB0DFD1-9F34-4F51-A6AD-2909F93819E6}"/>
    <cellStyle name="Normal 18 2 9" xfId="29935" xr:uid="{B317C032-BC80-49BC-AB16-FB7C73A13263}"/>
    <cellStyle name="Normal 18 3" xfId="3393" xr:uid="{A82FA61C-2D47-4F2A-93B8-5EF5908D4943}"/>
    <cellStyle name="Normal 18 3 2" xfId="3505" xr:uid="{F2E328DB-794F-4D41-94C6-C9FC59C77E8B}"/>
    <cellStyle name="Normal 18 3 2 2" xfId="18536" xr:uid="{E9B6250E-1FCE-42FB-978E-F12CE8F3ABD1}"/>
    <cellStyle name="Normal 18 3 2 3" xfId="18537" xr:uid="{4BFB7529-C23E-4584-8B66-ED9BBDD2CEB1}"/>
    <cellStyle name="Normal 18 3 2 4" xfId="22339" xr:uid="{2EE37879-E5F5-4D54-9879-F0AA878805DF}"/>
    <cellStyle name="Normal 18 3 2 5" xfId="18535" xr:uid="{7D81DCED-6971-4158-9BBC-2C89CFB4E3FB}"/>
    <cellStyle name="Normal 18 3 2 6" xfId="24263" xr:uid="{06A40AF6-A6B7-4C2E-B927-602D38955685}"/>
    <cellStyle name="Normal 18 3 2 7" xfId="6284" xr:uid="{6F224913-5B51-4D2C-89BC-ED680C89E34A}"/>
    <cellStyle name="Normal 18 3 3" xfId="4220" xr:uid="{37073D5B-2A6E-4CA9-AE43-C0FF45E516E6}"/>
    <cellStyle name="Normal 18 3 3 2" xfId="21355" xr:uid="{2E5667C2-6E4C-4344-88B6-ECEBE2288882}"/>
    <cellStyle name="Normal 18 3 3 3" xfId="18538" xr:uid="{D4311D63-5D17-46E9-9F3B-E78002A535D2}"/>
    <cellStyle name="Normal 18 3 3 4" xfId="5505" xr:uid="{539EC6E8-0FE8-4109-859B-01C180AD3380}"/>
    <cellStyle name="Normal 18 3 4" xfId="18539" xr:uid="{4F5D388A-3C13-4375-BDE5-E61EBBC9C383}"/>
    <cellStyle name="Normal 18 3 5" xfId="18540" xr:uid="{A626417A-4DB0-4CE1-B17A-819A5C6D7077}"/>
    <cellStyle name="Normal 18 3 6" xfId="20862" xr:uid="{810F106C-280D-4BBF-933E-7D941557A8FC}"/>
    <cellStyle name="Normal 18 3 7" xfId="18534" xr:uid="{36EF6F8A-FACA-4A2F-A90F-3ACE151F251E}"/>
    <cellStyle name="Normal 18 4" xfId="3362" xr:uid="{9B486197-A749-4013-81FA-906F7639BACB}"/>
    <cellStyle name="Normal 18 4 2" xfId="18542" xr:uid="{BC9E18AE-CE8C-490F-B9E7-67786A24695D}"/>
    <cellStyle name="Normal 18 4 2 2" xfId="25739" xr:uid="{DD0B4167-505B-44C6-92DD-88F779A19027}"/>
    <cellStyle name="Normal 18 4 2 2 2" xfId="28717" xr:uid="{FB56607C-73E4-4ED7-95A6-E12DB95DDB34}"/>
    <cellStyle name="Normal 18 4 2 3" xfId="27203" xr:uid="{CAF6676C-0EA1-45B5-811B-82635802345D}"/>
    <cellStyle name="Normal 18 4 2 4" xfId="30196" xr:uid="{A3F0B5C1-E931-4CA8-95EC-1022B8632DA0}"/>
    <cellStyle name="Normal 18 4 2 5" xfId="24254" xr:uid="{EB25E5BD-E3E5-4D18-A427-E681E8BD079F}"/>
    <cellStyle name="Normal 18 4 3" xfId="18543" xr:uid="{27AC7140-BBEB-4E9A-8408-BFCB755BC63C}"/>
    <cellStyle name="Normal 18 4 3 2" xfId="26027" xr:uid="{2DC4E1F8-D6B3-4C03-9A7A-7651887D0E98}"/>
    <cellStyle name="Normal 18 4 3 2 2" xfId="29006" xr:uid="{9F5C0D0D-934C-4885-99A1-328406CD1FBB}"/>
    <cellStyle name="Normal 18 4 3 3" xfId="27495" xr:uid="{7EC8A26B-37A7-42E8-9124-0993F00A1E9C}"/>
    <cellStyle name="Normal 18 4 3 4" xfId="30491" xr:uid="{F1DD0DD6-BBB1-4D3E-8879-EBD5E6DA6277}"/>
    <cellStyle name="Normal 18 4 3 5" xfId="24582" xr:uid="{076A190B-A20A-41C4-9363-B1EB2CB80EB5}"/>
    <cellStyle name="Normal 18 4 4" xfId="21840" xr:uid="{936D2983-B58D-4B16-B129-865656BB2B62}"/>
    <cellStyle name="Normal 18 4 4 2" xfId="26318" xr:uid="{94C9DD0A-83AA-4B45-BB80-332C26E8C165}"/>
    <cellStyle name="Normal 18 4 4 2 2" xfId="29301" xr:uid="{37169470-EC8F-4B84-8D37-028D913F2446}"/>
    <cellStyle name="Normal 18 4 4 3" xfId="27790" xr:uid="{80D26F58-2DA4-4DA3-850E-B4100F8BE54B}"/>
    <cellStyle name="Normal 18 4 4 4" xfId="30788" xr:uid="{418EED1A-22DA-42D5-B707-6BA58A20624D}"/>
    <cellStyle name="Normal 18 4 4 5" xfId="24861" xr:uid="{30EA3BB7-21F2-440D-B59F-FC89413064D4}"/>
    <cellStyle name="Normal 18 4 5" xfId="18541" xr:uid="{C8774C7E-C499-4217-B052-39C8E6BC83AD}"/>
    <cellStyle name="Normal 18 4 5 2" xfId="26627" xr:uid="{2F409BEC-89A2-4AFB-9409-6A0791EF3A01}"/>
    <cellStyle name="Normal 18 4 5 2 2" xfId="29611" xr:uid="{AE3A562B-BEB6-4CF9-8477-C1B0C4994901}"/>
    <cellStyle name="Normal 18 4 5 3" xfId="28100" xr:uid="{8FF09374-7066-4395-B049-81803B493DD7}"/>
    <cellStyle name="Normal 18 4 5 4" xfId="31099" xr:uid="{B49C2DED-4C41-49C7-AC5B-7AEDDF167ED7}"/>
    <cellStyle name="Normal 18 4 5 5" xfId="25158" xr:uid="{C74F226E-444B-4665-AE54-9751CD8EDF50}"/>
    <cellStyle name="Normal 18 4 6" xfId="25458" xr:uid="{DBB82D87-64C1-4063-A171-BC1D2E7C2A24}"/>
    <cellStyle name="Normal 18 4 6 2" xfId="28425" xr:uid="{0B5CCC2D-C9BF-4826-BDCC-E530DDF34AB0}"/>
    <cellStyle name="Normal 18 4 7" xfId="26909" xr:uid="{2338EEE8-8020-43E0-AADD-B7E5343D4754}"/>
    <cellStyle name="Normal 18 4 8" xfId="29903" xr:uid="{F4BB0E57-E717-4CB2-BC1B-90F0EFC96597}"/>
    <cellStyle name="Normal 18 4 9" xfId="23831" xr:uid="{7B1B2AF0-1FFC-4543-AFDF-A0DE06B8DE06}"/>
    <cellStyle name="Normal 18 5" xfId="3395" xr:uid="{928F2E4D-87E5-4EE9-A078-3C54406C7E43}"/>
    <cellStyle name="Normal 18 5 2" xfId="25726" xr:uid="{D94D66CE-F0A0-4D28-B9DB-8615ED47BC3A}"/>
    <cellStyle name="Normal 18 5 2 2" xfId="28692" xr:uid="{9A0CA3DF-8F82-4CF4-A761-CCFD021C5608}"/>
    <cellStyle name="Normal 18 5 3" xfId="27178" xr:uid="{89EA3FD7-ED50-485F-83FE-14C02C8F376D}"/>
    <cellStyle name="Normal 18 5 4" xfId="30171" xr:uid="{84B2DD3A-6D32-4B98-BBED-D6DE27FE7899}"/>
    <cellStyle name="Normal 18 5 5" xfId="24229" xr:uid="{02016E38-DDCB-4449-B386-1D9872F81827}"/>
    <cellStyle name="Normal 18 5 6" xfId="18544" xr:uid="{B1491274-FFF5-49F7-B170-B074EC4B702E}"/>
    <cellStyle name="Normal 18 6" xfId="18545" xr:uid="{5769F68E-9EA0-42DB-ACDE-AC0A56E98C49}"/>
    <cellStyle name="Normal 18 6 2" xfId="26003" xr:uid="{5549F984-A91E-4A28-9648-3BE60DD8A802}"/>
    <cellStyle name="Normal 18 6 2 2" xfId="28982" xr:uid="{417758C1-0A04-4991-BB6D-40D057D1A11C}"/>
    <cellStyle name="Normal 18 6 3" xfId="27471" xr:uid="{FC3F583C-8D59-4582-A4B7-83CCA7509A43}"/>
    <cellStyle name="Normal 18 6 4" xfId="30467" xr:uid="{F60E92E3-2095-4B34-A663-A8709CF9B81B}"/>
    <cellStyle name="Normal 18 6 5" xfId="24570" xr:uid="{214AA6AF-E809-4056-B9E7-3E554033B4C4}"/>
    <cellStyle name="Normal 18 7" xfId="18546" xr:uid="{51567E19-4366-460C-9317-B7A74CD06A59}"/>
    <cellStyle name="Normal 18 7 2" xfId="26293" xr:uid="{34BA9764-E412-419F-B3CF-1CCB5937DE94}"/>
    <cellStyle name="Normal 18 7 2 2" xfId="29276" xr:uid="{69E92E4D-00D6-41AE-B785-375820FC629E}"/>
    <cellStyle name="Normal 18 7 3" xfId="27765" xr:uid="{6029B8BD-6684-4756-9237-723BFD688563}"/>
    <cellStyle name="Normal 18 7 4" xfId="30763" xr:uid="{295B7DCC-E3C9-4028-B14E-4B978C52FC4C}"/>
    <cellStyle name="Normal 18 7 5" xfId="24848" xr:uid="{AEB32AB4-FAE5-46F5-87DB-A8F81A801EBF}"/>
    <cellStyle name="Normal 18 8" xfId="20765" xr:uid="{8976C3BE-8E57-4D88-935F-D5C575DFF204}"/>
    <cellStyle name="Normal 18 8 2" xfId="26603" xr:uid="{B471BFC5-F65E-4798-ADDF-88862510AE3E}"/>
    <cellStyle name="Normal 18 8 2 2" xfId="29587" xr:uid="{BDD88E25-AB5A-4BEB-BF57-A99D3E7CD559}"/>
    <cellStyle name="Normal 18 8 3" xfId="28076" xr:uid="{64CA678C-A7F2-4047-8AF1-1DE3B8C569E0}"/>
    <cellStyle name="Normal 18 8 4" xfId="31075" xr:uid="{27D96CF9-F008-4146-9119-E76DBB59F733}"/>
    <cellStyle name="Normal 18 8 5" xfId="25146" xr:uid="{5974FB1C-5E66-4D8F-BCE1-8B0963B09E3D}"/>
    <cellStyle name="Normal 18 9" xfId="18525" xr:uid="{82D76386-1F99-42DE-ABB9-D36C979160E3}"/>
    <cellStyle name="Normal 18 9 2" xfId="28401" xr:uid="{B9D2D37A-AE40-440C-9933-16896B8CCF9A}"/>
    <cellStyle name="Normal 18 9 3" xfId="25446" xr:uid="{C91ACC59-32EA-4C94-9B68-EAB9C7F3E5D9}"/>
    <cellStyle name="Normal 180" xfId="565" xr:uid="{FB0A7949-E556-485C-B3EF-C37D07EB3AF8}"/>
    <cellStyle name="Normal 180 2" xfId="1130" xr:uid="{59529F48-A249-41CA-8E8F-DFB13390BA87}"/>
    <cellStyle name="Normal 180 2 2" xfId="3727" xr:uid="{DB4E41FC-EC55-45B0-85F7-2275FD8F288F}"/>
    <cellStyle name="Normal 180 2 2 2" xfId="3912" xr:uid="{183D879C-0F2F-41D3-84DD-D659590749C6}"/>
    <cellStyle name="Normal 180 2 2 3" xfId="32089" xr:uid="{2FE4B3C1-13F9-4AAA-B1A1-0ACB0AAC34F9}"/>
    <cellStyle name="Normal 180 2 3" xfId="3648" xr:uid="{0AF90D2F-2CDC-4C6F-805D-E73A5C457B06}"/>
    <cellStyle name="Normal 180 2 4" xfId="32005" xr:uid="{56984CD0-04B6-4493-8417-7639D0EFCA0E}"/>
    <cellStyle name="Normal 180 3" xfId="1053" xr:uid="{57A025E5-89C2-42EC-91F1-B093A27BBA34}"/>
    <cellStyle name="Normal 180 4" xfId="23717" xr:uid="{5C3FF848-8FA1-4356-ABB8-683E6971AAD0}"/>
    <cellStyle name="Normal 180 5" xfId="31929" xr:uid="{866F4AA3-6DE4-4120-B8DE-16F920789B38}"/>
    <cellStyle name="Normal 181" xfId="566" xr:uid="{6EBE21C6-0984-43CE-8930-7B0DDB9EA8B9}"/>
    <cellStyle name="Normal 181 2" xfId="1131" xr:uid="{EA6EFECA-5298-451C-8D5A-3B1669D87310}"/>
    <cellStyle name="Normal 181 2 2" xfId="3728" xr:uid="{E605A59F-9BA5-43CD-AFF6-C3DA5DDA74AC}"/>
    <cellStyle name="Normal 181 2 2 2" xfId="3913" xr:uid="{E9479A9F-5341-4126-B2E5-C2D84C0E215A}"/>
    <cellStyle name="Normal 181 2 2 3" xfId="32090" xr:uid="{FD48196E-C7D1-492D-B8FB-C6B4F4765C1E}"/>
    <cellStyle name="Normal 181 2 3" xfId="3649" xr:uid="{FD892AD5-6990-4990-A274-4B00BD0BD21A}"/>
    <cellStyle name="Normal 181 2 4" xfId="32006" xr:uid="{64B77EA7-F493-4F6A-8D22-861F328E64D3}"/>
    <cellStyle name="Normal 181 3" xfId="1054" xr:uid="{985437D2-9EE7-466A-A38C-6D943512B878}"/>
    <cellStyle name="Normal 181 4" xfId="23755" xr:uid="{51C70F4C-C351-4AC6-A852-9B43825D3509}"/>
    <cellStyle name="Normal 181 5" xfId="31930" xr:uid="{936476DF-700C-4710-A4A2-139346728DC8}"/>
    <cellStyle name="Normal 182" xfId="567" xr:uid="{BA02904C-8821-49D1-8EF0-DDACE17E2892}"/>
    <cellStyle name="Normal 182 2" xfId="1132" xr:uid="{BCA2CC96-BD7A-47BD-BD14-6D52E5080769}"/>
    <cellStyle name="Normal 182 2 2" xfId="3729" xr:uid="{08D4325D-B6B8-4340-8DF3-5A7FA556AC3E}"/>
    <cellStyle name="Normal 182 2 2 2" xfId="3914" xr:uid="{AC229A39-6427-409C-9E7E-BF82092EBBA4}"/>
    <cellStyle name="Normal 182 2 2 3" xfId="32091" xr:uid="{BD695653-E5E3-4B7A-89F2-325139864203}"/>
    <cellStyle name="Normal 182 2 3" xfId="3650" xr:uid="{DA5CA7C8-DDB8-4B20-BB65-F33B218554FD}"/>
    <cellStyle name="Normal 182 2 4" xfId="32007" xr:uid="{BEFD5F8C-8B0D-4D09-B1A5-CB2B588A4409}"/>
    <cellStyle name="Normal 182 3" xfId="1055" xr:uid="{B4ABAF14-8410-4D83-8A43-ACE0C17D8535}"/>
    <cellStyle name="Normal 182 4" xfId="23746" xr:uid="{0598099B-83A5-47A3-84FB-FE2530A5CC62}"/>
    <cellStyle name="Normal 182 5" xfId="31931" xr:uid="{A9FF70A5-2978-4AD6-88D3-FD9961CA768B}"/>
    <cellStyle name="Normal 183" xfId="568" xr:uid="{BED8285E-5F63-4275-8182-C1BC0A988C66}"/>
    <cellStyle name="Normal 183 2" xfId="1133" xr:uid="{EFCF9F9D-9466-4B6D-AE97-10795ECBFFF9}"/>
    <cellStyle name="Normal 183 2 2" xfId="3730" xr:uid="{3F31BFA8-F6AB-4FF0-A90B-6B8EB0484B1E}"/>
    <cellStyle name="Normal 183 2 2 2" xfId="3915" xr:uid="{2EBEC4C8-6E00-443D-AF94-2E2297332EAD}"/>
    <cellStyle name="Normal 183 2 2 3" xfId="32092" xr:uid="{B3B68838-D8CF-4A4C-84FF-C8052645263E}"/>
    <cellStyle name="Normal 183 2 3" xfId="3651" xr:uid="{C8BB490E-FE1B-44A1-9DA8-06BB97985952}"/>
    <cellStyle name="Normal 183 2 4" xfId="32008" xr:uid="{C2BBF76B-40FF-4B43-BE75-D376424A5C3B}"/>
    <cellStyle name="Normal 183 3" xfId="1056" xr:uid="{6CBC4024-13F4-43BB-AF99-A0A7F53B4203}"/>
    <cellStyle name="Normal 183 4" xfId="23714" xr:uid="{3546565B-7046-4D5D-BCF7-72CFFEFAC2ED}"/>
    <cellStyle name="Normal 183 5" xfId="31932" xr:uid="{D0CC1440-0D75-4D1E-B392-2CB25E68135A}"/>
    <cellStyle name="Normal 184" xfId="569" xr:uid="{8213ABA6-593A-494A-BCF4-7AAD136CA622}"/>
    <cellStyle name="Normal 184 2" xfId="1134" xr:uid="{D445EF27-95BD-4D99-BEFF-3D89DD971971}"/>
    <cellStyle name="Normal 184 2 2" xfId="3731" xr:uid="{D184291A-4144-4CCA-90A0-DAC75384B37F}"/>
    <cellStyle name="Normal 184 2 2 2" xfId="3916" xr:uid="{0B01D1A3-4E65-4072-854E-07A25FF9E3B6}"/>
    <cellStyle name="Normal 184 2 2 3" xfId="32093" xr:uid="{1C6D0C19-C3C9-42D3-948C-EDB17E05DF04}"/>
    <cellStyle name="Normal 184 2 3" xfId="3652" xr:uid="{F84D2550-5CF9-4623-B8BE-39BA5F881948}"/>
    <cellStyle name="Normal 184 2 4" xfId="32009" xr:uid="{ECF1474C-FCA5-44B0-854C-C2B71C2AC862}"/>
    <cellStyle name="Normal 184 3" xfId="1057" xr:uid="{8AB10018-7FED-4B50-9E67-0F5C3D120674}"/>
    <cellStyle name="Normal 184 4" xfId="23720" xr:uid="{4F081DBE-E794-469C-8F16-7EB45E421201}"/>
    <cellStyle name="Normal 184 5" xfId="31933" xr:uid="{599C4BB7-4115-4A29-AE18-4AF57A1DFDC6}"/>
    <cellStyle name="Normal 185" xfId="570" xr:uid="{E7D1BD6F-D513-4023-9D62-7643FEC1966C}"/>
    <cellStyle name="Normal 185 2" xfId="1135" xr:uid="{FF05956D-B90A-4120-AFE0-0FB1E10DB3C3}"/>
    <cellStyle name="Normal 185 2 2" xfId="3732" xr:uid="{C7B5997B-F905-4C68-A253-E9A221EAFE65}"/>
    <cellStyle name="Normal 185 2 2 2" xfId="3917" xr:uid="{DC5AD8CC-2936-4E3F-9462-113E7F42CD0D}"/>
    <cellStyle name="Normal 185 2 2 3" xfId="32094" xr:uid="{B3901DBD-DE2A-493F-8C40-A48619B41860}"/>
    <cellStyle name="Normal 185 2 3" xfId="3653" xr:uid="{B5088DC1-B6A6-4573-A5F1-A7EC81EFFFDF}"/>
    <cellStyle name="Normal 185 2 4" xfId="32010" xr:uid="{0C872E94-63AC-4163-8688-437B4B88F3FA}"/>
    <cellStyle name="Normal 185 3" xfId="1058" xr:uid="{67E2529B-BECB-4073-95F8-6D07DDB78CCD}"/>
    <cellStyle name="Normal 185 4" xfId="23701" xr:uid="{D9A0212B-0787-4919-9D09-7AC398DD499B}"/>
    <cellStyle name="Normal 185 5" xfId="31934" xr:uid="{E497D099-AD0C-43C9-B1CC-BD51E375C154}"/>
    <cellStyle name="Normal 186" xfId="571" xr:uid="{4F0A97AD-66B8-446F-A76E-EA6287F5FDF2}"/>
    <cellStyle name="Normal 186 2" xfId="1136" xr:uid="{473A74CA-231E-4781-82BD-A740909B8559}"/>
    <cellStyle name="Normal 186 2 2" xfId="3733" xr:uid="{7A01A772-9C1F-4B6A-8DD6-5B4D911DAF2B}"/>
    <cellStyle name="Normal 186 2 2 2" xfId="3918" xr:uid="{53271DC7-252B-469E-BCED-23495F2EED23}"/>
    <cellStyle name="Normal 186 2 2 3" xfId="32095" xr:uid="{7785D016-7AA2-4DA4-A1E4-87EE30B445F4}"/>
    <cellStyle name="Normal 186 2 3" xfId="3654" xr:uid="{096085FC-CFD1-4A72-948A-DDAB488DF4DC}"/>
    <cellStyle name="Normal 186 2 4" xfId="32011" xr:uid="{E327D6AA-537B-4B6A-A419-1EF936373DD1}"/>
    <cellStyle name="Normal 186 3" xfId="1059" xr:uid="{8255EEE4-158F-49A5-A3B4-25A4041EF274}"/>
    <cellStyle name="Normal 186 4" xfId="23740" xr:uid="{5B556DF5-C139-4630-A18E-F21DE05A7D25}"/>
    <cellStyle name="Normal 186 5" xfId="31935" xr:uid="{7DF15D4A-6E20-4372-BA20-A70E055D2CEF}"/>
    <cellStyle name="Normal 187" xfId="572" xr:uid="{464ECF4B-2363-4A4E-8EBE-B63EF6904CAB}"/>
    <cellStyle name="Normal 187 2" xfId="1137" xr:uid="{67C49A8B-477F-4C10-B2C8-3C28E0F98748}"/>
    <cellStyle name="Normal 187 2 2" xfId="3734" xr:uid="{77AC1E9B-50E1-47D6-82E7-4361EA1D5D42}"/>
    <cellStyle name="Normal 187 2 2 2" xfId="3919" xr:uid="{4EFA102C-7284-455B-8460-6986D3F3416F}"/>
    <cellStyle name="Normal 187 2 2 3" xfId="32096" xr:uid="{F577128C-665B-4476-98D0-C3E0B1D4666B}"/>
    <cellStyle name="Normal 187 2 3" xfId="3655" xr:uid="{2CE95C8B-9F1A-42C6-BC77-D6AC50E517DD}"/>
    <cellStyle name="Normal 187 2 4" xfId="32012" xr:uid="{01918B1F-B98D-40CC-AC0D-9442A90DC122}"/>
    <cellStyle name="Normal 187 3" xfId="1060" xr:uid="{73F75913-937B-477C-9ED9-5E6FB370DF44}"/>
    <cellStyle name="Normal 187 4" xfId="23699" xr:uid="{09F158E9-AFBA-4AFC-9A80-55AE13EFB7D5}"/>
    <cellStyle name="Normal 187 5" xfId="31936" xr:uid="{8D3AE735-8126-4CAF-8FEE-18ABB7E11045}"/>
    <cellStyle name="Normal 188" xfId="573" xr:uid="{654AE2F5-D535-4A9A-B0FA-8C7859B871F9}"/>
    <cellStyle name="Normal 188 2" xfId="1138" xr:uid="{25AD5CE2-F878-493E-9A76-10628A86C91E}"/>
    <cellStyle name="Normal 188 2 2" xfId="3735" xr:uid="{8E04B94B-89A7-4F06-9F8C-B3DC8A14959A}"/>
    <cellStyle name="Normal 188 2 2 2" xfId="3920" xr:uid="{3A559209-BB3B-4087-9BD8-9E899AC2994E}"/>
    <cellStyle name="Normal 188 2 2 3" xfId="32097" xr:uid="{DD9EBF11-F99C-4850-A8C2-0E284C90E23B}"/>
    <cellStyle name="Normal 188 2 3" xfId="3656" xr:uid="{6AF492C6-2986-42DB-A3AF-C7FBBFD52BEC}"/>
    <cellStyle name="Normal 188 2 4" xfId="32013" xr:uid="{72D10E97-987E-420A-8EF0-1665B53B545E}"/>
    <cellStyle name="Normal 188 3" xfId="1061" xr:uid="{89816335-6306-4427-AE7F-99772C2096F9}"/>
    <cellStyle name="Normal 188 4" xfId="23688" xr:uid="{161145DF-6226-4F2A-B3F6-9478A7A6A979}"/>
    <cellStyle name="Normal 188 5" xfId="31937" xr:uid="{A983AFC8-6C0C-4F04-B83E-4963458546C6}"/>
    <cellStyle name="Normal 189" xfId="574" xr:uid="{38398DC3-17B1-4B42-AB8D-83229B55F0E6}"/>
    <cellStyle name="Normal 189 2" xfId="1139" xr:uid="{B6650ED8-5FF5-4508-9DE7-99E0F004FA8E}"/>
    <cellStyle name="Normal 189 2 2" xfId="3736" xr:uid="{036D56CF-ADEE-42AC-9A9D-318DE8248743}"/>
    <cellStyle name="Normal 189 2 2 2" xfId="3921" xr:uid="{7869D1A2-BE09-400A-964F-220B814C3CBC}"/>
    <cellStyle name="Normal 189 2 2 3" xfId="32098" xr:uid="{FDD5B0EE-4E6B-4E7C-9553-7B22093DFF9E}"/>
    <cellStyle name="Normal 189 2 3" xfId="3657" xr:uid="{F8E1E609-5EE1-42EA-BAE5-B58D407F4546}"/>
    <cellStyle name="Normal 189 2 4" xfId="32014" xr:uid="{A6032EB6-09E7-427C-968C-57C16C0E3263}"/>
    <cellStyle name="Normal 189 3" xfId="1062" xr:uid="{A8BC8461-367E-4CD3-9634-94530992C077}"/>
    <cellStyle name="Normal 189 4" xfId="23695" xr:uid="{D8D5BD26-F5FE-4445-B44B-C86888CBD47D}"/>
    <cellStyle name="Normal 189 5" xfId="31938" xr:uid="{D7F97151-3802-4F80-93F9-6A41D69E36B3}"/>
    <cellStyle name="Normal 19" xfId="211" xr:uid="{7F8B0DC6-8CFF-46C9-B8E4-0FD505796001}"/>
    <cellStyle name="Normal 19 10" xfId="4924" xr:uid="{FB4B10AA-42CF-48E7-AA7C-46D98A025C3E}"/>
    <cellStyle name="Normal 19 10 2" xfId="29875" xr:uid="{8F3CE5CE-8F9C-4B80-B2CF-D426FB146092}"/>
    <cellStyle name="Normal 19 11" xfId="22896" xr:uid="{CD0EFC55-7ECD-4011-AB61-D2832A6ABBAB}"/>
    <cellStyle name="Normal 19 2" xfId="973" xr:uid="{3A6BA3D8-3C2C-4C23-A080-4EBEDF05FF81}"/>
    <cellStyle name="Normal 19 2 10" xfId="23458" xr:uid="{A0C5B15B-5A93-49A8-BBED-7C8A65D52253}"/>
    <cellStyle name="Normal 19 2 2" xfId="3766" xr:uid="{4F40BA06-5851-4612-A279-19DD8261B285}"/>
    <cellStyle name="Normal 19 2 2 2" xfId="6092" xr:uid="{1F067B56-6F46-4ECD-8E25-F041E4053FE2}"/>
    <cellStyle name="Normal 19 2 2 2 2" xfId="22087" xr:uid="{AE91FE38-6CB5-4321-B673-FB88F3F361CA}"/>
    <cellStyle name="Normal 19 2 2 2 2 2" xfId="28816" xr:uid="{EF16476E-E3FD-4FE8-ADDC-1D5B1A1570C5}"/>
    <cellStyle name="Normal 19 2 2 2 2 3" xfId="25841" xr:uid="{B1B7827A-427A-4742-A866-2A46D722532C}"/>
    <cellStyle name="Normal 19 2 2 2 3" xfId="18550" xr:uid="{CDFD3B98-EEE4-47F4-B108-43222A99C89A}"/>
    <cellStyle name="Normal 19 2 2 2 3 2" xfId="27302" xr:uid="{4F8CAC4D-3C6F-4E54-A7CB-7167C57A1DD0}"/>
    <cellStyle name="Normal 19 2 2 2 4" xfId="30297" xr:uid="{AF2DFA5D-F9AE-4A06-BC9E-AEFB9E0E15D5}"/>
    <cellStyle name="Normal 19 2 2 2 5" xfId="24373" xr:uid="{E27F6A69-48BD-48E3-BDC6-1296BF572EDA}"/>
    <cellStyle name="Normal 19 2 2 3" xfId="18551" xr:uid="{FC631858-C169-45BA-A609-E1F2A10E7A65}"/>
    <cellStyle name="Normal 19 2 2 3 2" xfId="26128" xr:uid="{2DF79055-059D-4BC4-A2D6-7E5DE3F74722}"/>
    <cellStyle name="Normal 19 2 2 3 2 2" xfId="29106" xr:uid="{24B5C6D2-89D5-4A54-BFDE-66CFF2EBF474}"/>
    <cellStyle name="Normal 19 2 2 3 3" xfId="27595" xr:uid="{3DF7B140-01F2-46E1-9445-318034FC0583}"/>
    <cellStyle name="Normal 19 2 2 3 4" xfId="30593" xr:uid="{B0EB32C4-80D4-425A-A507-AA003A431F06}"/>
    <cellStyle name="Normal 19 2 2 3 5" xfId="24684" xr:uid="{9484162B-1DA9-49EB-82C1-1F62BA7CC166}"/>
    <cellStyle name="Normal 19 2 2 4" xfId="20907" xr:uid="{72D8CD49-7C63-42F1-9E7B-21F045B98A01}"/>
    <cellStyle name="Normal 19 2 2 4 2" xfId="26419" xr:uid="{D12A6D8E-4CA4-4C47-9D5F-FAF1862AA6D4}"/>
    <cellStyle name="Normal 19 2 2 4 2 2" xfId="29403" xr:uid="{1338A4B7-8F5A-4830-99B5-B07324129282}"/>
    <cellStyle name="Normal 19 2 2 4 3" xfId="27892" xr:uid="{1E611805-23BF-4635-907B-5FC542582F5F}"/>
    <cellStyle name="Normal 19 2 2 4 4" xfId="30891" xr:uid="{9C8B7200-A49A-4785-AEF6-5AEC7BF7A184}"/>
    <cellStyle name="Normal 19 2 2 4 5" xfId="24963" xr:uid="{015127A2-E027-4F42-9F33-5D567F301EEF}"/>
    <cellStyle name="Normal 19 2 2 5" xfId="18549" xr:uid="{14C373A9-426C-4E3C-B1FA-DA197BBEA89E}"/>
    <cellStyle name="Normal 19 2 2 5 2" xfId="26728" xr:uid="{98369453-771F-42B2-9528-C8A418A9755B}"/>
    <cellStyle name="Normal 19 2 2 5 2 2" xfId="29712" xr:uid="{B1A42B04-2279-4794-9C4C-7E16A6B1BE98}"/>
    <cellStyle name="Normal 19 2 2 5 3" xfId="28201" xr:uid="{CE504171-E09C-4615-8BCD-27EB749498A3}"/>
    <cellStyle name="Normal 19 2 2 5 4" xfId="31201" xr:uid="{5E306438-BE57-42C2-BF7A-0D026E85F20C}"/>
    <cellStyle name="Normal 19 2 2 5 5" xfId="25260" xr:uid="{0ED1FF90-F4F2-4326-8618-82B83385E111}"/>
    <cellStyle name="Normal 19 2 2 6" xfId="25560" xr:uid="{D03D2A0D-C955-41C2-A697-96CAB3AA129C}"/>
    <cellStyle name="Normal 19 2 2 6 2" xfId="28526" xr:uid="{236BB022-7277-4D9F-824B-7E1F6DF5DBD2}"/>
    <cellStyle name="Normal 19 2 2 7" xfId="27011" xr:uid="{ED3CA3FC-1FB1-42E0-9372-24F00C5014E4}"/>
    <cellStyle name="Normal 19 2 2 8" xfId="30005" xr:uid="{B015181C-695D-43D6-990C-90A9D221B48C}"/>
    <cellStyle name="Normal 19 2 2 9" xfId="23970" xr:uid="{B0AB6AB1-17D4-4B08-A371-42E7C330D31F}"/>
    <cellStyle name="Normal 19 2 3" xfId="5275" xr:uid="{23235DEF-8C67-4567-84CF-1E042A971C43}"/>
    <cellStyle name="Normal 19 2 3 2" xfId="21114" xr:uid="{CF271D63-902B-4B4A-801C-E43C960527D8}"/>
    <cellStyle name="Normal 19 2 3 2 2" xfId="28749" xr:uid="{FF98C53F-B796-4C02-BB9E-2376EF2E0232}"/>
    <cellStyle name="Normal 19 2 3 2 3" xfId="25772" xr:uid="{4DD7DE26-408B-414F-8767-8443B2400D0F}"/>
    <cellStyle name="Normal 19 2 3 3" xfId="18552" xr:uid="{25435655-87AB-4535-846A-FDB40A0FB873}"/>
    <cellStyle name="Normal 19 2 3 3 2" xfId="27235" xr:uid="{E89184A6-C555-4034-9E58-CC98EF7CE30F}"/>
    <cellStyle name="Normal 19 2 3 4" xfId="30229" xr:uid="{2E23E578-79BA-46EA-A926-3A8FA23C9890}"/>
    <cellStyle name="Normal 19 2 3 5" xfId="24294" xr:uid="{66E5BD9A-F57C-4B5F-AED9-7F7FF8DD3E61}"/>
    <cellStyle name="Normal 19 2 4" xfId="18553" xr:uid="{7EF5D663-A059-4838-82C3-C41C1F838DF2}"/>
    <cellStyle name="Normal 19 2 4 2" xfId="26059" xr:uid="{2DB54785-7447-4B36-95E3-A7E743D5BA8D}"/>
    <cellStyle name="Normal 19 2 4 2 2" xfId="29038" xr:uid="{990A3709-AE78-4887-8E6C-D35D2FF529CB}"/>
    <cellStyle name="Normal 19 2 4 3" xfId="27527" xr:uid="{BA38F447-2DD1-4994-A5D3-C08F52EFB0F7}"/>
    <cellStyle name="Normal 19 2 4 4" xfId="30524" xr:uid="{0CA8267C-0FB4-45E9-9818-1FA7591EF0BB}"/>
    <cellStyle name="Normal 19 2 4 5" xfId="24615" xr:uid="{DAFD5628-4299-4B46-8151-2E7C954E9A05}"/>
    <cellStyle name="Normal 19 2 5" xfId="18554" xr:uid="{42CAF4C4-633C-4B4C-81C6-D0460BAC5F97}"/>
    <cellStyle name="Normal 19 2 5 2" xfId="26350" xr:uid="{A9FA1112-53BA-4F0F-9A35-5E84731FA606}"/>
    <cellStyle name="Normal 19 2 5 2 2" xfId="29334" xr:uid="{092DD1CE-2D47-4437-B0E2-F4D59100D7F9}"/>
    <cellStyle name="Normal 19 2 5 3" xfId="27823" xr:uid="{949D612A-B2CB-47D9-AF5C-297791E85D54}"/>
    <cellStyle name="Normal 19 2 5 4" xfId="30821" xr:uid="{FBEF8B64-9778-451A-8640-8E72D57FBCC0}"/>
    <cellStyle name="Normal 19 2 5 5" xfId="24894" xr:uid="{C6E95644-EF3A-4D99-BE25-7EE1AA523B84}"/>
    <cellStyle name="Normal 19 2 6" xfId="18555" xr:uid="{F6F50098-68C2-4E08-B890-77CB082FB963}"/>
    <cellStyle name="Normal 19 2 6 2" xfId="26660" xr:uid="{11DC33AE-2BFF-4488-9044-FBF22232F745}"/>
    <cellStyle name="Normal 19 2 6 2 2" xfId="29644" xr:uid="{3DFEBE36-3AF7-4275-B13B-97E4CCB7D626}"/>
    <cellStyle name="Normal 19 2 6 3" xfId="28133" xr:uid="{C29F2A8B-F2E3-429B-848E-A8F9BCE48A1E}"/>
    <cellStyle name="Normal 19 2 6 4" xfId="31132" xr:uid="{3319778C-7E57-40DB-9BC0-CF654668F8CA}"/>
    <cellStyle name="Normal 19 2 6 5" xfId="25191" xr:uid="{4910BEB1-4D40-4269-A22C-9EF8E7CCB62A}"/>
    <cellStyle name="Normal 19 2 7" xfId="20871" xr:uid="{4ABC914F-9186-4752-98F2-02026BDB2F01}"/>
    <cellStyle name="Normal 19 2 7 2" xfId="22767" xr:uid="{F42D1F02-B64A-4D2B-8C92-E156C3000168}"/>
    <cellStyle name="Normal 19 2 7 2 2" xfId="28458" xr:uid="{F85E5D7F-EE85-483F-8066-5F96B1AC3670}"/>
    <cellStyle name="Normal 19 2 7 3" xfId="25491" xr:uid="{2646662E-92F0-40D5-97AF-CAADEC3A8920}"/>
    <cellStyle name="Normal 19 2 8" xfId="18548" xr:uid="{6684891C-F47C-4A73-B03D-101835AA057D}"/>
    <cellStyle name="Normal 19 2 8 2" xfId="26942" xr:uid="{EB227988-C82B-4E13-94B1-0E67704A2728}"/>
    <cellStyle name="Normal 19 2 9" xfId="29936" xr:uid="{C16FD10C-1A42-45F2-8E6D-D15A7BFB0906}"/>
    <cellStyle name="Normal 19 3" xfId="3430" xr:uid="{D6B250C3-77B2-4D06-BB93-4D0B9A9E2E21}"/>
    <cellStyle name="Normal 19 3 2" xfId="3385" xr:uid="{460508F3-D085-4F0D-8566-D9E670959BF3}"/>
    <cellStyle name="Normal 19 3 2 2" xfId="18558" xr:uid="{EE5F1364-9E27-496A-B241-D000E1C1085B}"/>
    <cellStyle name="Normal 19 3 2 3" xfId="18559" xr:uid="{BBB58623-29AC-43D7-911A-4D28415D4797}"/>
    <cellStyle name="Normal 19 3 2 4" xfId="22340" xr:uid="{A2459CCB-4387-42FC-9B47-790A6008CC50}"/>
    <cellStyle name="Normal 19 3 2 5" xfId="18557" xr:uid="{E387994D-DD5F-4272-8A39-E17967B24928}"/>
    <cellStyle name="Normal 19 3 2 6" xfId="24266" xr:uid="{5F77CA51-B191-4C5A-914F-0994E185C4F0}"/>
    <cellStyle name="Normal 19 3 2 7" xfId="6285" xr:uid="{E7649E10-8CDA-4C33-837F-31542E6D050F}"/>
    <cellStyle name="Normal 19 3 3" xfId="4223" xr:uid="{8C95D43E-4F94-4F21-B788-CA318E37809A}"/>
    <cellStyle name="Normal 19 3 3 2" xfId="21356" xr:uid="{A1007ECA-86E3-4C06-90C2-3E8F386A5010}"/>
    <cellStyle name="Normal 19 3 3 3" xfId="18560" xr:uid="{5B119940-DD8D-4DCF-89D2-AC4D5960B88A}"/>
    <cellStyle name="Normal 19 3 3 4" xfId="5506" xr:uid="{AFD6F7E6-E944-4062-8495-F6C188FA5915}"/>
    <cellStyle name="Normal 19 3 4" xfId="18561" xr:uid="{83704F38-BFCC-4D26-A67E-C29CF814BCB8}"/>
    <cellStyle name="Normal 19 3 5" xfId="18562" xr:uid="{E28B2A72-2363-434B-B536-A6972CA090AE}"/>
    <cellStyle name="Normal 19 3 6" xfId="20863" xr:uid="{537DC79A-0645-47AB-A8CF-5974D497226C}"/>
    <cellStyle name="Normal 19 3 7" xfId="18556" xr:uid="{B95E0B03-C8DD-4226-A2CE-F14EAFDEAEBA}"/>
    <cellStyle name="Normal 19 4" xfId="3358" xr:uid="{7ECDE51D-23F4-47DA-BCC9-504FC8BB3737}"/>
    <cellStyle name="Normal 19 4 2" xfId="18564" xr:uid="{E4EA8F4B-6461-418C-A6F2-73919A5C8273}"/>
    <cellStyle name="Normal 19 4 2 2" xfId="28688" xr:uid="{359CBFE8-A784-4811-919C-BD19B697312D}"/>
    <cellStyle name="Normal 19 4 2 3" xfId="25722" xr:uid="{42C9976F-5E78-46E5-9418-9578A9D1FD4C}"/>
    <cellStyle name="Normal 19 4 3" xfId="18565" xr:uid="{F5DB83E4-ECC7-4F18-B24B-F60CA506B86F}"/>
    <cellStyle name="Normal 19 4 3 2" xfId="27174" xr:uid="{71B26EFF-17FE-4050-A052-48DBEFFA7E6C}"/>
    <cellStyle name="Normal 19 4 4" xfId="21841" xr:uid="{39B47BF0-B2B6-4DB4-8B5A-07B1D79ECB18}"/>
    <cellStyle name="Normal 19 4 4 2" xfId="30167" xr:uid="{F905A2E1-6804-49D0-9BDB-1C7FF48638A2}"/>
    <cellStyle name="Normal 19 4 5" xfId="18563" xr:uid="{CE2BBFB1-F2EA-42F2-8B2D-09E51950121C}"/>
    <cellStyle name="Normal 19 4 6" xfId="24225" xr:uid="{2D5071F3-E986-4D99-BC61-BA7A9ED6365A}"/>
    <cellStyle name="Normal 19 5" xfId="3377" xr:uid="{94BC0685-834F-48E9-91F8-B6F709FE9FE1}"/>
    <cellStyle name="Normal 19 5 2" xfId="25999" xr:uid="{8F0C1147-97A8-4D6B-A7EC-D4B47A80AD3A}"/>
    <cellStyle name="Normal 19 5 2 2" xfId="28978" xr:uid="{B8CE7684-4D75-43F3-8ED8-7493E8319BF6}"/>
    <cellStyle name="Normal 19 5 3" xfId="27467" xr:uid="{574627C2-168F-47A2-B4D8-223CA9860F70}"/>
    <cellStyle name="Normal 19 5 4" xfId="30463" xr:uid="{0F9C94B5-1A24-4410-A3F5-BAFCB4C365B6}"/>
    <cellStyle name="Normal 19 5 5" xfId="24566" xr:uid="{E0B3214C-568F-40D0-B6E4-531D98DC6722}"/>
    <cellStyle name="Normal 19 5 6" xfId="18566" xr:uid="{FA85497F-765C-4369-B4F6-836797AC52C1}"/>
    <cellStyle name="Normal 19 6" xfId="18567" xr:uid="{A602BBF6-4E5F-4A18-A6DB-576C6589728B}"/>
    <cellStyle name="Normal 19 6 2" xfId="26289" xr:uid="{5C2626F4-7DB1-4995-AAA7-63CCFDA3A06E}"/>
    <cellStyle name="Normal 19 6 2 2" xfId="29272" xr:uid="{65338BBB-45B4-4EB1-BC6F-80E3439A5F94}"/>
    <cellStyle name="Normal 19 6 3" xfId="27761" xr:uid="{A5C13B99-AB29-4488-A4B5-A91CC16B716B}"/>
    <cellStyle name="Normal 19 6 4" xfId="30759" xr:uid="{37E258EC-CE54-4A38-8DDA-F809CD61AADD}"/>
    <cellStyle name="Normal 19 6 5" xfId="24844" xr:uid="{53058A1B-D37D-47D8-BE18-EED2869372ED}"/>
    <cellStyle name="Normal 19 7" xfId="18568" xr:uid="{CFF89E23-B404-4062-A0FE-FF663D8ABEF3}"/>
    <cellStyle name="Normal 19 7 2" xfId="26599" xr:uid="{50C9555E-AB6B-4FFF-9871-DB7038C23476}"/>
    <cellStyle name="Normal 19 7 2 2" xfId="29583" xr:uid="{5C60778B-3D40-4CBD-BC06-CFF860E96A6E}"/>
    <cellStyle name="Normal 19 7 3" xfId="28072" xr:uid="{54A69C91-EABD-4F0E-B788-3864BEA1C7F7}"/>
    <cellStyle name="Normal 19 7 4" xfId="31071" xr:uid="{F8367E57-8B08-4A85-A18D-F05B899AD33F}"/>
    <cellStyle name="Normal 19 7 5" xfId="25142" xr:uid="{7F940AFD-90C8-4713-B41A-AD81CF41AA77}"/>
    <cellStyle name="Normal 19 8" xfId="20766" xr:uid="{5F7A3FB1-BBD4-48C0-A273-2142CBD1144A}"/>
    <cellStyle name="Normal 19 8 2" xfId="28397" xr:uid="{84617D26-2FFA-4DCE-80DC-D74BEC9AD286}"/>
    <cellStyle name="Normal 19 8 3" xfId="25442" xr:uid="{8C600F7E-80BC-45FC-A7F1-5659570CF42F}"/>
    <cellStyle name="Normal 19 9" xfId="18547" xr:uid="{6A13207D-962D-4C48-A3A2-3447D0131CF0}"/>
    <cellStyle name="Normal 19 9 2" xfId="26893" xr:uid="{FF9FB2DA-425C-4625-B1BE-E3FE304BE9C0}"/>
    <cellStyle name="Normal 190" xfId="575" xr:uid="{73A4ECE6-DF1C-433A-B887-F69CFA643B02}"/>
    <cellStyle name="Normal 190 2" xfId="1140" xr:uid="{7D385362-769A-4060-B6BF-2BB1D3018B58}"/>
    <cellStyle name="Normal 190 2 2" xfId="3737" xr:uid="{4F056458-44A3-4B63-8EB6-29DBCC683D9C}"/>
    <cellStyle name="Normal 190 2 2 2" xfId="3922" xr:uid="{F51F191D-FCC7-4E28-A59C-D5E051217B2F}"/>
    <cellStyle name="Normal 190 2 2 3" xfId="32099" xr:uid="{523C9464-A996-467C-AD60-29E8AA232CF2}"/>
    <cellStyle name="Normal 190 2 3" xfId="3658" xr:uid="{5B41DA3C-AAFF-4037-81B8-7348FFB1B1A6}"/>
    <cellStyle name="Normal 190 2 4" xfId="32015" xr:uid="{9DB7CABB-233E-40CC-B69A-B54BBF7A7856}"/>
    <cellStyle name="Normal 190 3" xfId="1063" xr:uid="{E5DDA809-5C27-4E61-8200-3C6D6C457690}"/>
    <cellStyle name="Normal 190 4" xfId="23727" xr:uid="{AA29DE67-76EC-4D73-9615-82BC5EC65872}"/>
    <cellStyle name="Normal 190 5" xfId="31939" xr:uid="{A402796B-7109-4F5D-8653-D06B51AC2D56}"/>
    <cellStyle name="Normal 191" xfId="576" xr:uid="{4A36E87E-C9BE-40CA-91D9-72D171290CA2}"/>
    <cellStyle name="Normal 191 2" xfId="1141" xr:uid="{B25D36D4-3EA3-4656-84A4-24599A500DF8}"/>
    <cellStyle name="Normal 191 2 2" xfId="3738" xr:uid="{C430D3D6-F1D1-4702-A2E0-7DF6B49F7A2E}"/>
    <cellStyle name="Normal 191 2 2 2" xfId="3923" xr:uid="{357B2A7B-7050-4EF7-A569-72C8B8E2F963}"/>
    <cellStyle name="Normal 191 2 2 3" xfId="32100" xr:uid="{FD1CDDBC-67F1-4E26-A2DF-573A542D4A9F}"/>
    <cellStyle name="Normal 191 2 3" xfId="3659" xr:uid="{706AD5CF-1B57-470C-A49A-26D643914D64}"/>
    <cellStyle name="Normal 191 2 4" xfId="32016" xr:uid="{EF131493-1519-4599-B799-3C10B03F8BC8}"/>
    <cellStyle name="Normal 191 3" xfId="1064" xr:uid="{F03362FA-44FF-48D5-B1C9-3F493E599018}"/>
    <cellStyle name="Normal 191 4" xfId="23718" xr:uid="{9361F592-6398-408B-A4FD-668827AC5E6B}"/>
    <cellStyle name="Normal 191 5" xfId="31940" xr:uid="{07DCB049-C092-46FB-84F4-2DDF334BBA25}"/>
    <cellStyle name="Normal 192" xfId="577" xr:uid="{89835851-5E81-46E5-9E11-1979C76C6921}"/>
    <cellStyle name="Normal 192 2" xfId="1142" xr:uid="{1AAC54F4-A885-4491-8A47-C6449351931E}"/>
    <cellStyle name="Normal 192 2 2" xfId="3739" xr:uid="{8B403AF0-659D-4379-817B-9217B565BC78}"/>
    <cellStyle name="Normal 192 2 2 2" xfId="3924" xr:uid="{ED19C02A-FC64-4BE1-9A94-FFAE932D2461}"/>
    <cellStyle name="Normal 192 2 2 3" xfId="32101" xr:uid="{5446EC56-7748-4F38-92AB-279D8FFF5D27}"/>
    <cellStyle name="Normal 192 2 3" xfId="3660" xr:uid="{79CF5E0B-53BD-440F-A028-549DFB0B42B5}"/>
    <cellStyle name="Normal 192 2 4" xfId="32017" xr:uid="{5D4FAE05-E9CC-4151-8D9F-D2F3139BA12B}"/>
    <cellStyle name="Normal 192 3" xfId="1065" xr:uid="{85997613-ADAA-4663-99CE-4853AED4C4C1}"/>
    <cellStyle name="Normal 192 4" xfId="23693" xr:uid="{107481A9-3097-41C7-8A81-2FDE821D9746}"/>
    <cellStyle name="Normal 192 5" xfId="31941" xr:uid="{D0C19130-C945-4501-B970-7E6BA53F893B}"/>
    <cellStyle name="Normal 193" xfId="578" xr:uid="{6D1130FE-9F1B-426A-9107-D6D477F449D5}"/>
    <cellStyle name="Normal 193 2" xfId="1143" xr:uid="{E3C5A139-04D7-49DE-9E7E-E5580F6EDA0B}"/>
    <cellStyle name="Normal 193 2 2" xfId="3740" xr:uid="{32B982C2-C511-4C53-AC28-D867AD72A3F7}"/>
    <cellStyle name="Normal 193 2 2 2" xfId="3925" xr:uid="{F60CAFDB-DB82-45C1-811E-86C1A34621F0}"/>
    <cellStyle name="Normal 193 2 2 3" xfId="32102" xr:uid="{EE1B28A9-51F8-4D0F-9F08-0F57978B822F}"/>
    <cellStyle name="Normal 193 2 3" xfId="3661" xr:uid="{75F983C7-22C2-4A99-A285-4078D40D30E2}"/>
    <cellStyle name="Normal 193 2 4" xfId="32018" xr:uid="{0E3FE4DE-2365-46DD-9428-321E9C635A90}"/>
    <cellStyle name="Normal 193 3" xfId="1066" xr:uid="{5883EBB5-1DF0-4A8D-A61D-1B32AE6FA54E}"/>
    <cellStyle name="Normal 193 4" xfId="23689" xr:uid="{4C4A9DDC-63FF-43DA-8E48-B17B22FF01E2}"/>
    <cellStyle name="Normal 193 5" xfId="31942" xr:uid="{59F306F8-6318-4D46-AD98-CCB0D039ABEC}"/>
    <cellStyle name="Normal 194" xfId="579" xr:uid="{3E8E1C9F-00A9-49DE-8DC2-449BB1A65A06}"/>
    <cellStyle name="Normal 194 2" xfId="1144" xr:uid="{3D3999F5-A445-4190-B3F9-145846913E9B}"/>
    <cellStyle name="Normal 194 2 2" xfId="3741" xr:uid="{3B854395-C6DF-48C7-A75B-1ACD14DC14CD}"/>
    <cellStyle name="Normal 194 2 2 2" xfId="3926" xr:uid="{2EBA2DD4-6E3B-45FD-92B4-0C0368D14208}"/>
    <cellStyle name="Normal 194 2 2 3" xfId="32103" xr:uid="{78E87C5D-6AE9-4ED9-9592-EE0BCFA98EC1}"/>
    <cellStyle name="Normal 194 2 3" xfId="3662" xr:uid="{DB8F17AD-552B-4C38-91BD-F4C9BA4286AD}"/>
    <cellStyle name="Normal 194 2 4" xfId="32019" xr:uid="{3606731D-C968-4B3F-851F-B0D523627A1E}"/>
    <cellStyle name="Normal 194 3" xfId="1067" xr:uid="{2862489D-18F4-4971-8006-EBBAFE0163DB}"/>
    <cellStyle name="Normal 194 4" xfId="23708" xr:uid="{B71F5F2E-3200-40D7-A9D9-3E6CEE9DDEB7}"/>
    <cellStyle name="Normal 194 5" xfId="31943" xr:uid="{5419477F-EE76-4920-AA31-31F98EF8D06F}"/>
    <cellStyle name="Normal 195" xfId="580" xr:uid="{D0DD1142-F522-4A63-A357-AEFDA34145D4}"/>
    <cellStyle name="Normal 195 2" xfId="1145" xr:uid="{188B5C7C-9D85-4422-8B05-A4E0C5084D40}"/>
    <cellStyle name="Normal 195 2 2" xfId="3742" xr:uid="{AB377A60-03A5-4FE1-9BD6-23F53A453BED}"/>
    <cellStyle name="Normal 195 2 2 2" xfId="3927" xr:uid="{12DED10B-C078-4545-A465-4EF1EBBB1B16}"/>
    <cellStyle name="Normal 195 2 2 3" xfId="32104" xr:uid="{75F36E74-626C-4520-8E42-C864D93D4223}"/>
    <cellStyle name="Normal 195 2 3" xfId="3663" xr:uid="{67485173-558A-4161-859B-6272B624E56A}"/>
    <cellStyle name="Normal 195 2 4" xfId="32020" xr:uid="{CF574875-726D-4754-98E3-AF92CA30D0D6}"/>
    <cellStyle name="Normal 195 3" xfId="1068" xr:uid="{C18C2A39-38CD-420B-9E6F-D2524243E95E}"/>
    <cellStyle name="Normal 195 4" xfId="23731" xr:uid="{955776EE-4387-4522-BEBA-AD0B10FA305A}"/>
    <cellStyle name="Normal 195 5" xfId="31944" xr:uid="{B2E1B944-295D-458A-AC18-94ECA3D1ECEB}"/>
    <cellStyle name="Normal 196" xfId="581" xr:uid="{3F670BDF-228F-491A-9F3D-F087533B9DBB}"/>
    <cellStyle name="Normal 196 2" xfId="1146" xr:uid="{13887A1E-CD20-4395-9668-8719F5C2D45E}"/>
    <cellStyle name="Normal 196 2 2" xfId="3743" xr:uid="{8A8754B8-9911-40F9-A693-2C97B8A03E02}"/>
    <cellStyle name="Normal 196 2 2 2" xfId="3928" xr:uid="{D16E9FBC-08D7-4216-87C2-F09A4256F5B8}"/>
    <cellStyle name="Normal 196 2 2 3" xfId="32105" xr:uid="{D704C182-4CC0-43DD-B48F-132585E5ABFC}"/>
    <cellStyle name="Normal 196 2 3" xfId="3664" xr:uid="{2019CC70-15EB-4970-8E97-2E87747F46CD}"/>
    <cellStyle name="Normal 196 2 4" xfId="32021" xr:uid="{8A0D9254-FBCC-4DE9-964C-49D244FFD9AE}"/>
    <cellStyle name="Normal 196 3" xfId="1069" xr:uid="{B4B3A4A2-83FC-4E31-A388-69E4F11CF065}"/>
    <cellStyle name="Normal 196 4" xfId="23735" xr:uid="{BFDECD71-94A2-4ADD-AD1C-B1004D49B6A1}"/>
    <cellStyle name="Normal 196 5" xfId="31945" xr:uid="{8B41CAD2-F382-4AF6-BBA6-1B0DF695FAB7}"/>
    <cellStyle name="Normal 197" xfId="582" xr:uid="{258D92E1-1D0B-4D0A-B388-F4831B987646}"/>
    <cellStyle name="Normal 197 2" xfId="1147" xr:uid="{54344F89-812D-4DB9-B24F-6E4E79535E2F}"/>
    <cellStyle name="Normal 197 2 2" xfId="3744" xr:uid="{AF92E753-D518-4F28-920D-F5E0B1766645}"/>
    <cellStyle name="Normal 197 2 2 2" xfId="3929" xr:uid="{2EAD850B-C39D-47CC-9F75-200CFE7A6A63}"/>
    <cellStyle name="Normal 197 2 2 3" xfId="32106" xr:uid="{6B5E5761-F043-49F7-9EE9-8BF8CB4117E0}"/>
    <cellStyle name="Normal 197 2 3" xfId="3665" xr:uid="{5BD43008-D421-4168-AD75-CF597FAB71E6}"/>
    <cellStyle name="Normal 197 2 4" xfId="32022" xr:uid="{5E51A17A-5F9C-4333-B0FC-73DEE5EBACEA}"/>
    <cellStyle name="Normal 197 3" xfId="1070" xr:uid="{7216F7F3-34C6-46BB-95D4-3E498FAFC01D}"/>
    <cellStyle name="Normal 197 4" xfId="23697" xr:uid="{33003891-E64B-480E-AA2A-FC7FBD7433E5}"/>
    <cellStyle name="Normal 197 5" xfId="31946" xr:uid="{EF83A34E-1CFB-4BA2-9D48-55075F2A2D1D}"/>
    <cellStyle name="Normal 198" xfId="583" xr:uid="{96ACE584-A833-4319-B2CD-BEE961A4C684}"/>
    <cellStyle name="Normal 198 2" xfId="1148" xr:uid="{F987EA4E-307F-4C40-9EEF-6AC355EEDCC5}"/>
    <cellStyle name="Normal 198 2 2" xfId="3745" xr:uid="{89E86742-2C86-4CC6-AB4E-67FEA34ECABA}"/>
    <cellStyle name="Normal 198 2 2 2" xfId="3930" xr:uid="{E56DC072-F5BD-43CF-AA8C-15E87BCE531C}"/>
    <cellStyle name="Normal 198 2 2 3" xfId="32107" xr:uid="{740B6383-95BB-4B37-B036-EFCA7679AA65}"/>
    <cellStyle name="Normal 198 2 3" xfId="3666" xr:uid="{44647DA9-E1E0-48D9-BCF2-EADFFCB052D2}"/>
    <cellStyle name="Normal 198 2 4" xfId="32023" xr:uid="{E88F2CE6-8314-4C78-9122-3D1D013F615A}"/>
    <cellStyle name="Normal 198 3" xfId="1071" xr:uid="{7F91DF6B-97F2-4AB0-94CB-4CC44A0C0E7E}"/>
    <cellStyle name="Normal 198 4" xfId="23757" xr:uid="{B5347532-5FDF-48D0-B5C5-ADCFFCFA0553}"/>
    <cellStyle name="Normal 198 5" xfId="31947" xr:uid="{77438D0E-D9C0-4B73-8301-BC37E68141DF}"/>
    <cellStyle name="Normal 199" xfId="584" xr:uid="{F107AF1F-21F9-4148-9D99-BBC656E51018}"/>
    <cellStyle name="Normal 199 2" xfId="1149" xr:uid="{8D89E6F9-50B6-48D2-ADD3-06AD13148BA9}"/>
    <cellStyle name="Normal 199 2 2" xfId="3746" xr:uid="{4C9BA416-8301-4952-9AE4-3C86AFF63BD3}"/>
    <cellStyle name="Normal 199 2 2 2" xfId="3931" xr:uid="{8B140DBC-B9F1-4967-962C-F2B40001D418}"/>
    <cellStyle name="Normal 199 2 2 3" xfId="32108" xr:uid="{06654275-864A-4634-8EFD-DC8FD49F7D4D}"/>
    <cellStyle name="Normal 199 2 3" xfId="3667" xr:uid="{E1DC6F93-75B9-45DD-B415-FAA9D6AC9B07}"/>
    <cellStyle name="Normal 199 2 4" xfId="32024" xr:uid="{DAEA4ABB-28AB-4122-A4EE-5A34F182FB4D}"/>
    <cellStyle name="Normal 199 3" xfId="1072" xr:uid="{6DF597F1-0F52-432C-8848-8825F08A46D8}"/>
    <cellStyle name="Normal 199 4" xfId="23713" xr:uid="{6DDED38F-4E46-41C0-9735-2C77F424CCD9}"/>
    <cellStyle name="Normal 199 5" xfId="31948" xr:uid="{1DC9344A-3328-41E4-AFE3-B59015562AC8}"/>
    <cellStyle name="Normal 2" xfId="3" xr:uid="{B190D761-ADDB-4CFB-8149-54EEFCE0B1C0}"/>
    <cellStyle name="Normal 2 10" xfId="118" xr:uid="{7E891FD5-3535-4A12-989A-0849DA330DF2}"/>
    <cellStyle name="Normal 2 10 2" xfId="3687" xr:uid="{CA5F65FE-7EE2-47F3-99B6-952AAFDAFEAB}"/>
    <cellStyle name="Normal 2 10 2 2" xfId="22560" xr:uid="{056CDD41-246F-4052-8E65-7220A486AD68}"/>
    <cellStyle name="Normal 2 10 2 3" xfId="28369" xr:uid="{7B53B3CE-82E0-460B-82F4-5534108E91C8}"/>
    <cellStyle name="Normal 2 10 2 4" xfId="6447" xr:uid="{CAB660B1-FA24-4FF2-BD23-1BF32E24F007}"/>
    <cellStyle name="Normal 2 10 3" xfId="1455" xr:uid="{67CD8BD3-1C22-40DB-8562-9DBC0B3823A5}"/>
    <cellStyle name="Normal 2 10 3 2" xfId="4007" xr:uid="{1FEFABB4-91DB-4A3D-BC59-A3523914244B}"/>
    <cellStyle name="Normal 2 10 3 2 2" xfId="25416" xr:uid="{04C75928-FE18-43B3-8B9A-988C3F0A9660}"/>
    <cellStyle name="Normal 2 10 3 3" xfId="21573" xr:uid="{06AEB6D8-68DF-4DA5-A6CC-17DBF411FFA2}"/>
    <cellStyle name="Normal 2 10 4" xfId="18570" xr:uid="{AFF8DF9D-2B7F-49C1-9939-F55DE97E06E0}"/>
    <cellStyle name="Normal 2 10 5" xfId="23642" xr:uid="{56084083-AAD3-42A9-846A-0084E6701C64}"/>
    <cellStyle name="Normal 2 10 6" xfId="5665" xr:uid="{1E43DFD1-4DD0-4F67-82A0-D42DA8A9245D}"/>
    <cellStyle name="Normal 2 11" xfId="924" xr:uid="{B56CEF07-E1C8-4534-8C9A-C667B9448E0D}"/>
    <cellStyle name="Normal 2 11 2" xfId="6472" xr:uid="{BFFF5910-7AC9-44CA-AD32-09D3459BFA2C}"/>
    <cellStyle name="Normal 2 11 2 2" xfId="22584" xr:uid="{5A79A9DC-0634-4D2D-809A-0E43E8AC241C}"/>
    <cellStyle name="Normal 2 11 2 3" xfId="26865" xr:uid="{7C894448-90AB-411C-9A89-FB23C639AB3C}"/>
    <cellStyle name="Normal 2 11 3" xfId="21596" xr:uid="{568CA839-AAF1-46FF-9998-754238395F6B}"/>
    <cellStyle name="Normal 2 11 4" xfId="18571" xr:uid="{73B55002-BE9D-48F3-BC68-1789A6359E6D}"/>
    <cellStyle name="Normal 2 11 5" xfId="23748" xr:uid="{B9B5D449-B0D3-47C7-84A8-A27070194CA3}"/>
    <cellStyle name="Normal 2 11 6" xfId="5690" xr:uid="{DA8C6374-1C1E-4A0F-89E5-5F7EF01344EA}"/>
    <cellStyle name="Normal 2 12" xfId="3371" xr:uid="{7745D6D3-3A4F-4E45-A43C-5DA2CB72E46C}"/>
    <cellStyle name="Normal 2 12 2" xfId="6497" xr:uid="{F3297AE5-636C-49CB-9B9C-82AEEAAA4BD0}"/>
    <cellStyle name="Normal 2 12 2 2" xfId="22608" xr:uid="{9260DBA1-0596-43DB-A3CB-7F1C58EBE6BB}"/>
    <cellStyle name="Normal 2 12 2 3" xfId="29847" xr:uid="{C58CBE54-3626-435A-9331-B577F978F9F2}"/>
    <cellStyle name="Normal 2 12 3" xfId="21619" xr:uid="{F8221B77-7324-42D9-AF11-2BB571217A7C}"/>
    <cellStyle name="Normal 2 12 4" xfId="18572" xr:uid="{7E42B27B-7C60-4566-94F0-D0BD5A923D46}"/>
    <cellStyle name="Normal 2 12 5" xfId="23680" xr:uid="{4F03C21F-2915-4E27-8BC5-DD0AD744B482}"/>
    <cellStyle name="Normal 2 12 6" xfId="5715" xr:uid="{4E87763E-30F4-46DA-AA64-E1C72D4747AC}"/>
    <cellStyle name="Normal 2 13" xfId="900" xr:uid="{0739AACC-0A37-403F-A40F-8F2CAF14874B}"/>
    <cellStyle name="Normal 2 13 2" xfId="6520" xr:uid="{88CC4EB3-C432-484E-AC06-2ED5894F1980}"/>
    <cellStyle name="Normal 2 13 2 2" xfId="22630" xr:uid="{8C920BAD-DF40-4269-A425-69E58718D80A}"/>
    <cellStyle name="Normal 2 13 3" xfId="21641" xr:uid="{72DF5995-E43A-4EF6-934A-7A6938002F46}"/>
    <cellStyle name="Normal 2 13 4" xfId="20600" xr:uid="{AD7F07E7-1A06-4987-AF13-6D2ABF4C4A87}"/>
    <cellStyle name="Normal 2 13 5" xfId="23773" xr:uid="{B1E4A5B4-43AC-4474-9FFE-6135D5FDCA53}"/>
    <cellStyle name="Normal 2 13 6" xfId="5738" xr:uid="{D9C30108-5AA6-403D-8C1F-124678B10BC0}"/>
    <cellStyle name="Normal 2 14" xfId="3404" xr:uid="{8F6C2D9E-C214-4592-A217-65A3101C1A66}"/>
    <cellStyle name="Normal 2 14 2" xfId="4009" xr:uid="{DC291DBE-3C08-43DC-B243-BA0635D8D329}"/>
    <cellStyle name="Normal 2 14 2 2" xfId="22653" xr:uid="{1CB656AD-EAB2-45FD-BD7D-A6BB2040B428}"/>
    <cellStyle name="Normal 2 14 2 3" xfId="6544" xr:uid="{9F64E1DA-39B4-44A6-B459-6559964F497A}"/>
    <cellStyle name="Normal 2 14 3" xfId="21664" xr:uid="{5F6B4FB9-F82B-4D62-AC5C-47D747A8D035}"/>
    <cellStyle name="Normal 2 14 4" xfId="20689" xr:uid="{8AE68988-50BB-4F7F-B9C6-B8D4DC764500}"/>
    <cellStyle name="Normal 2 14 4 2" xfId="22742" xr:uid="{BD621EC1-4F7A-40F6-BB80-6F4FAA435767}"/>
    <cellStyle name="Normal 2 14 5" xfId="23771" xr:uid="{8C7C83FC-8E98-4D1D-B48B-CC3E1ED69831}"/>
    <cellStyle name="Normal 2 14 6" xfId="5762" xr:uid="{54E4A4FA-95B1-460A-899E-62850DF2C0FA}"/>
    <cellStyle name="Normal 2 14 7" xfId="32050" xr:uid="{D27A25BE-2DB6-4B21-A095-9186CDC72262}"/>
    <cellStyle name="Normal 2 15" xfId="148" xr:uid="{2DFA5AC9-ED36-44F1-AFB7-518884491AD4}"/>
    <cellStyle name="Normal 2 15 2" xfId="4005" xr:uid="{AA9D8004-DAED-40C0-A67F-62FCC995E532}"/>
    <cellStyle name="Normal 2 15 2 2" xfId="22676" xr:uid="{B50F2D4C-718F-4934-82B1-7F51454485E3}"/>
    <cellStyle name="Normal 2 15 2 3" xfId="6568" xr:uid="{E8F028A8-0472-43AF-9E52-49FAC9A124FB}"/>
    <cellStyle name="Normal 2 15 3" xfId="21687" xr:uid="{E8C328E5-2551-41B8-8FFC-4C2D414F0807}"/>
    <cellStyle name="Normal 2 15 4" xfId="18569" xr:uid="{F22DE60F-7F3D-419F-964A-B7D1106F6A87}"/>
    <cellStyle name="Normal 2 15 5" xfId="5786" xr:uid="{E9860DB4-9BB9-449C-BEE6-FE682FC7D21C}"/>
    <cellStyle name="Normal 2 15 6" xfId="31893" xr:uid="{09AA6D5A-759A-4096-B2D7-6EAC2E4AD6AA}"/>
    <cellStyle name="Normal 2 16" xfId="76" xr:uid="{C5D69361-84F4-4823-A180-512953C11F57}"/>
    <cellStyle name="Normal 2 16 2" xfId="21711" xr:uid="{DEAEA74F-6578-43EF-85E4-B4A691059F32}"/>
    <cellStyle name="Normal 2 16 3" xfId="5811" xr:uid="{2AB53711-C4D6-43AB-BF3E-E5102A686B92}"/>
    <cellStyle name="Normal 2 17" xfId="4077" xr:uid="{C8F3C35D-0A23-41D8-81ED-6B23F3204627}"/>
    <cellStyle name="Normal 2 17 2" xfId="21734" xr:uid="{76F446EC-DFD8-4CD3-AECF-9B9454A6E950}"/>
    <cellStyle name="Normal 2 17 3" xfId="5835" xr:uid="{2DE33951-F776-4403-BF25-A9FD0FEF7F27}"/>
    <cellStyle name="Normal 2 18" xfId="4082" xr:uid="{2CA5E7E0-A368-4FCA-AF65-49D4818050E3}"/>
    <cellStyle name="Normal 2 18 2" xfId="21757" xr:uid="{235A44BD-8911-4515-ABF4-E38439C61AE4}"/>
    <cellStyle name="Normal 2 18 3" xfId="5858" xr:uid="{826803F5-F5A6-4848-9D97-E99FC31B9DCC}"/>
    <cellStyle name="Normal 2 19" xfId="5881" xr:uid="{014765FE-06FD-4CD8-8E81-421FF4E58749}"/>
    <cellStyle name="Normal 2 19 2" xfId="21780" xr:uid="{99DBB26B-C450-41BC-85A4-13CC34F7F420}"/>
    <cellStyle name="Normal 2 2" xfId="91" xr:uid="{C6B1BD30-21F9-477B-9CF4-CC5342117090}"/>
    <cellStyle name="Normal 2 2 10" xfId="3379" xr:uid="{E1EE2B79-64DC-4A95-845E-0FBBBC386CF1}"/>
    <cellStyle name="Normal 2 2 10 2" xfId="5410" xr:uid="{187D0C49-6329-4A3B-9851-051A2C78D2DA}"/>
    <cellStyle name="Normal 2 2 10 2 2" xfId="6192" xr:uid="{A4F7BAEC-3230-4293-84F4-FE0048A567A0}"/>
    <cellStyle name="Normal 2 2 10 2 2 2" xfId="22235" xr:uid="{E0D067A9-3A8E-48CE-BBD2-06752933C91E}"/>
    <cellStyle name="Normal 2 2 10 2 2 3" xfId="28961" xr:uid="{E0265931-891A-451E-8B19-CE44604FE003}"/>
    <cellStyle name="Normal 2 2 10 2 3" xfId="21262" xr:uid="{322FBBA8-5417-42C3-B847-18E1B8803633}"/>
    <cellStyle name="Normal 2 2 10 2 4" xfId="25983" xr:uid="{6FC52668-AD80-43C9-8E03-810D6F911838}"/>
    <cellStyle name="Normal 2 2 10 3" xfId="5602" xr:uid="{938B159E-52E1-44CB-9084-999A9CE8D54A}"/>
    <cellStyle name="Normal 2 2 10 3 2" xfId="6383" xr:uid="{BD9353DA-87A9-4D24-B636-4F678875126A}"/>
    <cellStyle name="Normal 2 2 10 3 2 2" xfId="22496" xr:uid="{B8B19505-4B43-41B8-BECD-3FF67239372F}"/>
    <cellStyle name="Normal 2 2 10 3 3" xfId="21509" xr:uid="{0519F70C-34E1-46A4-99B8-D916A1CC964B}"/>
    <cellStyle name="Normal 2 2 10 3 4" xfId="27450" xr:uid="{F46B2A5F-267A-442F-BF20-06E3C7E29383}"/>
    <cellStyle name="Normal 2 2 10 4" xfId="5985" xr:uid="{E15B286C-B6A5-4FA0-9ECB-9A721482BAAA}"/>
    <cellStyle name="Normal 2 2 10 4 2" xfId="21987" xr:uid="{EF0E89D0-46A5-430E-9C4B-80383F48AB8B}"/>
    <cellStyle name="Normal 2 2 10 4 3" xfId="30445" xr:uid="{9A445B2C-013E-425F-881C-8EF2101E0F49}"/>
    <cellStyle name="Normal 2 2 10 5" xfId="21019" xr:uid="{760CC89B-C466-495A-B9DC-ECEE7325589F}"/>
    <cellStyle name="Normal 2 2 10 6" xfId="18574" xr:uid="{4CA51D71-5F16-4A8D-92B9-1FF51E2C9248}"/>
    <cellStyle name="Normal 2 2 10 7" xfId="24549" xr:uid="{AEEB0074-C00D-48BD-A81F-5E982B357E7C}"/>
    <cellStyle name="Normal 2 2 10 8" xfId="5157" xr:uid="{0C436F2E-6DD8-43C5-9FFE-4D192CA20663}"/>
    <cellStyle name="Normal 2 2 11" xfId="161" xr:uid="{BF149D71-0113-454C-B78A-D6584FD7C56E}"/>
    <cellStyle name="Normal 2 2 11 2" xfId="5428" xr:uid="{889EC89B-DEAC-45EB-A01C-42873DCD3EA9}"/>
    <cellStyle name="Normal 2 2 11 2 2" xfId="6209" xr:uid="{02817A85-7DB3-4D6B-9073-DB14C13E4301}"/>
    <cellStyle name="Normal 2 2 11 2 2 2" xfId="22252" xr:uid="{BA905B71-9B49-4600-818A-2E6649777807}"/>
    <cellStyle name="Normal 2 2 11 2 2 3" xfId="29252" xr:uid="{5D79D9FE-ABFC-406A-81F1-1D8806A1EC40}"/>
    <cellStyle name="Normal 2 2 11 2 3" xfId="21281" xr:uid="{FADA1D72-8567-477F-AFD7-3530EA40F108}"/>
    <cellStyle name="Normal 2 2 11 2 4" xfId="26270" xr:uid="{3311B42E-331E-4111-A974-653D909B9EB8}"/>
    <cellStyle name="Normal 2 2 11 3" xfId="5619" xr:uid="{1BBBA2B7-0835-4566-B5D9-41C14B4E3581}"/>
    <cellStyle name="Normal 2 2 11 3 2" xfId="6400" xr:uid="{2FEB3191-D6D8-4AC7-8F44-2C43467BE98D}"/>
    <cellStyle name="Normal 2 2 11 3 2 2" xfId="22514" xr:uid="{1B74B066-5F87-412F-A5E2-090446980D30}"/>
    <cellStyle name="Normal 2 2 11 3 3" xfId="21527" xr:uid="{650AF076-D293-4DB1-88BE-FDD9A509A08B}"/>
    <cellStyle name="Normal 2 2 11 3 4" xfId="27741" xr:uid="{86E7D4FD-FA4C-4EB9-B04A-27010A8975FD}"/>
    <cellStyle name="Normal 2 2 11 4" xfId="6004" xr:uid="{E2B7A3D2-CC20-4278-9B06-5930CA3555E0}"/>
    <cellStyle name="Normal 2 2 11 4 2" xfId="22010" xr:uid="{030FC8C9-79F8-498D-A2E1-CB1B6DECA799}"/>
    <cellStyle name="Normal 2 2 11 4 3" xfId="30739" xr:uid="{D483C829-64B0-41AB-8E71-C9D086D0ABCB}"/>
    <cellStyle name="Normal 2 2 11 5" xfId="20602" xr:uid="{9634CB69-8961-4400-82DD-22383B41687E}"/>
    <cellStyle name="Normal 2 2 11 6" xfId="24825" xr:uid="{D500BFC0-4717-4C35-B846-812597685782}"/>
    <cellStyle name="Normal 2 2 11 7" xfId="5181" xr:uid="{664984D5-F80F-42F1-B3EF-18F58698127F}"/>
    <cellStyle name="Normal 2 2 12" xfId="4107" xr:uid="{93403C6D-F098-46BC-9EFE-8241727559FC}"/>
    <cellStyle name="Normal 2 2 12 2" xfId="5449" xr:uid="{09AAE99B-74B3-435E-B71C-05EE45000651}"/>
    <cellStyle name="Normal 2 2 12 2 2" xfId="6231" xr:uid="{76CC6139-7551-4286-9F87-521C4DF7D69F}"/>
    <cellStyle name="Normal 2 2 12 2 2 2" xfId="22275" xr:uid="{1A956DF1-022A-434F-9F94-A2882D3DCFEA}"/>
    <cellStyle name="Normal 2 2 12 2 2 3" xfId="29565" xr:uid="{C8917E39-49B7-44BB-85DF-CCDF476A3E48}"/>
    <cellStyle name="Normal 2 2 12 2 3" xfId="21303" xr:uid="{9F541CDA-EAD0-4E69-A7E4-766D81BFC604}"/>
    <cellStyle name="Normal 2 2 12 2 4" xfId="26581" xr:uid="{3893F7B1-E7FE-4482-AF78-9C2FAEF0B7C8}"/>
    <cellStyle name="Normal 2 2 12 3" xfId="5641" xr:uid="{D4AAE74B-3CFE-40DB-99CB-84E6F18AF731}"/>
    <cellStyle name="Normal 2 2 12 3 2" xfId="6423" xr:uid="{207C228C-E649-48C0-8B8F-FC9829EFE0BA}"/>
    <cellStyle name="Normal 2 2 12 3 2 2" xfId="22537" xr:uid="{53C44F9D-C886-4FE6-B758-2F02D42D4EEF}"/>
    <cellStyle name="Normal 2 2 12 3 3" xfId="21550" xr:uid="{71994C81-625C-441D-8406-190BC1D38CD1}"/>
    <cellStyle name="Normal 2 2 12 3 4" xfId="28054" xr:uid="{F3C42F50-8B9D-498E-9479-F27541A1B751}"/>
    <cellStyle name="Normal 2 2 12 4" xfId="6028" xr:uid="{616A6FDE-7E06-426A-8526-46F09221D2FD}"/>
    <cellStyle name="Normal 2 2 12 4 2" xfId="22034" xr:uid="{605DEDF9-E71A-4C76-940B-E81456DF7B8A}"/>
    <cellStyle name="Normal 2 2 12 4 3" xfId="31053" xr:uid="{814134FC-DCE9-4B58-BCC2-13C799C10499}"/>
    <cellStyle name="Normal 2 2 12 5" xfId="21062" xr:uid="{46ED2ABA-A3D8-4593-A1D4-3688D9999FF5}"/>
    <cellStyle name="Normal 2 2 12 6" xfId="18573" xr:uid="{37AE3002-62D6-4A81-AC47-595BFF0A1343}"/>
    <cellStyle name="Normal 2 2 12 7" xfId="25124" xr:uid="{1BA984D3-622D-42D6-AF95-9F77901CE9EC}"/>
    <cellStyle name="Normal 2 2 12 8" xfId="5202" xr:uid="{0933B375-B886-4E85-BC1B-15D9E89A4377}"/>
    <cellStyle name="Normal 2 2 13" xfId="5226" xr:uid="{9170D981-239F-4F74-9531-6813FACFB6A3}"/>
    <cellStyle name="Normal 2 2 13 2" xfId="6052" xr:uid="{87153B50-0064-43CB-93F8-939608C1DE04}"/>
    <cellStyle name="Normal 2 2 13 2 2" xfId="22057" xr:uid="{CB5B88D4-0C05-4627-A163-5FB0BB25E57A}"/>
    <cellStyle name="Normal 2 2 13 2 3" xfId="28365" xr:uid="{BCD2FE5A-8F72-430F-82F6-54ACD8B1E50B}"/>
    <cellStyle name="Normal 2 2 13 3" xfId="21083" xr:uid="{F3136D71-5105-4382-8310-3CD09ECE5F3C}"/>
    <cellStyle name="Normal 2 2 13 4" xfId="25412" xr:uid="{533A39F9-0507-42DC-8798-86B31B8C226A}"/>
    <cellStyle name="Normal 2 2 14" xfId="5471" xr:uid="{B82D7FB4-3B69-4078-AEDB-4FE590211E13}"/>
    <cellStyle name="Normal 2 2 14 2" xfId="6255" xr:uid="{9CBF934B-1991-4A05-9484-2A01D21901D1}"/>
    <cellStyle name="Normal 2 2 14 2 2" xfId="22298" xr:uid="{B6B0902D-E894-4518-B505-0393317E7797}"/>
    <cellStyle name="Normal 2 2 14 2 3" xfId="28379" xr:uid="{1935F131-58D8-4F66-8E79-C6EFF4C6A5F0}"/>
    <cellStyle name="Normal 2 2 14 3" xfId="21326" xr:uid="{27EA8C8E-28D3-425F-9FDA-6C420BF69CC4}"/>
    <cellStyle name="Normal 2 2 14 4" xfId="25425" xr:uid="{633BC51B-A32F-4DEE-B7F6-622F43C28E55}"/>
    <cellStyle name="Normal 2 2 15" xfId="5667" xr:uid="{468E31F4-30E1-4169-AE31-14C21E122DBA}"/>
    <cellStyle name="Normal 2 2 15 2" xfId="6449" xr:uid="{81615FA3-4D6D-4793-A727-F615806EF9AB}"/>
    <cellStyle name="Normal 2 2 15 2 2" xfId="22562" xr:uid="{52500A13-496B-4D12-BE5E-4FFD96797AC4}"/>
    <cellStyle name="Normal 2 2 15 3" xfId="21575" xr:uid="{D54CE9D3-922D-48F7-B87B-6ACFABE5F366}"/>
    <cellStyle name="Normal 2 2 15 4" xfId="26875" xr:uid="{B0FC482C-2A8C-4614-B650-B7A9CED90A20}"/>
    <cellStyle name="Normal 2 2 16" xfId="5692" xr:uid="{CB655251-DDD8-4533-8A03-F7DFEE1AB7E9}"/>
    <cellStyle name="Normal 2 2 16 2" xfId="6474" xr:uid="{18B48C56-8F2B-461A-AF6E-9E07F0B63087}"/>
    <cellStyle name="Normal 2 2 16 2 2" xfId="22586" xr:uid="{E4F4E8FB-32EB-4817-A1D8-6DADB174BCCD}"/>
    <cellStyle name="Normal 2 2 16 3" xfId="21598" xr:uid="{08CB2230-CAF2-4E2F-99D6-FB40512C8627}"/>
    <cellStyle name="Normal 2 2 16 4" xfId="29857" xr:uid="{9259FE6B-02E5-4513-B6D7-3926CB412711}"/>
    <cellStyle name="Normal 2 2 17" xfId="5717" xr:uid="{11980855-EB85-4844-9763-7CD409C9F88D}"/>
    <cellStyle name="Normal 2 2 17 2" xfId="6499" xr:uid="{C98BDFBE-30CB-4B70-A425-458F724BD20C}"/>
    <cellStyle name="Normal 2 2 17 2 2" xfId="22610" xr:uid="{BA060F75-F2A8-4B2C-8433-9F0F9E29FA0C}"/>
    <cellStyle name="Normal 2 2 17 3" xfId="21621" xr:uid="{6A3A2363-25FE-498C-9D1B-E10A8053A52B}"/>
    <cellStyle name="Normal 2 2 17 4" xfId="23800" xr:uid="{AB3C06BA-E70A-4684-BA2B-E808FE342209}"/>
    <cellStyle name="Normal 2 2 18" xfId="5740" xr:uid="{BF2DF864-4BE6-4336-9A1D-62B91C7F1DDE}"/>
    <cellStyle name="Normal 2 2 18 2" xfId="6522" xr:uid="{1F0844EA-95BA-4094-932D-0AD15584F3AA}"/>
    <cellStyle name="Normal 2 2 18 2 2" xfId="22632" xr:uid="{7E0B488A-0207-4873-BF54-8A93965EB6DB}"/>
    <cellStyle name="Normal 2 2 18 3" xfId="21643" xr:uid="{06A8A6C0-65A1-4073-8524-5F7E8E6157CA}"/>
    <cellStyle name="Normal 2 2 19" xfId="5764" xr:uid="{5F083E39-B885-4E04-998A-3BA50A0630C1}"/>
    <cellStyle name="Normal 2 2 19 2" xfId="6546" xr:uid="{20B7B283-11C8-47B4-B0C1-029C4394E2B9}"/>
    <cellStyle name="Normal 2 2 19 2 2" xfId="22655" xr:uid="{7DAB8EAD-18CB-41A1-BC6C-832A8C1E2BD3}"/>
    <cellStyle name="Normal 2 2 19 3" xfId="21666" xr:uid="{CFD93E5D-C64B-4130-A157-EE1323C9EC4E}"/>
    <cellStyle name="Normal 2 2 2" xfId="212" xr:uid="{1168E2F9-6BCF-49B2-8B6A-444820C71749}"/>
    <cellStyle name="Normal 2 2 2 10" xfId="18575" xr:uid="{11C6E6BF-947E-4961-9032-8A7838989350}"/>
    <cellStyle name="Normal 2 2 2 10 2" xfId="29872" xr:uid="{08E9BC05-04F8-4CF9-AA9A-C65EC2FF1DE7}"/>
    <cellStyle name="Normal 2 2 2 11" xfId="23814" xr:uid="{40A2B96F-F75D-4978-A5C7-25B184CE53D4}"/>
    <cellStyle name="Normal 2 2 2 2" xfId="720" xr:uid="{C4AE4854-F42F-473A-8009-006C1868B441}"/>
    <cellStyle name="Normal 2 2 2 2 2" xfId="702" xr:uid="{04E41FA8-0342-49BE-A392-08AAFDE314C4}"/>
    <cellStyle name="Normal 2 2 2 2 2 2" xfId="1405" xr:uid="{A6698C6A-2815-4CB1-AA86-1676F5918C51}"/>
    <cellStyle name="Normal 2 2 2 2 2 2 2" xfId="2067" xr:uid="{B8DD6269-3FAB-4FDD-BA75-4EBCDAF3CAF2}"/>
    <cellStyle name="Normal 2 2 2 2 2 2 2 2" xfId="3302" xr:uid="{7AD75BE1-419F-41C2-94A6-4C99865F5165}"/>
    <cellStyle name="Normal 2 2 2 2 2 2 3" xfId="2697" xr:uid="{55798019-E7CB-4333-B261-20756F3677F1}"/>
    <cellStyle name="Normal 2 2 2 2 2 2 4" xfId="18578" xr:uid="{33E1F4BD-DF88-46ED-A308-EFF16E3E37DF}"/>
    <cellStyle name="Normal 2 2 2 2 2 3" xfId="1777" xr:uid="{71A40439-95AB-4B10-98D3-A290BE357E09}"/>
    <cellStyle name="Normal 2 2 2 2 2 3 2" xfId="2998" xr:uid="{D9428C35-8425-4C73-9D31-A7128862E354}"/>
    <cellStyle name="Normal 2 2 2 2 2 3 3" xfId="18579" xr:uid="{20980C9C-1062-4E06-9387-D81B9676CB12}"/>
    <cellStyle name="Normal 2 2 2 2 2 4" xfId="2357" xr:uid="{745FBF3D-9881-4A61-9713-0594E7993CD2}"/>
    <cellStyle name="Normal 2 2 2 2 2 4 2" xfId="20918" xr:uid="{C03A7F4F-676B-4008-B389-43C74DDF29A3}"/>
    <cellStyle name="Normal 2 2 2 2 2 5" xfId="18577" xr:uid="{DFE610E1-424B-407B-AA7E-A4C1CAF303FE}"/>
    <cellStyle name="Normal 2 2 2 2 2 6" xfId="4998" xr:uid="{0D2AE534-32EA-408B-A97F-1782C7C33B9E}"/>
    <cellStyle name="Normal 2 2 2 2 3" xfId="1404" xr:uid="{923230A7-0B76-42BA-9905-05B86A60B83A}"/>
    <cellStyle name="Normal 2 2 2 2 3 2" xfId="2066" xr:uid="{DEE40223-4B62-40AE-92DB-D80D5B2144C9}"/>
    <cellStyle name="Normal 2 2 2 2 3 2 2" xfId="3301" xr:uid="{09D27DB9-AF7E-43CC-9A29-7E4875B9270E}"/>
    <cellStyle name="Normal 2 2 2 2 3 3" xfId="2696" xr:uid="{4FDD3D1B-1B91-4323-90CF-05FAEA507208}"/>
    <cellStyle name="Normal 2 2 2 2 3 4" xfId="18580" xr:uid="{310AA1F9-8CC6-4B14-B61D-CA33F5BB86EA}"/>
    <cellStyle name="Normal 2 2 2 2 4" xfId="1776" xr:uid="{EFB17686-5E1B-448A-90A9-A2742A564028}"/>
    <cellStyle name="Normal 2 2 2 2 4 2" xfId="2997" xr:uid="{2BF2E823-8977-4043-BE07-5E490DEDB6AA}"/>
    <cellStyle name="Normal 2 2 2 2 4 3" xfId="18581" xr:uid="{27D106DD-D37A-485C-8D7D-C35A6EC1556E}"/>
    <cellStyle name="Normal 2 2 2 2 5" xfId="2240" xr:uid="{C43E4F99-65A8-40C4-948D-A894B65B4373}"/>
    <cellStyle name="Normal 2 2 2 2 5 2" xfId="18582" xr:uid="{1CD54985-0995-43D9-BC02-4492E3F51CE8}"/>
    <cellStyle name="Normal 2 2 2 2 6" xfId="3415" xr:uid="{7717D916-5D0E-4B10-9B0D-1220726A3C71}"/>
    <cellStyle name="Normal 2 2 2 2 6 2" xfId="20736" xr:uid="{A0D3796D-AB96-4D91-A6FD-3787DCB34417}"/>
    <cellStyle name="Normal 2 2 2 2 7" xfId="778" xr:uid="{8872F5A0-4F4C-4393-BF24-27C4AC9E7E70}"/>
    <cellStyle name="Normal 2 2 2 2 7 2" xfId="22772" xr:uid="{3062FF1B-8BCA-432A-A11B-E13D281BFC99}"/>
    <cellStyle name="Normal 2 2 2 2 7 3" xfId="20915" xr:uid="{00FB6D73-215C-42EA-A073-8B636346BA24}"/>
    <cellStyle name="Normal 2 2 2 2 8" xfId="18576" xr:uid="{8ACA927B-F710-4EDD-A2BC-A6A606541403}"/>
    <cellStyle name="Normal 2 2 2 3" xfId="649" xr:uid="{73BA1CBB-1C05-4DF3-9CC1-7A106F4EBCCF}"/>
    <cellStyle name="Normal 2 2 2 3 10" xfId="24019" xr:uid="{2AC68422-3238-4EE2-A6A0-849D955A0A45}"/>
    <cellStyle name="Normal 2 2 2 3 11" xfId="18583" xr:uid="{1F51E629-1F0A-4F5D-B868-977DAB711376}"/>
    <cellStyle name="Normal 2 2 2 3 2" xfId="1406" xr:uid="{3C811969-95B5-4157-9822-BB1F14FB8141}"/>
    <cellStyle name="Normal 2 2 2 3 2 2" xfId="2068" xr:uid="{108FE3CC-79EC-44B1-BBE2-E3A8CE990A38}"/>
    <cellStyle name="Normal 2 2 2 3 2 2 2" xfId="3303" xr:uid="{BA4C78B3-85C8-471C-98E1-5CC12E2FAB30}"/>
    <cellStyle name="Normal 2 2 2 3 2 2 3" xfId="25889" xr:uid="{8CE990EB-6A03-4A25-98AF-6833656E3875}"/>
    <cellStyle name="Normal 2 2 2 3 2 2 4" xfId="18585" xr:uid="{4456EB42-E999-47F3-AA57-9F749345460A}"/>
    <cellStyle name="Normal 2 2 2 3 2 3" xfId="2698" xr:uid="{8DE6EA98-5340-4BF9-A5F7-2580626B92B3}"/>
    <cellStyle name="Normal 2 2 2 3 2 3 2" xfId="27352" xr:uid="{E3535DFB-274D-4726-9CBC-504E2873AE85}"/>
    <cellStyle name="Normal 2 2 2 3 2 3 3" xfId="18586" xr:uid="{1E9A47D5-7052-478C-8BE9-EFF7DC642E44}"/>
    <cellStyle name="Normal 2 2 2 3 2 4" xfId="30347" xr:uid="{BE58090E-40AA-48A2-AD20-BF231FF4D948}"/>
    <cellStyle name="Normal 2 2 2 3 2 5" xfId="24425" xr:uid="{92CE0DE9-9C80-4CB6-B576-CE273337FC4F}"/>
    <cellStyle name="Normal 2 2 2 3 2 6" xfId="18584" xr:uid="{79B4831E-686D-489D-9B40-1745B55518FE}"/>
    <cellStyle name="Normal 2 2 2 3 3" xfId="1778" xr:uid="{432B5718-7B5D-49DD-AA48-75D810758E38}"/>
    <cellStyle name="Normal 2 2 2 3 3 2" xfId="2999" xr:uid="{60A69C6A-C7BC-4999-BD6D-ACE0760B9AA8}"/>
    <cellStyle name="Normal 2 2 2 3 3 2 2" xfId="29156" xr:uid="{0C318227-0779-4053-8352-5C3B53DE1250}"/>
    <cellStyle name="Normal 2 2 2 3 3 3" xfId="27645" xr:uid="{3E61C93F-A180-443D-B8CE-21B2F5EB47D5}"/>
    <cellStyle name="Normal 2 2 2 3 3 4" xfId="30643" xr:uid="{5D2E56D5-928C-465B-8AC7-65A9579D7403}"/>
    <cellStyle name="Normal 2 2 2 3 3 5" xfId="24733" xr:uid="{C6F1E2AB-0779-44B0-9B5E-133CD80D5549}"/>
    <cellStyle name="Normal 2 2 2 3 3 6" xfId="18587" xr:uid="{B35F6762-412F-42C4-9275-13D72B03345B}"/>
    <cellStyle name="Normal 2 2 2 3 4" xfId="2305" xr:uid="{BE83E671-3797-402C-A942-D863934A6BDD}"/>
    <cellStyle name="Normal 2 2 2 3 4 2" xfId="26469" xr:uid="{62F28656-4470-40AD-8EBE-DDA3872DE7FB}"/>
    <cellStyle name="Normal 2 2 2 3 4 2 2" xfId="29453" xr:uid="{243C4DD3-984C-4274-9A1B-F8EB92C71D40}"/>
    <cellStyle name="Normal 2 2 2 3 4 3" xfId="27942" xr:uid="{170D8088-11FD-4F7D-BBA0-9A31C1052DA5}"/>
    <cellStyle name="Normal 2 2 2 3 4 4" xfId="30941" xr:uid="{FAB24093-C848-4B3C-9A4A-42B92296FEC6}"/>
    <cellStyle name="Normal 2 2 2 3 4 5" xfId="25012" xr:uid="{C4D91078-B07B-4C47-B352-DBD534D7BF96}"/>
    <cellStyle name="Normal 2 2 2 3 4 6" xfId="18588" xr:uid="{BBE9B3FC-C6AB-4CD3-8BA4-32728824B7BB}"/>
    <cellStyle name="Normal 2 2 2 3 5" xfId="18589" xr:uid="{646D9715-0C92-4D2B-B3A9-C6D731B7BF00}"/>
    <cellStyle name="Normal 2 2 2 3 5 2" xfId="26778" xr:uid="{186751F9-5773-4BFE-8819-8601FDD2955A}"/>
    <cellStyle name="Normal 2 2 2 3 5 2 2" xfId="29762" xr:uid="{A1121A60-25E8-4A8C-8D59-B38AA22B532E}"/>
    <cellStyle name="Normal 2 2 2 3 5 3" xfId="28251" xr:uid="{920565A5-0076-45AB-84EF-221A08DFAAB7}"/>
    <cellStyle name="Normal 2 2 2 3 5 4" xfId="31251" xr:uid="{8E4A4A0C-49E0-4957-AED2-CCD051BD489C}"/>
    <cellStyle name="Normal 2 2 2 3 5 5" xfId="25310" xr:uid="{66E96671-4BC1-4648-97B0-C4D627B2DFE5}"/>
    <cellStyle name="Normal 2 2 2 3 6" xfId="25610" xr:uid="{D83FED34-075A-4668-9807-0DA70DC3965E}"/>
    <cellStyle name="Normal 2 2 2 3 6 2" xfId="28576" xr:uid="{4AB8111A-D397-4DE5-9CA2-52A7E9333272}"/>
    <cellStyle name="Normal 2 2 2 3 7" xfId="27061" xr:uid="{BB229652-BCF9-48A8-AC90-AF21F55A9A38}"/>
    <cellStyle name="Normal 2 2 2 3 8" xfId="30055" xr:uid="{9DDE12C4-F28B-4A4B-AD0C-BF3DEAE7F193}"/>
    <cellStyle name="Normal 2 2 2 3 9" xfId="31550" xr:uid="{D3C95AF0-0A43-4C7A-BA10-400E0D78BBB7}"/>
    <cellStyle name="Normal 2 2 2 4" xfId="838" xr:uid="{41183308-E9AA-4800-81D5-76B93A0CFB80}"/>
    <cellStyle name="Normal 2 2 2 4 2" xfId="1403" xr:uid="{F9055099-80E2-465E-9D1C-64AFC0A52E89}"/>
    <cellStyle name="Normal 2 2 2 4 2 2" xfId="2065" xr:uid="{0D0386F8-F482-4E2D-BF0E-884444A6BC6C}"/>
    <cellStyle name="Normal 2 2 2 4 2 2 2" xfId="3300" xr:uid="{360032B7-B13D-4826-B7A5-4964D9E56165}"/>
    <cellStyle name="Normal 2 2 2 4 2 3" xfId="2699" xr:uid="{060560B1-7259-492C-BFDC-8EEED0E35B9B}"/>
    <cellStyle name="Normal 2 2 2 4 2 4" xfId="18591" xr:uid="{F4334230-5795-496C-9CA4-B52173B22F36}"/>
    <cellStyle name="Normal 2 2 2 4 3" xfId="1775" xr:uid="{0D7D1F1D-A818-4F19-A3A3-B3B3C6D6EB35}"/>
    <cellStyle name="Normal 2 2 2 4 3 2" xfId="2996" xr:uid="{E11A21F8-E21A-4138-91EB-6945E9C0B390}"/>
    <cellStyle name="Normal 2 2 2 4 3 3" xfId="18592" xr:uid="{6330FED9-228C-4152-811D-98D267889115}"/>
    <cellStyle name="Normal 2 2 2 4 4" xfId="2378" xr:uid="{675FE110-3E79-4DDB-B29E-276800212B94}"/>
    <cellStyle name="Normal 2 2 2 4 5" xfId="24222" xr:uid="{5433EBC1-9E9E-41C4-8506-76613D468A43}"/>
    <cellStyle name="Normal 2 2 2 4 6" xfId="18590" xr:uid="{A794F538-0D5F-4F3D-8BEE-A3C54FC59322}"/>
    <cellStyle name="Normal 2 2 2 5" xfId="1193" xr:uid="{4DA81207-9677-43C8-98E7-B3F17BBF0BA2}"/>
    <cellStyle name="Normal 2 2 2 5 2" xfId="1855" xr:uid="{9B9BFE6B-BF5E-49CE-94E2-4B0AFA157020}"/>
    <cellStyle name="Normal 2 2 2 5 2 2" xfId="3090" xr:uid="{BF6D149B-56D9-49CE-BC4D-2D735B1492A3}"/>
    <cellStyle name="Normal 2 2 2 5 3" xfId="2695" xr:uid="{D130C11B-364A-49E5-BE19-281087A79A41}"/>
    <cellStyle name="Normal 2 2 2 5 4" xfId="30460" xr:uid="{A0993E38-F3D6-4BE3-B9A1-4324D64B564C}"/>
    <cellStyle name="Normal 2 2 2 5 5" xfId="24563" xr:uid="{350AF2C1-2032-4A9B-9D83-CED5836BB157}"/>
    <cellStyle name="Normal 2 2 2 5 6" xfId="18593" xr:uid="{427E44D4-430B-49B3-AAEE-0E75935F33BD}"/>
    <cellStyle name="Normal 2 2 2 6" xfId="1565" xr:uid="{A7E22359-1F7A-48C9-A727-9DD15B1B725F}"/>
    <cellStyle name="Normal 2 2 2 6 2" xfId="2786" xr:uid="{2AC3B26C-6C60-44D2-BE0B-B3C50A63802C}"/>
    <cellStyle name="Normal 2 2 2 6 2 2" xfId="29269" xr:uid="{4DCB2957-D164-431D-BC28-6B15AB323A51}"/>
    <cellStyle name="Normal 2 2 2 6 3" xfId="27758" xr:uid="{48E1BB93-A680-4E3E-9DFA-327AB6BEB144}"/>
    <cellStyle name="Normal 2 2 2 6 4" xfId="30756" xr:uid="{4DC3839C-215C-4D05-AF2E-3CA695BB65C8}"/>
    <cellStyle name="Normal 2 2 2 6 5" xfId="24841" xr:uid="{C4622C85-3E58-431E-9789-E068317E8D74}"/>
    <cellStyle name="Normal 2 2 2 6 6" xfId="18594" xr:uid="{98857FBB-E202-419F-A316-C292085EA2BD}"/>
    <cellStyle name="Normal 2 2 2 7" xfId="2186" xr:uid="{321A150D-0600-47D4-BA22-D0913898EB54}"/>
    <cellStyle name="Normal 2 2 2 7 2" xfId="26596" xr:uid="{162389BB-34C2-46AE-871B-81A22FDF8AE3}"/>
    <cellStyle name="Normal 2 2 2 7 2 2" xfId="29580" xr:uid="{5A7C139A-E5CB-4C17-AB5E-F6D275B2536F}"/>
    <cellStyle name="Normal 2 2 2 7 3" xfId="28069" xr:uid="{023E5904-F2CC-4663-9FE7-F8C8AFEC5814}"/>
    <cellStyle name="Normal 2 2 2 7 4" xfId="31068" xr:uid="{DFABF384-D996-4409-B96E-D5A5F5109A2D}"/>
    <cellStyle name="Normal 2 2 2 7 5" xfId="25139" xr:uid="{C18571B8-B004-479B-9408-50D57D52F6D7}"/>
    <cellStyle name="Normal 2 2 2 7 6" xfId="18595" xr:uid="{654E23DD-2A11-4D28-87F7-07A2ADE7BC35}"/>
    <cellStyle name="Normal 2 2 2 8" xfId="20668" xr:uid="{17A47E6E-B5C1-4A6B-9444-F64EAFBF9C79}"/>
    <cellStyle name="Normal 2 2 2 8 2" xfId="28394" xr:uid="{4639BD6B-0C4A-4CCC-96ED-563D9486CBBB}"/>
    <cellStyle name="Normal 2 2 2 8 3" xfId="25439" xr:uid="{4DD5C584-EBFF-4069-B97A-4D6C89A2E701}"/>
    <cellStyle name="Normal 2 2 2 9" xfId="20767" xr:uid="{CB493469-D8C9-407F-9878-AF5A78A7CD6B}"/>
    <cellStyle name="Normal 2 2 2 9 2" xfId="26890" xr:uid="{47642194-E53F-4FA8-992B-EBA4789C9285}"/>
    <cellStyle name="Normal 2 2 20" xfId="5788" xr:uid="{923DDB92-9A2B-49C8-AAAC-1328DE6C7E35}"/>
    <cellStyle name="Normal 2 2 20 2" xfId="6570" xr:uid="{737EB2CE-200C-494A-8931-B02FE68EC54D}"/>
    <cellStyle name="Normal 2 2 20 2 2" xfId="22678" xr:uid="{62C57BA6-2BE8-4A57-8AEA-6D2288DA42B0}"/>
    <cellStyle name="Normal 2 2 20 3" xfId="21689" xr:uid="{99EE5F80-C625-4779-9656-3425A049D282}"/>
    <cellStyle name="Normal 2 2 21" xfId="5813" xr:uid="{5C2B71AA-BE4F-4C16-A5AE-607FA0054F18}"/>
    <cellStyle name="Normal 2 2 21 2" xfId="21713" xr:uid="{9FE5F139-5E75-462B-BA3B-CCBAF3E7FC49}"/>
    <cellStyle name="Normal 2 2 22" xfId="5837" xr:uid="{94226CDC-F235-4C1F-BABB-47151591C78D}"/>
    <cellStyle name="Normal 2 2 22 2" xfId="21736" xr:uid="{4FFBFE46-CD03-4E12-A29B-C96A28BF9C76}"/>
    <cellStyle name="Normal 2 2 23" xfId="5860" xr:uid="{5ABB4144-9B88-48DD-8123-2502F0F515E3}"/>
    <cellStyle name="Normal 2 2 23 2" xfId="21759" xr:uid="{04C04A8D-F591-4107-86A2-76938809A693}"/>
    <cellStyle name="Normal 2 2 24" xfId="5883" xr:uid="{61A92F5C-052A-448A-9B04-1F0EA338D3FA}"/>
    <cellStyle name="Normal 2 2 24 2" xfId="21782" xr:uid="{F676B55F-C49B-4327-BDC0-ED73ED16A428}"/>
    <cellStyle name="Normal 2 2 25" xfId="5908" xr:uid="{36D34BFA-2AC1-4DFE-BC85-BF28900DAAD4}"/>
    <cellStyle name="Normal 2 2 25 2" xfId="21806" xr:uid="{5A9B4BAC-8CD1-4FDB-8B4A-0344CC198FAD}"/>
    <cellStyle name="Normal 2 2 26" xfId="5020" xr:uid="{2FE2A7F9-6E8E-48B2-A5AD-723EBFF12298}"/>
    <cellStyle name="Normal 2 2 26 2" xfId="20922" xr:uid="{C38E49B9-A2D9-46D9-B7A7-06DC841BBF73}"/>
    <cellStyle name="Normal 2 2 27" xfId="4913" xr:uid="{55B0F3F0-B181-4842-BF6A-4C9AF5F04DC3}"/>
    <cellStyle name="Normal 2 2 28" xfId="4887" xr:uid="{8A91F33A-2F85-4634-802B-B241D14BE5D4}"/>
    <cellStyle name="Normal 2 2 3" xfId="266" xr:uid="{C0D6E6E5-8DD6-409C-A56A-184268EAF53A}"/>
    <cellStyle name="Normal 2 2 3 10" xfId="18596" xr:uid="{6F09641C-CD13-42A9-8AD6-20198780DE30}"/>
    <cellStyle name="Normal 2 2 3 2" xfId="613" xr:uid="{3019ABB6-E9D5-47A7-BD89-33BF3DB45B6D}"/>
    <cellStyle name="Normal 2 2 3 2 2" xfId="1408" xr:uid="{DB46CE6A-E688-47CF-A581-8363B55ED4A3}"/>
    <cellStyle name="Normal 2 2 3 2 2 2" xfId="2070" xr:uid="{C44D6890-C06F-4408-8BB1-BB750091653E}"/>
    <cellStyle name="Normal 2 2 3 2 2 2 2" xfId="3305" xr:uid="{504D658F-6861-4207-BBCB-0C07602F8B56}"/>
    <cellStyle name="Normal 2 2 3 2 2 2 3" xfId="18599" xr:uid="{B9EB1AC7-1904-464C-953C-67F4DFD4C4BA}"/>
    <cellStyle name="Normal 2 2 3 2 2 3" xfId="2701" xr:uid="{B0CB6F05-63BC-4A37-A0E6-2E5DEE924A7C}"/>
    <cellStyle name="Normal 2 2 3 2 2 3 2" xfId="18600" xr:uid="{25B44D17-5756-444D-9DE6-C62BDD61B2D6}"/>
    <cellStyle name="Normal 2 2 3 2 2 4" xfId="25814" xr:uid="{428726AF-BEEF-4113-9CC7-106F77740773}"/>
    <cellStyle name="Normal 2 2 3 2 2 5" xfId="18598" xr:uid="{6420ADC3-8C00-490A-9B4E-98CF0A3E05EE}"/>
    <cellStyle name="Normal 2 2 3 2 3" xfId="1780" xr:uid="{E7B63C51-3BE7-4A6B-8908-7F580B0ACEE8}"/>
    <cellStyle name="Normal 2 2 3 2 3 2" xfId="3001" xr:uid="{3A71491C-96FE-4C29-8393-FDC2926B33E5}"/>
    <cellStyle name="Normal 2 2 3 2 3 3" xfId="18601" xr:uid="{D09568F2-2C56-4B8D-A0F0-56098443B17E}"/>
    <cellStyle name="Normal 2 2 3 2 4" xfId="2356" xr:uid="{486DFEE3-3664-4B9A-88AA-23146FCBF479}"/>
    <cellStyle name="Normal 2 2 3 2 4 2" xfId="30271" xr:uid="{D486CC0E-0A2F-4B61-BA9F-9A797EBC4A5F}"/>
    <cellStyle name="Normal 2 2 3 2 4 3" xfId="18602" xr:uid="{F79DD328-2B63-45E7-A25F-222C5F8B5A9F}"/>
    <cellStyle name="Normal 2 2 3 2 5" xfId="18603" xr:uid="{FE18B6D8-CC6A-426A-B8F0-E15002CB6C9E}"/>
    <cellStyle name="Normal 2 2 3 2 5 2" xfId="24346" xr:uid="{5770B071-F2B9-4FA8-914F-7818A32261B3}"/>
    <cellStyle name="Normal 2 2 3 2 6" xfId="20911" xr:uid="{A051317F-9785-460A-AA2C-502F265FE5F3}"/>
    <cellStyle name="Normal 2 2 3 2 7" xfId="18597" xr:uid="{75B29CAD-51E5-4198-9C92-E70A80B1B388}"/>
    <cellStyle name="Normal 2 2 3 2 8" xfId="4827" xr:uid="{A34B9EEC-042E-49FB-89C9-F7350CFC9BB5}"/>
    <cellStyle name="Normal 2 2 3 3" xfId="1407" xr:uid="{F415B816-3F6E-43F9-A82F-114703C405C9}"/>
    <cellStyle name="Normal 2 2 3 3 2" xfId="2069" xr:uid="{2B6F6ACE-D684-40E3-9E43-16D1B2F9EA93}"/>
    <cellStyle name="Normal 2 2 3 3 2 2" xfId="3304" xr:uid="{F44532BC-21A3-48CA-9728-95AFE596AC0C}"/>
    <cellStyle name="Normal 2 2 3 3 2 2 2" xfId="29080" xr:uid="{47DEDE93-E358-4F9B-B679-88F73EE7E614}"/>
    <cellStyle name="Normal 2 2 3 3 2 2 3" xfId="18606" xr:uid="{58A597E8-FDB7-4163-A3D4-7E7F98A93D7F}"/>
    <cellStyle name="Normal 2 2 3 3 2 3" xfId="18607" xr:uid="{F72274EE-550C-4554-AAC7-857B874E8294}"/>
    <cellStyle name="Normal 2 2 3 3 2 4" xfId="26101" xr:uid="{17730331-58CE-4E22-88F6-9D34708BD8A3}"/>
    <cellStyle name="Normal 2 2 3 3 2 5" xfId="18605" xr:uid="{081E1232-923B-4C0F-8B58-E8ADD1C17966}"/>
    <cellStyle name="Normal 2 2 3 3 3" xfId="2700" xr:uid="{32DEB273-8F8D-47A0-8B00-35DCC1300744}"/>
    <cellStyle name="Normal 2 2 3 3 3 2" xfId="27569" xr:uid="{6DC9A13F-7C3D-483B-ACB2-1B1F95C39873}"/>
    <cellStyle name="Normal 2 2 3 3 3 3" xfId="18608" xr:uid="{0758EC40-7570-4CE6-BF1C-95AE08DCD37B}"/>
    <cellStyle name="Normal 2 2 3 3 4" xfId="18609" xr:uid="{08CDA474-980D-433F-B6DF-C23DC7935613}"/>
    <cellStyle name="Normal 2 2 3 3 4 2" xfId="30566" xr:uid="{7DA71588-3566-4078-B6A2-E431E6E78768}"/>
    <cellStyle name="Normal 2 2 3 3 5" xfId="18610" xr:uid="{CA48187C-947E-4A35-838A-418EE6EE0862}"/>
    <cellStyle name="Normal 2 2 3 3 5 2" xfId="31605" xr:uid="{8E9E4683-EF69-45A4-B0E7-E2BB4003701B}"/>
    <cellStyle name="Normal 2 2 3 3 6" xfId="24657" xr:uid="{CFBD83FE-A24C-40D9-9D36-76FCD67D5A3C}"/>
    <cellStyle name="Normal 2 2 3 3 7" xfId="18604" xr:uid="{953DE941-FB03-491F-8E22-71A7D852417F}"/>
    <cellStyle name="Normal 2 2 3 4" xfId="1779" xr:uid="{75B454F0-7EA8-4BAA-9D41-A7410166FFD0}"/>
    <cellStyle name="Normal 2 2 3 4 2" xfId="3000" xr:uid="{0DB20DED-8A59-43F8-B75A-9CEBFE59E6AF}"/>
    <cellStyle name="Normal 2 2 3 4 2 2" xfId="29377" xr:uid="{3734177A-C325-407A-BE0C-389E954F3E49}"/>
    <cellStyle name="Normal 2 2 3 4 2 3" xfId="26393" xr:uid="{6931CA95-0BE4-433D-A468-F5E94B656564}"/>
    <cellStyle name="Normal 2 2 3 4 2 4" xfId="18612" xr:uid="{0EA49258-7193-437F-A403-2E3EA8AD9530}"/>
    <cellStyle name="Normal 2 2 3 4 3" xfId="18613" xr:uid="{5ADFA445-537F-44BA-B4DC-D95DD584597B}"/>
    <cellStyle name="Normal 2 2 3 4 3 2" xfId="27866" xr:uid="{23D2E843-5862-4F01-80E2-F72D1E250E8C}"/>
    <cellStyle name="Normal 2 2 3 4 4" xfId="30864" xr:uid="{8ABFFB72-14D9-41AB-865C-7AC4B3A85604}"/>
    <cellStyle name="Normal 2 2 3 4 5" xfId="31572" xr:uid="{F1326D9F-8B1B-4E77-88D3-78F40E24FC96}"/>
    <cellStyle name="Normal 2 2 3 4 6" xfId="24936" xr:uid="{2EED4332-9AD9-43DC-BF64-B844B2857233}"/>
    <cellStyle name="Normal 2 2 3 4 7" xfId="18611" xr:uid="{4A324AB6-387D-4C61-A331-E3ACB6EF5370}"/>
    <cellStyle name="Normal 2 2 3 5" xfId="2239" xr:uid="{4948824B-187B-440E-AC3A-A8B58E72C47F}"/>
    <cellStyle name="Normal 2 2 3 5 2" xfId="26702" xr:uid="{60130287-A9D8-4657-B105-ECEBA41D3051}"/>
    <cellStyle name="Normal 2 2 3 5 2 2" xfId="29686" xr:uid="{F6E55CEF-D90D-4720-9469-4E28A578C15D}"/>
    <cellStyle name="Normal 2 2 3 5 3" xfId="28175" xr:uid="{ECD8E71C-D14B-46AB-B356-32663B0FB118}"/>
    <cellStyle name="Normal 2 2 3 5 4" xfId="31174" xr:uid="{3FA03101-CF7A-4944-9412-C7EE17BF20D4}"/>
    <cellStyle name="Normal 2 2 3 5 5" xfId="25233" xr:uid="{057D0598-A2C8-4469-A03B-4F3C581FC5BF}"/>
    <cellStyle name="Normal 2 2 3 5 6" xfId="18614" xr:uid="{83EBE654-E2A9-4885-9A71-2CF6EE0368BF}"/>
    <cellStyle name="Normal 2 2 3 6" xfId="3429" xr:uid="{FA8BB5C1-7D4B-4AF0-8E48-AADC4E99C20E}"/>
    <cellStyle name="Normal 2 2 3 6 2" xfId="28500" xr:uid="{F2B53AF3-3473-4AF5-B645-D7AD663DA526}"/>
    <cellStyle name="Normal 2 2 3 6 3" xfId="25533" xr:uid="{EA7CFB7B-CFE0-4576-82FF-FABED25FFCA8}"/>
    <cellStyle name="Normal 2 2 3 6 4" xfId="18615" xr:uid="{0A5E15E3-CA52-44AB-AF1E-AF6C919EBB0F}"/>
    <cellStyle name="Normal 2 2 3 7" xfId="947" xr:uid="{7B546B2A-9D30-42D2-9BD1-464BCB24C041}"/>
    <cellStyle name="Normal 2 2 3 7 2" xfId="26984" xr:uid="{70F7A859-3E36-4722-A1FF-802AFA58AD13}"/>
    <cellStyle name="Normal 2 2 3 7 3" xfId="18616" xr:uid="{7B66E401-ECDE-442A-8A87-291F56F459B7}"/>
    <cellStyle name="Normal 2 2 3 8" xfId="4160" xr:uid="{1A1E518B-F46C-4D5C-BFAC-FD6B26A5E9E0}"/>
    <cellStyle name="Normal 2 2 3 8 2" xfId="4305" xr:uid="{2668EE62-ADD8-432C-8107-3176173ECD9F}"/>
    <cellStyle name="Normal 2 2 3 8 2 2" xfId="29978" xr:uid="{A852E791-35FF-4205-94F6-1C2C62B45871}"/>
    <cellStyle name="Normal 2 2 3 8 3" xfId="20735" xr:uid="{6950C23C-12CD-47AB-9699-038E9F76ADEF}"/>
    <cellStyle name="Normal 2 2 3 9" xfId="20815" xr:uid="{69D0110B-5151-4017-8D19-A1DBB8FFA250}"/>
    <cellStyle name="Normal 2 2 3 9 2" xfId="22807" xr:uid="{2DC1F64F-2027-48BD-B661-2A7583C71B2D}"/>
    <cellStyle name="Normal 2 2 3 9 3" xfId="23957" xr:uid="{DCD0FEB4-50B5-4E50-9AF1-BCC4091C7D61}"/>
    <cellStyle name="Normal 2 2 4" xfId="351" xr:uid="{CB7FA02A-2AFF-4CC0-87CF-0CA22D1F1E8C}"/>
    <cellStyle name="Normal 2 2 4 10" xfId="23238" xr:uid="{AD296ED1-F0C9-46DB-9D68-7967F42A15DC}"/>
    <cellStyle name="Normal 2 2 4 11" xfId="22948" xr:uid="{4B8205EE-B789-41D1-87A5-963EFA0ABD58}"/>
    <cellStyle name="Normal 2 2 4 2" xfId="903" xr:uid="{178A7E26-8CBA-4EEB-B137-59C333FD130F}"/>
    <cellStyle name="Normal 2 2 4 2 2" xfId="1410" xr:uid="{DEA9F82E-2678-415B-910A-048E9848B392}"/>
    <cellStyle name="Normal 2 2 4 2 2 2" xfId="2072" xr:uid="{E7FC07D4-B430-4649-B05B-4E5D6F757ECB}"/>
    <cellStyle name="Normal 2 2 4 2 2 2 2" xfId="3307" xr:uid="{F12C17A7-0ADC-4CAC-B8C0-A0F88F6EA6C7}"/>
    <cellStyle name="Normal 2 2 4 2 2 3" xfId="2703" xr:uid="{30C44007-E305-4326-B524-F784C47064A4}"/>
    <cellStyle name="Normal 2 2 4 2 2 4" xfId="18619" xr:uid="{9378080F-3375-4CDE-9687-48390772066C}"/>
    <cellStyle name="Normal 2 2 4 2 3" xfId="1782" xr:uid="{168DF66F-6BD0-443A-A455-2505B68114DD}"/>
    <cellStyle name="Normal 2 2 4 2 3 2" xfId="3003" xr:uid="{584C6DBA-7C43-4FD2-A71C-B18ED712F39C}"/>
    <cellStyle name="Normal 2 2 4 2 3 3" xfId="18620" xr:uid="{97919C3F-45CF-4B47-BAD3-360FF2367CAF}"/>
    <cellStyle name="Normal 2 2 4 2 4" xfId="2373" xr:uid="{115C29FF-2231-4048-ADBA-8624E383A364}"/>
    <cellStyle name="Normal 2 2 4 2 5" xfId="24264" xr:uid="{A6DB6D30-01D9-4C0A-AC43-264992940464}"/>
    <cellStyle name="Normal 2 2 4 2 6" xfId="18618" xr:uid="{78884FE2-1050-457C-8769-A1159DEF2EFE}"/>
    <cellStyle name="Normal 2 2 4 3" xfId="1409" xr:uid="{446F398F-344B-4C3E-A874-6E60603C226A}"/>
    <cellStyle name="Normal 2 2 4 3 2" xfId="2071" xr:uid="{C69120A6-AEF5-4267-B8A2-979055D1B2A3}"/>
    <cellStyle name="Normal 2 2 4 3 2 2" xfId="3306" xr:uid="{66BE8EF4-D533-4317-B786-436DBF14FCF3}"/>
    <cellStyle name="Normal 2 2 4 3 3" xfId="2702" xr:uid="{0649C67B-5E5F-4B21-B929-3E187605BB00}"/>
    <cellStyle name="Normal 2 2 4 3 4" xfId="30497" xr:uid="{B8BEF3A8-C36E-4E0A-BE14-6C49F4BABA4B}"/>
    <cellStyle name="Normal 2 2 4 3 5" xfId="24588" xr:uid="{7A461517-8138-4011-B79E-9F5230E448C9}"/>
    <cellStyle name="Normal 2 2 4 3 6" xfId="18621" xr:uid="{CFE42737-5986-4CDC-A363-540D304AB7D7}"/>
    <cellStyle name="Normal 2 2 4 4" xfId="1781" xr:uid="{DFB5BEB9-17A4-4E73-87A0-294A3CF4B151}"/>
    <cellStyle name="Normal 2 2 4 4 2" xfId="3002" xr:uid="{E78F05B7-7956-4F52-87F5-8836B898FABE}"/>
    <cellStyle name="Normal 2 2 4 4 2 2" xfId="29307" xr:uid="{9DD2F7A4-50A0-4747-A324-49BB48F61A0D}"/>
    <cellStyle name="Normal 2 2 4 4 3" xfId="27796" xr:uid="{A3D349EC-35D6-4B92-9D53-9F62FC950F61}"/>
    <cellStyle name="Normal 2 2 4 4 4" xfId="30794" xr:uid="{C5E79587-AB70-474C-B71B-B1ADD21206BB}"/>
    <cellStyle name="Normal 2 2 4 4 5" xfId="24867" xr:uid="{C1B7F081-36CB-4385-8388-795ACDECA220}"/>
    <cellStyle name="Normal 2 2 4 4 6" xfId="18622" xr:uid="{827D7515-A9EE-4279-9B00-0D9DEFE4B305}"/>
    <cellStyle name="Normal 2 2 4 5" xfId="2275" xr:uid="{653553DA-D3C0-4AEF-8C5D-603CC416FE56}"/>
    <cellStyle name="Normal 2 2 4 5 2" xfId="26633" xr:uid="{D8644C80-4D38-4576-8878-915E9E902B33}"/>
    <cellStyle name="Normal 2 2 4 5 2 2" xfId="29617" xr:uid="{08FFCCDD-82FB-4E33-9216-6A5054B41354}"/>
    <cellStyle name="Normal 2 2 4 5 3" xfId="28106" xr:uid="{D5538BDB-4A1E-492E-9146-40EE89C66C3B}"/>
    <cellStyle name="Normal 2 2 4 5 4" xfId="31105" xr:uid="{34CF1B67-2B02-42E2-9BDC-2259374C60C4}"/>
    <cellStyle name="Normal 2 2 4 5 5" xfId="25164" xr:uid="{3D417E10-BA31-4C78-BAC4-D37BBCECC5C9}"/>
    <cellStyle name="Normal 2 2 4 5 6" xfId="18623" xr:uid="{7B57B5E0-EEAB-4440-BC20-594AF2239150}"/>
    <cellStyle name="Normal 2 2 4 6" xfId="3455" xr:uid="{C393902D-2B27-4191-AA4A-D0714F8254AA}"/>
    <cellStyle name="Normal 2 2 4 6 2" xfId="28431" xr:uid="{90D9190B-1407-4733-9D27-31B8DA1F482C}"/>
    <cellStyle name="Normal 2 2 4 6 3" xfId="25464" xr:uid="{69E95730-7E0E-4A98-AAF5-649B2C814E19}"/>
    <cellStyle name="Normal 2 2 4 6 4" xfId="18624" xr:uid="{3F576B51-C567-4F25-B49D-FD6924C16AF8}"/>
    <cellStyle name="Normal 2 2 4 7" xfId="906" xr:uid="{63209144-D805-4C2A-A8DF-6E670EC2B573}"/>
    <cellStyle name="Normal 2 2 4 7 2" xfId="26915" xr:uid="{882E70CA-8F6E-4AAB-9548-222E565FDAAB}"/>
    <cellStyle name="Normal 2 2 4 7 3" xfId="20930" xr:uid="{92A7E3B4-1705-42AF-B491-497D066276F5}"/>
    <cellStyle name="Normal 2 2 4 8" xfId="18617" xr:uid="{5924950D-2D98-4AB4-816D-D1290603CC9C}"/>
    <cellStyle name="Normal 2 2 4 8 2" xfId="29909" xr:uid="{85C56B11-F592-4474-A178-88FC439BB2CF}"/>
    <cellStyle name="Normal 2 2 4 9" xfId="5042" xr:uid="{080D7DB1-6B56-4493-A0F9-ECFFA76D371D}"/>
    <cellStyle name="Normal 2 2 4 9 2" xfId="23840" xr:uid="{BA6ADFCE-8AE0-45E8-A7A0-D5D5B121D57F}"/>
    <cellStyle name="Normal 2 2 5" xfId="199" xr:uid="{DA1CDD63-8606-425C-AE4F-C783954D3EC9}"/>
    <cellStyle name="Normal 2 2 5 10" xfId="23292" xr:uid="{950E7897-0DF7-4380-A649-0100A9E2F0F4}"/>
    <cellStyle name="Normal 2 2 5 11" xfId="4732" xr:uid="{5604935C-94B5-45F8-9128-C7CBAEB6EADC}"/>
    <cellStyle name="Normal 2 2 5 2" xfId="1411" xr:uid="{D4DD0798-6DCF-4777-9C19-D0D4FD92994C}"/>
    <cellStyle name="Normal 2 2 5 2 2" xfId="2073" xr:uid="{A6744C8D-2AA0-46EC-8370-9EF4A08FF952}"/>
    <cellStyle name="Normal 2 2 5 2 2 2" xfId="3308" xr:uid="{CDCD7550-457B-4EE7-8431-4E4BA966E49A}"/>
    <cellStyle name="Normal 2 2 5 2 2 2 2" xfId="28883" xr:uid="{3E98FBAB-CF47-4990-9BBD-426C59B17F1F}"/>
    <cellStyle name="Normal 2 2 5 2 2 3" xfId="18627" xr:uid="{116C4070-4FE5-4985-9D16-526B15541007}"/>
    <cellStyle name="Normal 2 2 5 2 2 4" xfId="25907" xr:uid="{C4E376FB-6363-45EB-BCEA-B542CE2A787E}"/>
    <cellStyle name="Normal 2 2 5 2 3" xfId="2704" xr:uid="{746FC740-D9E8-410A-A677-981E72468827}"/>
    <cellStyle name="Normal 2 2 5 2 3 2" xfId="27372" xr:uid="{2C5F2971-52B5-486C-8848-66D0827697F9}"/>
    <cellStyle name="Normal 2 2 5 2 3 3" xfId="18628" xr:uid="{F12D3FC8-8C88-4C69-94E6-9B21DF5AB2A0}"/>
    <cellStyle name="Normal 2 2 5 2 4" xfId="21170" xr:uid="{FA730DCA-9E73-4DBF-8ABD-3216576FAF2A}"/>
    <cellStyle name="Normal 2 2 5 2 4 2" xfId="30367" xr:uid="{44B6573C-3B95-487D-ACD4-72EAD3AA75F0}"/>
    <cellStyle name="Normal 2 2 5 2 5" xfId="18626" xr:uid="{95956215-5F35-4150-9A0A-CF199F4755C5}"/>
    <cellStyle name="Normal 2 2 5 2 6" xfId="24466" xr:uid="{F031A5D2-CFB6-4393-AD48-7A14E247536F}"/>
    <cellStyle name="Normal 2 2 5 3" xfId="1783" xr:uid="{1073083A-36F8-4389-AC98-A102E2F93A1D}"/>
    <cellStyle name="Normal 2 2 5 3 2" xfId="3004" xr:uid="{624499BD-D093-4065-8521-D600C804B1C1}"/>
    <cellStyle name="Normal 2 2 5 3 2 2" xfId="22398" xr:uid="{57CA1453-A2F5-497D-A1A7-1C3EF30139B3}"/>
    <cellStyle name="Normal 2 2 5 3 2 2 2" xfId="29176" xr:uid="{63FF3790-DB2F-4648-91B1-C879B1CBA461}"/>
    <cellStyle name="Normal 2 2 5 3 2 3" xfId="26194" xr:uid="{21A23E45-8C6A-4AD3-962D-06726AE29B03}"/>
    <cellStyle name="Normal 2 2 5 3 3" xfId="21414" xr:uid="{F3F2874B-4E19-41FB-883B-A7BB17FA36C2}"/>
    <cellStyle name="Normal 2 2 5 3 3 2" xfId="27665" xr:uid="{27FE0E5C-DEF8-4B88-B302-A23530B40C6A}"/>
    <cellStyle name="Normal 2 2 5 3 4" xfId="18629" xr:uid="{96FFB4DB-9E01-45B8-9D6A-007974F19416}"/>
    <cellStyle name="Normal 2 2 5 3 4 2" xfId="30663" xr:uid="{6526F123-C887-41DA-BD3C-677863584B11}"/>
    <cellStyle name="Normal 2 2 5 3 5" xfId="24751" xr:uid="{A340A66A-180A-43B0-A3F6-E351F68EB5F8}"/>
    <cellStyle name="Normal 2 2 5 4" xfId="2377" xr:uid="{710F9D12-B230-4AB4-9B51-47C8F6ED1BCA}"/>
    <cellStyle name="Normal 2 2 5 4 2" xfId="21899" xr:uid="{E11197C2-F9B4-4042-93F9-14320863E06D}"/>
    <cellStyle name="Normal 2 2 5 4 2 2" xfId="29478" xr:uid="{F8422080-932E-4539-BE6C-4E61D6CCE0AC}"/>
    <cellStyle name="Normal 2 2 5 4 2 3" xfId="26494" xr:uid="{05E5A544-1E91-4148-84AC-175886422789}"/>
    <cellStyle name="Normal 2 2 5 4 3" xfId="18630" xr:uid="{0F941DE5-0D24-432C-9BE4-78174BDFAF1D}"/>
    <cellStyle name="Normal 2 2 5 4 3 2" xfId="27967" xr:uid="{1F7AB02A-BA7D-4082-B0D3-EF59B062E0B5}"/>
    <cellStyle name="Normal 2 2 5 4 4" xfId="30966" xr:uid="{C2174F62-05B8-431D-B341-39E2D6C3353F}"/>
    <cellStyle name="Normal 2 2 5 4 5" xfId="25037" xr:uid="{96C95F7E-1754-4D6A-B00E-BBA87B7E27BF}"/>
    <cellStyle name="Normal 2 2 5 5" xfId="3406" xr:uid="{0B966084-2507-4CA9-B536-D80570D49D1B}"/>
    <cellStyle name="Normal 2 2 5 5 2" xfId="26798" xr:uid="{FE32B4E2-F1D5-4119-A021-C70BD2D96EE6}"/>
    <cellStyle name="Normal 2 2 5 5 2 2" xfId="29782" xr:uid="{97FE5563-4578-41D4-A1F5-6E9785234CD2}"/>
    <cellStyle name="Normal 2 2 5 5 3" xfId="28271" xr:uid="{DAD92611-783A-460D-AE6E-897C359FBECF}"/>
    <cellStyle name="Normal 2 2 5 5 4" xfId="31271" xr:uid="{AB749864-D0B1-48E7-871E-068B6B651E51}"/>
    <cellStyle name="Normal 2 2 5 5 5" xfId="25330" xr:uid="{48D1237A-2FAC-48DB-83EE-B247CE52D196}"/>
    <cellStyle name="Normal 2 2 5 5 6" xfId="18631" xr:uid="{3BEBA86E-BC79-4EED-9A67-CA849456169F}"/>
    <cellStyle name="Normal 2 2 5 6" xfId="786" xr:uid="{95702623-C99C-4BF1-A4DB-B9AF751B1568}"/>
    <cellStyle name="Normal 2 2 5 6 2" xfId="28596" xr:uid="{546D00D7-1AC7-45F6-B29C-46B896B6CA1E}"/>
    <cellStyle name="Normal 2 2 5 6 3" xfId="25630" xr:uid="{4FD07F34-FCE8-49C4-AAF7-EA5E6E8B46AC}"/>
    <cellStyle name="Normal 2 2 5 7" xfId="4187" xr:uid="{46EC31D3-6638-4638-9900-013C9E0E00E2}"/>
    <cellStyle name="Normal 2 2 5 7 2" xfId="27081" xr:uid="{E2EC8159-BC42-4715-A161-8243320E51A5}"/>
    <cellStyle name="Normal 2 2 5 7 3" xfId="18625" xr:uid="{5594233F-A076-4DA7-8DD7-16473FD842D8}"/>
    <cellStyle name="Normal 2 2 5 8" xfId="5062" xr:uid="{585AB850-C54F-4672-AEA0-B70236220D13}"/>
    <cellStyle name="Normal 2 2 5 8 2" xfId="30075" xr:uid="{D94F38A4-24EB-4549-A513-FD31D5BEFC98}"/>
    <cellStyle name="Normal 2 2 5 9" xfId="24100" xr:uid="{DE7EE50F-F7A2-41F3-A59B-9527D3F6DCFC}"/>
    <cellStyle name="Normal 2 2 6" xfId="687" xr:uid="{193A0D29-C24A-4465-B16A-E8AC8B7398FB}"/>
    <cellStyle name="Normal 2 2 6 10" xfId="4821" xr:uid="{DC310A7E-934C-43B6-ACA7-935EADC875FC}"/>
    <cellStyle name="Normal 2 2 6 2" xfId="1402" xr:uid="{1A36A2BF-59A2-489B-A99E-47CDA001A35E}"/>
    <cellStyle name="Normal 2 2 6 2 2" xfId="2064" xr:uid="{4F3A3B31-DFA2-4465-B29A-3A62241C555D}"/>
    <cellStyle name="Normal 2 2 6 2 2 2" xfId="3299" xr:uid="{E2C856D8-CC7C-4AF5-82DC-780480B25928}"/>
    <cellStyle name="Normal 2 2 6 2 2 2 2" xfId="28898" xr:uid="{B4A3D0A2-481D-4C84-9483-441A8CBE9A94}"/>
    <cellStyle name="Normal 2 2 6 2 2 3" xfId="25921" xr:uid="{3CC614E1-DCBD-4733-912B-F076B732BDF4}"/>
    <cellStyle name="Normal 2 2 6 2 3" xfId="2705" xr:uid="{72BA9A48-F542-4CD4-8668-73D007FA01F0}"/>
    <cellStyle name="Normal 2 2 6 2 3 2" xfId="27387" xr:uid="{BE27C725-A42C-4A35-8E05-BBD3FE414737}"/>
    <cellStyle name="Normal 2 2 6 2 4" xfId="18633" xr:uid="{4C0CD192-C558-4009-BA53-BA6B75A16918}"/>
    <cellStyle name="Normal 2 2 6 2 4 2" xfId="30382" xr:uid="{4827444F-33B7-4735-A12F-680B73105965}"/>
    <cellStyle name="Normal 2 2 6 2 5" xfId="24497" xr:uid="{2BAC46AD-2997-4D20-8BA6-AADFC87A2591}"/>
    <cellStyle name="Normal 2 2 6 3" xfId="1774" xr:uid="{076CCAD7-6716-4117-A031-46CE53060C23}"/>
    <cellStyle name="Normal 2 2 6 3 2" xfId="2995" xr:uid="{DC5037F0-6F67-40D5-9479-6EE497D29F82}"/>
    <cellStyle name="Normal 2 2 6 3 2 2" xfId="22413" xr:uid="{3E606083-8C9D-4262-804E-AD29B79DA6C9}"/>
    <cellStyle name="Normal 2 2 6 3 2 2 2" xfId="29191" xr:uid="{7FE21F16-DF02-4C4B-9829-69F8C4232FDA}"/>
    <cellStyle name="Normal 2 2 6 3 2 3" xfId="26209" xr:uid="{50F71A77-A3E7-4933-B5C2-2A0588BAED8B}"/>
    <cellStyle name="Normal 2 2 6 3 3" xfId="21429" xr:uid="{65E3623E-12CC-4ACC-BD91-68A0D79DF700}"/>
    <cellStyle name="Normal 2 2 6 3 3 2" xfId="27680" xr:uid="{5F8827A0-2A8D-4CE3-AEF2-03D8026C34A9}"/>
    <cellStyle name="Normal 2 2 6 3 4" xfId="18634" xr:uid="{7299BAFC-FFF1-4A57-B438-F2007D5120DD}"/>
    <cellStyle name="Normal 2 2 6 3 4 2" xfId="30678" xr:uid="{46F2AD32-0E6B-45A4-A986-38728CDE1479}"/>
    <cellStyle name="Normal 2 2 6 3 5" xfId="24766" xr:uid="{AFD77DF2-56A2-4BC5-9A70-1C02B6B4E0B9}"/>
    <cellStyle name="Normal 2 2 6 4" xfId="2387" xr:uid="{1CCCD01B-D5C9-4397-9132-82020C1F8DDC}"/>
    <cellStyle name="Normal 2 2 6 4 2" xfId="21914" xr:uid="{BA04B237-BCA3-4794-B433-D371BA4BD3C4}"/>
    <cellStyle name="Normal 2 2 6 4 2 2" xfId="29493" xr:uid="{B76D5294-D489-4598-97BE-8B5571DB1B19}"/>
    <cellStyle name="Normal 2 2 6 4 2 3" xfId="26509" xr:uid="{F0C71BBB-D73E-497C-ACA8-5320621D3B79}"/>
    <cellStyle name="Normal 2 2 6 4 3" xfId="27982" xr:uid="{EBDD286B-642F-4C1F-A9B2-5D49D5387254}"/>
    <cellStyle name="Normal 2 2 6 4 4" xfId="30981" xr:uid="{339A59E2-8472-48BF-B729-F7DBD9E21C39}"/>
    <cellStyle name="Normal 2 2 6 4 5" xfId="25052" xr:uid="{1839DC6B-4BF6-44DD-9F16-81C1B6E59E3A}"/>
    <cellStyle name="Normal 2 2 6 5" xfId="3396" xr:uid="{8C619811-4F6C-41A4-A474-F3B0ADE138E8}"/>
    <cellStyle name="Normal 2 2 6 5 2" xfId="26813" xr:uid="{5AA88703-6D74-422E-838E-CC60FAD7DEE6}"/>
    <cellStyle name="Normal 2 2 6 5 2 2" xfId="29797" xr:uid="{9081AC97-4474-4765-8E0A-C88CAFE8F627}"/>
    <cellStyle name="Normal 2 2 6 5 3" xfId="28286" xr:uid="{0FDB0182-43FC-4BCE-A9E7-6B56C37DF90F}"/>
    <cellStyle name="Normal 2 2 6 5 4" xfId="31286" xr:uid="{DF0C9608-AE20-4142-A5E2-78475262147C}"/>
    <cellStyle name="Normal 2 2 6 5 5" xfId="25345" xr:uid="{77EB0695-AE8E-46E6-9387-F2E2C3E89FBE}"/>
    <cellStyle name="Normal 2 2 6 5 6" xfId="20958" xr:uid="{900B6A16-9B16-4140-A328-0E0EFB085D63}"/>
    <cellStyle name="Normal 2 2 6 6" xfId="798" xr:uid="{A6E26507-70B9-4716-8B3D-9A56DAB9BB59}"/>
    <cellStyle name="Normal 2 2 6 6 2" xfId="28611" xr:uid="{0F329564-7D4C-4164-95E0-AC64B962D1AD}"/>
    <cellStyle name="Normal 2 2 6 6 3" xfId="25645" xr:uid="{CB0B22CF-98EB-4C7D-9C69-1B01716C4DA4}"/>
    <cellStyle name="Normal 2 2 6 6 4" xfId="18632" xr:uid="{ABF28989-1E06-441D-97D5-A88671752F04}"/>
    <cellStyle name="Normal 2 2 6 7" xfId="5079" xr:uid="{0981C4EB-6A50-43C7-AF3C-2945FFC11813}"/>
    <cellStyle name="Normal 2 2 6 7 2" xfId="27096" xr:uid="{A4B7199D-0067-4776-8AA4-727F1F77568C}"/>
    <cellStyle name="Normal 2 2 6 8" xfId="30090" xr:uid="{36F85B6B-4906-4148-9CC2-D49DF806D4AA}"/>
    <cellStyle name="Normal 2 2 6 9" xfId="24132" xr:uid="{376983CD-57FE-4646-ACEA-3001D02DFBD4}"/>
    <cellStyle name="Normal 2 2 7" xfId="624" xr:uid="{119885D0-78B2-4712-BD24-94D5D09315F4}"/>
    <cellStyle name="Normal 2 2 7 10" xfId="24150" xr:uid="{9CB4B6FB-70A5-4467-9A7A-212C87644BB7}"/>
    <cellStyle name="Normal 2 2 7 2" xfId="1826" xr:uid="{EA060EBE-CC50-45A1-B9F5-1C08F216B1BB}"/>
    <cellStyle name="Normal 2 2 7 2 2" xfId="3060" xr:uid="{EB3273E3-62F6-4C55-913A-6314A1FE90EC}"/>
    <cellStyle name="Normal 2 2 7 2 2 2" xfId="22172" xr:uid="{6CC5F58F-BA9F-4432-B8E7-0706CB471613}"/>
    <cellStyle name="Normal 2 2 7 2 2 2 2" xfId="28931" xr:uid="{6EB7D07F-4F83-41E5-ABB5-7126DE774DB7}"/>
    <cellStyle name="Normal 2 2 7 2 2 3" xfId="25954" xr:uid="{C050CE47-3E60-487A-A7B5-5230040AE6E4}"/>
    <cellStyle name="Normal 2 2 7 2 3" xfId="21200" xr:uid="{F694C1E7-77E2-4F87-AF71-FD005480CC1B}"/>
    <cellStyle name="Normal 2 2 7 2 3 2" xfId="27420" xr:uid="{6C7FFE4F-ACC7-42EB-832B-5691E44712E3}"/>
    <cellStyle name="Normal 2 2 7 2 4" xfId="30415" xr:uid="{09098F17-6FFD-462A-9CF6-BC2233450286}"/>
    <cellStyle name="Normal 2 2 7 2 5" xfId="24518" xr:uid="{8BC5718C-2513-44C2-8071-E72D06585C8B}"/>
    <cellStyle name="Normal 2 2 7 3" xfId="2694" xr:uid="{252EEFAF-1D18-4006-A749-66FD8F3939D1}"/>
    <cellStyle name="Normal 2 2 7 3 2" xfId="6347" xr:uid="{AC060EFC-1193-4927-B3AD-5FB8E86DC373}"/>
    <cellStyle name="Normal 2 2 7 3 2 2" xfId="22430" xr:uid="{8699F90C-2764-488D-8C3F-7CF38DED3581}"/>
    <cellStyle name="Normal 2 2 7 3 2 2 2" xfId="29224" xr:uid="{C4248D95-9DB0-4D37-967D-F155E291DE7A}"/>
    <cellStyle name="Normal 2 2 7 3 2 3" xfId="26242" xr:uid="{8E337B13-2DA0-4750-B115-F6627FC631B2}"/>
    <cellStyle name="Normal 2 2 7 3 3" xfId="21446" xr:uid="{ECAB816D-2CDF-4641-B552-441C22B1E6BD}"/>
    <cellStyle name="Normal 2 2 7 3 3 2" xfId="27713" xr:uid="{823DCE6D-F6DC-46BB-854F-61553EDB52E6}"/>
    <cellStyle name="Normal 2 2 7 3 4" xfId="30711" xr:uid="{8CE07A41-700D-403A-92F8-190A2B6435F4}"/>
    <cellStyle name="Normal 2 2 7 3 5" xfId="24799" xr:uid="{C4BDC2AE-E68A-4CF5-B8D6-898DF436975B}"/>
    <cellStyle name="Normal 2 2 7 4" xfId="3764" xr:uid="{6B4FD38B-3B71-481E-A344-813A582EEC43}"/>
    <cellStyle name="Normal 2 2 7 4 2" xfId="21930" xr:uid="{82513E22-375F-467A-AD48-49BA417DDFC1}"/>
    <cellStyle name="Normal 2 2 7 4 2 2" xfId="29526" xr:uid="{E08715E5-D266-48E1-8631-55C7CDEF7814}"/>
    <cellStyle name="Normal 2 2 7 4 2 3" xfId="26542" xr:uid="{B6256B2E-A8A3-47FF-B8E2-D1F8087E7A52}"/>
    <cellStyle name="Normal 2 2 7 4 3" xfId="28015" xr:uid="{7EF5E34C-8B76-4253-AAF7-C71889B7BA6C}"/>
    <cellStyle name="Normal 2 2 7 4 4" xfId="31014" xr:uid="{A7D5458F-6888-4424-AC0E-D8E5988D376C}"/>
    <cellStyle name="Normal 2 2 7 4 5" xfId="25085" xr:uid="{199F2D15-5EE4-49DA-B08A-72D005C12ACD}"/>
    <cellStyle name="Normal 2 2 7 4 6" xfId="5953" xr:uid="{4538FD5D-ECFB-44B5-ABDE-15458285D2FF}"/>
    <cellStyle name="Normal 2 2 7 5" xfId="146" xr:uid="{073D0584-3C30-425B-98B3-C05F7B2ECBA8}"/>
    <cellStyle name="Normal 2 2 7 5 2" xfId="26846" xr:uid="{B10059C4-4FE3-4B14-BC43-D265B59C1347}"/>
    <cellStyle name="Normal 2 2 7 5 2 2" xfId="29830" xr:uid="{576942FA-1453-4370-9730-68658A08B2E4}"/>
    <cellStyle name="Normal 2 2 7 5 3" xfId="28319" xr:uid="{2167D87D-1012-4E3E-92CA-380CF1208F8D}"/>
    <cellStyle name="Normal 2 2 7 5 4" xfId="31319" xr:uid="{CD1A712E-0E66-47BC-BBD9-99DD122F8086}"/>
    <cellStyle name="Normal 2 2 7 5 5" xfId="25378" xr:uid="{AB9B0EEA-32B5-41D8-BDAF-DF7E28C965CB}"/>
    <cellStyle name="Normal 2 2 7 6" xfId="18635" xr:uid="{B4E66526-B919-416E-9810-9BD13A5CA6E3}"/>
    <cellStyle name="Normal 2 2 7 6 2" xfId="28644" xr:uid="{B04E5B32-F9FE-4560-BDAA-97DC12D5D642}"/>
    <cellStyle name="Normal 2 2 7 6 3" xfId="25678" xr:uid="{3D46FEC2-85FA-4B30-9C98-BF7A6A7DC728}"/>
    <cellStyle name="Normal 2 2 7 7" xfId="27129" xr:uid="{1AB1602F-7A47-4109-8935-524C1603B9ED}"/>
    <cellStyle name="Normal 2 2 7 8" xfId="30123" xr:uid="{0C60D483-6384-4D15-BE86-50D60F32D36D}"/>
    <cellStyle name="Normal 2 2 7 9" xfId="31597" xr:uid="{B9C30480-A44B-433D-9E6C-C526484C3BAD}"/>
    <cellStyle name="Normal 2 2 8" xfId="1535" xr:uid="{9ACBE4CF-D645-4893-824C-B1D07792F126}"/>
    <cellStyle name="Normal 2 2 8 10" xfId="24166" xr:uid="{DF3DFDED-9BD2-48EE-9D7D-BAD338CED4C5}"/>
    <cellStyle name="Normal 2 2 8 2" xfId="2755" xr:uid="{590B6EFB-5C73-442E-8724-4215886424AA}"/>
    <cellStyle name="Normal 2 2 8 2 2" xfId="6161" xr:uid="{CCE4F115-585E-4C1F-BDE5-04D556D2B4F1}"/>
    <cellStyle name="Normal 2 2 8 2 2 2" xfId="22192" xr:uid="{F7FA72EF-89E3-4649-99BD-A0FEEE24EFA8}"/>
    <cellStyle name="Normal 2 2 8 2 2 2 2" xfId="28947" xr:uid="{2E05E51F-3FD6-4497-8A96-31A63B1583F7}"/>
    <cellStyle name="Normal 2 2 8 2 2 3" xfId="25970" xr:uid="{EB4FC4A7-A5FC-4384-BD80-6A175F893518}"/>
    <cellStyle name="Normal 2 2 8 2 3" xfId="21220" xr:uid="{069D00B5-A62F-4227-90E7-2F6452A1C9D1}"/>
    <cellStyle name="Normal 2 2 8 2 3 2" xfId="27436" xr:uid="{3D894715-7E45-495E-975B-5314EE60CE42}"/>
    <cellStyle name="Normal 2 2 8 2 4" xfId="30431" xr:uid="{310CE3C4-148E-425B-B10E-43BA932BF904}"/>
    <cellStyle name="Normal 2 2 8 2 5" xfId="24534" xr:uid="{1313CD8F-320F-4B52-B2D4-CD0BCD83360E}"/>
    <cellStyle name="Normal 2 2 8 3" xfId="5573" xr:uid="{09C4192C-452A-4ED0-B0EF-7C0CFA06F401}"/>
    <cellStyle name="Normal 2 2 8 3 2" xfId="6353" xr:uid="{8518B1B0-839B-4471-841D-20D1E0533500}"/>
    <cellStyle name="Normal 2 2 8 3 2 2" xfId="22451" xr:uid="{F34D853C-E63E-4966-B86E-BCF5F6DBAB2F}"/>
    <cellStyle name="Normal 2 2 8 3 2 2 2" xfId="29240" xr:uid="{EFF58D2B-670F-428A-809D-D065FBE2081D}"/>
    <cellStyle name="Normal 2 2 8 3 2 3" xfId="26258" xr:uid="{0661662E-8260-426A-B06F-7EC620FFDE98}"/>
    <cellStyle name="Normal 2 2 8 3 3" xfId="21466" xr:uid="{B0CFD5B4-678B-41B2-9158-F49248AA3726}"/>
    <cellStyle name="Normal 2 2 8 3 3 2" xfId="27729" xr:uid="{22C49D23-D4E7-418A-8AC8-3D559696D851}"/>
    <cellStyle name="Normal 2 2 8 3 4" xfId="30727" xr:uid="{5827E5FF-A45B-4C78-B9FB-167907D715B7}"/>
    <cellStyle name="Normal 2 2 8 3 5" xfId="24815" xr:uid="{781C830D-489F-4EF3-ABDB-8992BD6597FF}"/>
    <cellStyle name="Normal 2 2 8 4" xfId="5959" xr:uid="{BB46EC7B-39E8-4AD9-979F-51E843E6A03A}"/>
    <cellStyle name="Normal 2 2 8 4 2" xfId="21948" xr:uid="{BB84FFA0-11E1-4AC6-8A06-E6A118478454}"/>
    <cellStyle name="Normal 2 2 8 4 2 2" xfId="29542" xr:uid="{9571934A-9B27-42A5-96B3-CD39F4B8950C}"/>
    <cellStyle name="Normal 2 2 8 4 2 3" xfId="26558" xr:uid="{420D24FA-C69E-4FA1-8C74-7066DCA16D9C}"/>
    <cellStyle name="Normal 2 2 8 4 3" xfId="28031" xr:uid="{D2B0F43A-D862-4EE8-BE86-7C2C474D9499}"/>
    <cellStyle name="Normal 2 2 8 4 4" xfId="31030" xr:uid="{39BCF7F2-64E4-47E1-B773-347A98676C4E}"/>
    <cellStyle name="Normal 2 2 8 4 5" xfId="25101" xr:uid="{B973C493-3455-40BF-9FFC-898D24FA0381}"/>
    <cellStyle name="Normal 2 2 8 5" xfId="20978" xr:uid="{E1FAAE08-151C-42EB-AD42-0DCD21CE689F}"/>
    <cellStyle name="Normal 2 2 8 5 2" xfId="26862" xr:uid="{6C790439-6081-41C4-9655-E28726871EBD}"/>
    <cellStyle name="Normal 2 2 8 5 2 2" xfId="29846" xr:uid="{712C81C0-E4BA-484C-B50D-F3E78FD46D6B}"/>
    <cellStyle name="Normal 2 2 8 5 3" xfId="28335" xr:uid="{22190E39-33E3-495A-BC95-C695F6080479}"/>
    <cellStyle name="Normal 2 2 8 5 4" xfId="31335" xr:uid="{9E9C1BBF-BEE3-4364-BF8B-4016EE0ECF4F}"/>
    <cellStyle name="Normal 2 2 8 5 5" xfId="25394" xr:uid="{4D7F5676-203F-4E09-ACA9-A574DC52B418}"/>
    <cellStyle name="Normal 2 2 8 6" xfId="18636" xr:uid="{97987BAD-FCAD-4499-B861-F92838017C5B}"/>
    <cellStyle name="Normal 2 2 8 6 2" xfId="28660" xr:uid="{1D3A4F97-5030-4BFC-B15C-D84AC043F372}"/>
    <cellStyle name="Normal 2 2 8 6 3" xfId="25694" xr:uid="{3F6D5CE3-C863-46B5-90E4-2019FCE3CA7E}"/>
    <cellStyle name="Normal 2 2 8 7" xfId="27145" xr:uid="{D1B18B9B-E009-4D8A-9FBC-395EFEC3827C}"/>
    <cellStyle name="Normal 2 2 8 8" xfId="30139" xr:uid="{B6CE1480-274C-4B02-B5D1-E2B5BDE4D539}"/>
    <cellStyle name="Normal 2 2 8 9" xfId="31549" xr:uid="{BD0BCF8F-96BD-461E-9295-C640EB4D8EF4}"/>
    <cellStyle name="Normal 2 2 9" xfId="2155" xr:uid="{755D4A50-6016-4CB8-A353-4B6CEE491804}"/>
    <cellStyle name="Normal 2 2 9 2" xfId="5399" xr:uid="{CDE65DEC-6D9B-4CA2-AC63-8F7983CC10DA}"/>
    <cellStyle name="Normal 2 2 9 2 2" xfId="6168" xr:uid="{D2AA6BB2-F5D8-4738-BBAD-8927690104FC}"/>
    <cellStyle name="Normal 2 2 9 2 2 2" xfId="22211" xr:uid="{D4B4F366-8756-476A-ACD9-A29F9736913F}"/>
    <cellStyle name="Normal 2 2 9 2 2 3" xfId="28671" xr:uid="{EEABDF36-FC61-48BF-9006-268ADCA8B966}"/>
    <cellStyle name="Normal 2 2 9 2 3" xfId="21238" xr:uid="{19C76F93-6267-4DC9-B3CB-B9A207C932C2}"/>
    <cellStyle name="Normal 2 2 9 2 4" xfId="25705" xr:uid="{E2589552-C18E-4879-9F7D-BE58049C925C}"/>
    <cellStyle name="Normal 2 2 9 3" xfId="5579" xr:uid="{53392D52-6029-4EE1-BF52-029B02D57AEF}"/>
    <cellStyle name="Normal 2 2 9 3 2" xfId="6359" xr:uid="{0B30549C-3E78-4E63-BBA0-DFA386BDF98B}"/>
    <cellStyle name="Normal 2 2 9 3 2 2" xfId="22471" xr:uid="{BC70A6ED-A98E-4B09-A41A-D2E4D090D251}"/>
    <cellStyle name="Normal 2 2 9 3 3" xfId="21485" xr:uid="{C06768FA-F2E1-4ECA-998D-0244D96D1907}"/>
    <cellStyle name="Normal 2 2 9 3 4" xfId="27157" xr:uid="{F4382862-0B9D-4711-8C07-B672E752B9C8}"/>
    <cellStyle name="Normal 2 2 9 4" xfId="5964" xr:uid="{C2B05ECB-D666-4EE2-BA55-3D4CEB963DCB}"/>
    <cellStyle name="Normal 2 2 9 4 2" xfId="21965" xr:uid="{DDD6486C-CF58-4801-BAB2-CE421B12187D}"/>
    <cellStyle name="Normal 2 2 9 4 3" xfId="30150" xr:uid="{97D59D07-A3E4-4EBA-BA34-C42DCE370369}"/>
    <cellStyle name="Normal 2 2 9 5" xfId="20995" xr:uid="{3C1E0990-FB2E-4118-8639-F5C5506887EA}"/>
    <cellStyle name="Normal 2 2 9 6" xfId="18637" xr:uid="{4A360390-3EDE-44BD-9F9C-A66D5FE4340C}"/>
    <cellStyle name="Normal 2 2 9 7" xfId="24197" xr:uid="{8B1AD5E8-D335-4E15-8561-10C08300CAB1}"/>
    <cellStyle name="Normal 2 20" xfId="4886" xr:uid="{3844D3EA-CCBE-45D8-A599-CFCC54F0A680}"/>
    <cellStyle name="Normal 2 21" xfId="4475" xr:uid="{66DD38E1-8434-44AA-983F-88614F063F5F}"/>
    <cellStyle name="Normal 2 22" xfId="4311" xr:uid="{414208EB-FDDE-4A80-A6BF-F058218AB844}"/>
    <cellStyle name="Normal 2 23" xfId="31755" xr:uid="{82A6D986-B6C9-486A-9C3E-1EBC438E6FE3}"/>
    <cellStyle name="Normal 2 24" xfId="61" xr:uid="{59545AF7-5068-4C03-8997-F3F3B4E5E256}"/>
    <cellStyle name="Normal 2 25" xfId="50" xr:uid="{E7ACBE60-77F4-4D57-9478-E89DC1163A80}"/>
    <cellStyle name="Normal 2 3" xfId="162" xr:uid="{53B9B5E4-F95D-44C5-80DB-7E8059EEBDDD}"/>
    <cellStyle name="Normal 2 3 10" xfId="18638" xr:uid="{D48278E7-41FD-42FC-ABCF-6B2170754385}"/>
    <cellStyle name="Normal 2 3 11" xfId="20757" xr:uid="{E06419FA-96A7-4538-A340-02F76BB743C4}"/>
    <cellStyle name="Normal 2 3 12" xfId="6679" xr:uid="{D4314F8C-4071-41BC-AF8B-D943A406C97D}"/>
    <cellStyle name="Normal 2 3 13" xfId="4480" xr:uid="{8553CD22-5B97-4298-9424-70C9206921BF}"/>
    <cellStyle name="Normal 2 3 2" xfId="167" xr:uid="{29B56A91-348E-43A5-A565-3D8355375308}"/>
    <cellStyle name="Normal 2 3 2 2" xfId="411" xr:uid="{4310E5A5-75FB-45BA-B673-6999C81FBAB2}"/>
    <cellStyle name="Normal 2 3 2 2 2" xfId="1414" xr:uid="{840C1819-8F0E-4961-87D1-5EA72BC6617D}"/>
    <cellStyle name="Normal 2 3 2 2 2 2" xfId="2076" xr:uid="{2AF625F7-E06A-4316-A541-818EAF182515}"/>
    <cellStyle name="Normal 2 3 2 2 2 2 2" xfId="3311" xr:uid="{BCEF498A-3CAC-418F-A4F7-C90B7C0D733C}"/>
    <cellStyle name="Normal 2 3 2 2 2 2 3" xfId="23317" xr:uid="{0A5FB123-6334-4297-9FCB-572F04D7F319}"/>
    <cellStyle name="Normal 2 3 2 2 2 3" xfId="2708" xr:uid="{C3D48A3A-B842-4BB0-843D-84F6BA1CDAD9}"/>
    <cellStyle name="Normal 2 3 2 2 2 4" xfId="18641" xr:uid="{AC481889-6EE5-4EA2-9EBD-1E9E299AF7AA}"/>
    <cellStyle name="Normal 2 3 2 2 3" xfId="1786" xr:uid="{ADAF653A-F54C-499C-A004-C71FBCAE4ABD}"/>
    <cellStyle name="Normal 2 3 2 2 3 2" xfId="3007" xr:uid="{095209E9-1DE7-4A28-9DB8-2F60867C3221}"/>
    <cellStyle name="Normal 2 3 2 2 3 3" xfId="18642" xr:uid="{D86F0007-C6D6-47BD-BABB-882BA4D5EEC8}"/>
    <cellStyle name="Normal 2 3 2 2 4" xfId="2358" xr:uid="{096B095B-EF16-4EF0-9C70-FF098A0AA593}"/>
    <cellStyle name="Normal 2 3 2 2 4 2" xfId="20931" xr:uid="{A32A9D75-1DCF-4AE5-B15C-D1F48218354F}"/>
    <cellStyle name="Normal 2 3 2 2 5" xfId="3504" xr:uid="{E5438706-5952-4F2C-A5BC-78E34D5483FC}"/>
    <cellStyle name="Normal 2 3 2 2 5 2" xfId="18640" xr:uid="{DDA83A4F-F7B0-411D-8A40-63DC8935C6F9}"/>
    <cellStyle name="Normal 2 3 2 2 6" xfId="777" xr:uid="{B4BF1DB2-E288-44D9-96CB-A356599CFCC5}"/>
    <cellStyle name="Normal 2 3 2 2 6 2" xfId="23258" xr:uid="{0144772C-C428-4448-B22D-30BABD88AFC7}"/>
    <cellStyle name="Normal 2 3 2 2 7" xfId="5043" xr:uid="{D8D25CC9-880A-4632-9ED2-017D0E65F285}"/>
    <cellStyle name="Normal 2 3 2 3" xfId="1413" xr:uid="{6C0B40A7-E1C9-4D03-A0DB-3E09F4031AEF}"/>
    <cellStyle name="Normal 2 3 2 3 2" xfId="2075" xr:uid="{C9D0BABE-061F-4A4B-8E04-E0AA60EE67FD}"/>
    <cellStyle name="Normal 2 3 2 3 2 2" xfId="3310" xr:uid="{7E92F9B6-33C6-457B-BDC4-EB5A93E06409}"/>
    <cellStyle name="Normal 2 3 2 3 2 3" xfId="23897" xr:uid="{EDDBB796-D3B3-4C5E-B9AB-F2902B9D1480}"/>
    <cellStyle name="Normal 2 3 2 3 3" xfId="2707" xr:uid="{1CAD9535-31A9-4F2C-B6EF-E729C2DD691E}"/>
    <cellStyle name="Normal 2 3 2 3 4" xfId="18643" xr:uid="{4A4AD94A-D377-4581-8CF1-7CEDF3C2E01E}"/>
    <cellStyle name="Normal 2 3 2 4" xfId="1785" xr:uid="{A930F210-C3F0-458E-9E8F-B7BF6AAA5276}"/>
    <cellStyle name="Normal 2 3 2 4 2" xfId="3006" xr:uid="{24C241A2-EE21-4AFF-A769-4DF8776B9D36}"/>
    <cellStyle name="Normal 2 3 2 4 2 2" xfId="23242" xr:uid="{EFA86100-00D5-466B-9654-67B3AC29A416}"/>
    <cellStyle name="Normal 2 3 2 4 3" xfId="18644" xr:uid="{F3740158-5CD5-45DB-A402-BD9EB43E9871}"/>
    <cellStyle name="Normal 2 3 2 5" xfId="2241" xr:uid="{133B4B45-52F1-402F-9A10-21B7F6B1195C}"/>
    <cellStyle name="Normal 2 3 2 5 2" xfId="18645" xr:uid="{F9DB5EAD-71B9-48F4-A121-8B58E74E2E6A}"/>
    <cellStyle name="Normal 2 3 2 6" xfId="3399" xr:uid="{F32C4FAB-6C22-41CD-A50C-A8B994DE1237}"/>
    <cellStyle name="Normal 2 3 2 6 2" xfId="20906" xr:uid="{828C84A7-DEE3-459F-8D73-6233093C50BF}"/>
    <cellStyle name="Normal 2 3 2 7" xfId="882" xr:uid="{071E00F1-C49F-4F25-99BD-83E1810A6C1F}"/>
    <cellStyle name="Normal 2 3 2 7 2" xfId="18639" xr:uid="{384BAAB3-FA15-496E-BA44-2CD091B279BA}"/>
    <cellStyle name="Normal 2 3 2 8" xfId="4545" xr:uid="{27141A3D-335E-41A8-81F8-50F0B0835B83}"/>
    <cellStyle name="Normal 2 3 3" xfId="352" xr:uid="{D0AB2E22-9380-4EDD-8592-47A32502DF36}"/>
    <cellStyle name="Normal 2 3 3 2" xfId="1415" xr:uid="{CAAD0943-5296-4A40-A619-BB67947E724D}"/>
    <cellStyle name="Normal 2 3 3 2 2" xfId="2077" xr:uid="{DA62DAFA-3F0B-40B7-B12B-D1F20D6658D2}"/>
    <cellStyle name="Normal 2 3 3 2 2 2" xfId="3312" xr:uid="{1DAD30B9-E6CC-42C6-B036-014B038A20DA}"/>
    <cellStyle name="Normal 2 3 3 2 2 2 2" xfId="24450" xr:uid="{190193C7-17D6-428E-8480-7E2B21CE042F}"/>
    <cellStyle name="Normal 2 3 3 2 2 3" xfId="18648" xr:uid="{5F576ED1-E364-4507-9577-7DE2D94F25FC}"/>
    <cellStyle name="Normal 2 3 3 2 3" xfId="2709" xr:uid="{C3A2BF85-12A7-4351-B973-B221497C3602}"/>
    <cellStyle name="Normal 2 3 3 2 3 2" xfId="18649" xr:uid="{E8A59886-40A3-41BC-BF03-459CAC6768AE}"/>
    <cellStyle name="Normal 2 3 3 2 4" xfId="23307" xr:uid="{3505EF8A-7C5B-40CB-A275-09FF6FCB3C48}"/>
    <cellStyle name="Normal 2 3 3 2 5" xfId="18647" xr:uid="{EBE11C88-F623-4FDC-ADA3-7DF4705A7790}"/>
    <cellStyle name="Normal 2 3 3 3" xfId="1787" xr:uid="{F4171BA0-3D6D-4D51-AC72-F516F38199A0}"/>
    <cellStyle name="Normal 2 3 3 3 2" xfId="3008" xr:uid="{CB962753-C327-48BE-937F-24686C2987C3}"/>
    <cellStyle name="Normal 2 3 3 3 2 2" xfId="24087" xr:uid="{A6161A19-6A92-4D0E-BF40-0BDB974A7AF4}"/>
    <cellStyle name="Normal 2 3 3 3 3" xfId="18650" xr:uid="{BB329E21-0D6A-4E2F-B716-CB29471FEA06}"/>
    <cellStyle name="Normal 2 3 3 4" xfId="2291" xr:uid="{74EF6D41-A7BC-41D6-82E2-7AD85821E12D}"/>
    <cellStyle name="Normal 2 3 3 4 2" xfId="18651" xr:uid="{E46EB84B-121C-4C48-92EB-445CC4C013A4}"/>
    <cellStyle name="Normal 2 3 3 5" xfId="3456" xr:uid="{DACF51CE-4C0D-4C7B-8233-2DB7ABFF44BD}"/>
    <cellStyle name="Normal 2 3 3 5 2" xfId="18652" xr:uid="{91D78E5E-59A2-4F4C-855E-320EDE19BD2F}"/>
    <cellStyle name="Normal 2 3 3 6" xfId="698" xr:uid="{46C8F382-9B35-4C31-BE1A-ED68870F2D4E}"/>
    <cellStyle name="Normal 2 3 3 6 2" xfId="20944" xr:uid="{C6B605E9-27FE-494D-AB07-77584B9D21F1}"/>
    <cellStyle name="Normal 2 3 3 7" xfId="18646" xr:uid="{6752058E-6ACA-4903-925D-6C65B0DCD275}"/>
    <cellStyle name="Normal 2 3 3 8" xfId="23239" xr:uid="{87AC41C6-613A-41FF-8AF5-04EE9C931A38}"/>
    <cellStyle name="Normal 2 3 3 9" xfId="5065" xr:uid="{E58F7CA9-E690-4DF7-A4CE-2D30BD2CB8CC}"/>
    <cellStyle name="Normal 2 3 4" xfId="200" xr:uid="{1B681271-D924-40D7-AD75-C8D74B799A9C}"/>
    <cellStyle name="Normal 2 3 4 2" xfId="1412" xr:uid="{7A2E5DE2-0750-4728-B94F-3FCB0581E496}"/>
    <cellStyle name="Normal 2 3 4 2 2" xfId="2074" xr:uid="{0E5B60A4-DC3F-4DC4-8932-BA39A73A2921}"/>
    <cellStyle name="Normal 2 3 4 2 2 2" xfId="3309" xr:uid="{B1F5DD87-B123-4330-A3D0-BD3B6B59917D}"/>
    <cellStyle name="Normal 2 3 4 2 2 3" xfId="22689" xr:uid="{5B0A52DF-512C-4BCD-8932-423C871596A1}"/>
    <cellStyle name="Normal 2 3 4 2 3" xfId="2710" xr:uid="{108497A1-A584-4A03-9721-9742C863E012}"/>
    <cellStyle name="Normal 2 3 4 2 3 2" xfId="18654" xr:uid="{353F73B8-34C1-4516-9C66-BBBB2DCF4CD6}"/>
    <cellStyle name="Normal 2 3 4 2 4" xfId="6588" xr:uid="{2C00AD6C-61EC-498C-89AA-F2C052BBC224}"/>
    <cellStyle name="Normal 2 3 4 3" xfId="1784" xr:uid="{D04DC9A8-2889-492E-A41F-9B2C6C5E8CCF}"/>
    <cellStyle name="Normal 2 3 4 3 2" xfId="3005" xr:uid="{E5337447-15C8-4553-ABF8-12E799BF58BC}"/>
    <cellStyle name="Normal 2 3 4 3 3" xfId="18655" xr:uid="{8B4AD11B-9258-47B7-AC57-215C42E4DA75}"/>
    <cellStyle name="Normal 2 3 4 4" xfId="2364" xr:uid="{713183F0-20AE-4209-8089-956856E7EF8C}"/>
    <cellStyle name="Normal 2 3 4 4 2" xfId="22803" xr:uid="{9FA88385-D336-49B1-9BED-EA0AA541D479}"/>
    <cellStyle name="Normal 2 3 4 4 3" xfId="21094" xr:uid="{CF79DE1A-489B-4354-85CF-D9FA3A77B8E3}"/>
    <cellStyle name="Normal 2 3 4 5" xfId="3407" xr:uid="{94196828-BF51-4A29-8AA0-EB9A8732FA7A}"/>
    <cellStyle name="Normal 2 3 4 5 2" xfId="18653" xr:uid="{0F0DF0C6-5475-4B01-8505-0BEEB4F2CCDA}"/>
    <cellStyle name="Normal 2 3 4 6" xfId="673" xr:uid="{BE96B052-1B40-49B0-83AD-EFD779413350}"/>
    <cellStyle name="Normal 2 3 4 6 2" xfId="23293" xr:uid="{76CBE2EA-785E-41EF-8148-C0A30E1CF2CA}"/>
    <cellStyle name="Normal 2 3 4 7" xfId="5243" xr:uid="{1421E197-02F6-4FC1-BF16-A47404F0DC45}"/>
    <cellStyle name="Normal 2 3 5" xfId="465" xr:uid="{E81A0135-378E-45F2-A867-A3D4AA7FCD8F}"/>
    <cellStyle name="Normal 2 3 5 2" xfId="1097" xr:uid="{561028C3-D1C3-40DD-9D2B-D8EADD06B775}"/>
    <cellStyle name="Normal 2 3 5 2 2" xfId="3076" xr:uid="{50B7A0C5-264F-40AE-9A88-FCBB0753BC65}"/>
    <cellStyle name="Normal 2 3 5 2 2 2" xfId="23415" xr:uid="{963D91F7-A39A-4BA8-98E1-84C03357C67D}"/>
    <cellStyle name="Normal 2 3 5 2 2 3" xfId="22700" xr:uid="{DE51E4F5-0FCA-4450-812D-A2505C697FED}"/>
    <cellStyle name="Normal 2 3 5 2 3" xfId="3616" xr:uid="{9510321C-8CC8-47C8-A1E4-186C74C0CE3B}"/>
    <cellStyle name="Normal 2 3 5 2 3 2" xfId="22773" xr:uid="{92CA315B-D49D-480C-8730-73F4D2BCD557}"/>
    <cellStyle name="Normal 2 3 5 2 3 3" xfId="23752" xr:uid="{A2BA1C5E-B8E5-47DC-945B-7135FFA8541C}"/>
    <cellStyle name="Normal 2 3 5 2 3 4" xfId="20921" xr:uid="{E506F9D3-6B63-432B-A0AD-4E238CCDCE1F}"/>
    <cellStyle name="Normal 2 3 5 2 4" xfId="3694" xr:uid="{92FDFE57-BF4A-4F0B-91DA-4DFA82108686}"/>
    <cellStyle name="Normal 2 3 5 2 4 2" xfId="3879" xr:uid="{55B4E076-E61E-4040-BA60-E6838C474742}"/>
    <cellStyle name="Normal 2 3 5 2 5" xfId="1841" xr:uid="{82D94461-154F-4475-ABCE-0ADECD20FCD1}"/>
    <cellStyle name="Normal 2 3 5 2 6" xfId="6602" xr:uid="{9A8E4130-1552-478B-9E73-901EA5C33505}"/>
    <cellStyle name="Normal 2 3 5 3" xfId="959" xr:uid="{5297DA79-6CDE-4C67-8AF7-55489BFEF345}"/>
    <cellStyle name="Normal 2 3 5 3 2" xfId="3768" xr:uid="{FD48666E-A9D8-429E-8896-BC4FBF44E66C}"/>
    <cellStyle name="Normal 2 3 5 3 3" xfId="2706" xr:uid="{6247674E-0CA5-4311-92BD-6464E5CADABC}"/>
    <cellStyle name="Normal 2 3 5 3 4" xfId="18656" xr:uid="{D8B23D0D-2301-4271-ACB9-4C32EB8A2088}"/>
    <cellStyle name="Normal 2 3 5 4" xfId="3522" xr:uid="{009A70EA-D764-46EC-8178-B16925FAE236}"/>
    <cellStyle name="Normal 2 3 5 4 2" xfId="31657" xr:uid="{9327344E-4958-4A5E-9F63-70C80EC83E2F}"/>
    <cellStyle name="Normal 2 3 5 4 3" xfId="23706" xr:uid="{CD76B3C7-A784-438B-A993-62BFD5BDECC7}"/>
    <cellStyle name="Normal 2 3 5 5" xfId="1179" xr:uid="{05AD0FE3-B966-48DA-BE55-4D4A5775A9AE}"/>
    <cellStyle name="Normal 2 3 5 5 2" xfId="23367" xr:uid="{7D46D32A-BA4D-407A-B9F4-90710AC87682}"/>
    <cellStyle name="Normal 2 3 5 6" xfId="5019" xr:uid="{6E5BB46A-50CB-4DC1-B488-E760AE1F88DB}"/>
    <cellStyle name="Normal 2 3 6" xfId="679" xr:uid="{3B5F6987-E1CC-4D2E-B48C-BDE1F13BBD65}"/>
    <cellStyle name="Normal 2 3 6 2" xfId="2772" xr:uid="{00FD5CA1-6B05-4604-A276-84C9818A1AC6}"/>
    <cellStyle name="Normal 2 3 6 2 2" xfId="31492" xr:uid="{482621FA-C68F-4274-AB04-A00DEA35883A}"/>
    <cellStyle name="Normal 2 3 6 2 3" xfId="18657" xr:uid="{C6F18AE1-D1D8-4C75-B6DF-27B070D73A62}"/>
    <cellStyle name="Normal 2 3 6 3" xfId="3391" xr:uid="{2F516893-3EA8-407F-BD10-0FDDE5E3F22D}"/>
    <cellStyle name="Normal 2 3 6 3 2" xfId="23780" xr:uid="{8CA04724-C436-4341-8AAD-7017426D2C19}"/>
    <cellStyle name="Normal 2 3 6 4" xfId="1551" xr:uid="{203F0084-26DD-42A7-99BE-3759173BCC19}"/>
    <cellStyle name="Normal 2 3 6 5" xfId="4914" xr:uid="{2A90860A-B34A-4F46-B544-6D12C79F362C}"/>
    <cellStyle name="Normal 2 3 7" xfId="665" xr:uid="{38D97C92-D61C-4A3E-AFEF-0D5571A63422}"/>
    <cellStyle name="Normal 2 3 7 2" xfId="31598" xr:uid="{7C6D376D-BA71-4B25-81DB-0B6DDCB1611D}"/>
    <cellStyle name="Normal 2 3 7 3" xfId="18658" xr:uid="{B1645F4D-17B5-4609-8A83-3CAB82FB374C}"/>
    <cellStyle name="Normal 2 3 8" xfId="4099" xr:uid="{9599786C-1577-40A8-B954-B8C8377FDF1A}"/>
    <cellStyle name="Normal 2 3 8 2" xfId="4297" xr:uid="{B6A7B3C9-7288-4103-806A-8417A10CAB53}"/>
    <cellStyle name="Normal 2 3 8 3" xfId="18659" xr:uid="{87899EB1-D010-45D1-8D46-CC2A0A0EE267}"/>
    <cellStyle name="Normal 2 3 9" xfId="20734" xr:uid="{8D6E2E15-F3CC-4C9B-95F9-03E5E7C63DD7}"/>
    <cellStyle name="Normal 2 4" xfId="350" xr:uid="{F11F7872-334A-4BC4-9C08-73C228F50C95}"/>
    <cellStyle name="Normal 2 4 10" xfId="18660" xr:uid="{26C4D466-8132-4C86-BB1C-DC2619A8E572}"/>
    <cellStyle name="Normal 2 4 10 2" xfId="26589" xr:uid="{7C9CFA47-EE13-4F41-81A5-391D44C8D94C}"/>
    <cellStyle name="Normal 2 4 10 2 2" xfId="29573" xr:uid="{8FEC5BB3-1BEC-4F3E-935E-DA44C4390F45}"/>
    <cellStyle name="Normal 2 4 10 3" xfId="28062" xr:uid="{CB4FBF81-F138-471E-ACA4-F993A923887C}"/>
    <cellStyle name="Normal 2 4 10 4" xfId="31061" xr:uid="{CB8AD622-49BA-45BE-8F2E-1A74FBE5978E}"/>
    <cellStyle name="Normal 2 4 10 5" xfId="25132" xr:uid="{BE037211-C728-4F02-84C7-4B265AAC1A6C}"/>
    <cellStyle name="Normal 2 4 11" xfId="25403" xr:uid="{81998EA8-940A-421B-864F-5C7BDC3EDDD7}"/>
    <cellStyle name="Normal 2 4 11 2" xfId="28356" xr:uid="{904D8340-4AF8-4885-AD56-667266984248}"/>
    <cellStyle name="Normal 2 4 12" xfId="25433" xr:uid="{25B93B83-83C5-4F72-9339-BB6EA9FAC34F}"/>
    <cellStyle name="Normal 2 4 12 2" xfId="28387" xr:uid="{A72FFB08-F2DD-4F81-A0A7-805311488711}"/>
    <cellStyle name="Normal 2 4 13" xfId="26883" xr:uid="{BCAEDD9A-C057-43C8-80FA-7285281D6052}"/>
    <cellStyle name="Normal 2 4 14" xfId="29865" xr:uid="{5F8F5C16-52DC-49FB-AF73-E608023FD3D0}"/>
    <cellStyle name="Normal 2 4 15" xfId="23810" xr:uid="{0CAC8761-73C8-49F2-8924-11A29FAD22F2}"/>
    <cellStyle name="Normal 2 4 16" xfId="23237" xr:uid="{00CC82EB-DB58-4157-8A25-8336980B026A}"/>
    <cellStyle name="Normal 2 4 17" xfId="4543" xr:uid="{B98340F8-1D2D-4029-87B4-080C458CEB33}"/>
    <cellStyle name="Normal 2 4 2" xfId="850" xr:uid="{A2828308-75EA-4ADB-9111-BF5FCEADCF0C}"/>
    <cellStyle name="Normal 2 4 2 10" xfId="24017" xr:uid="{41C375CB-A4B9-4DE3-9D75-1888763F9BE8}"/>
    <cellStyle name="Normal 2 4 2 11" xfId="4727" xr:uid="{B20AC409-1841-4C0D-9546-906A4DA9CD59}"/>
    <cellStyle name="Normal 2 4 2 2" xfId="1417" xr:uid="{EC323275-F0FF-462C-A355-1614FDDD2E4D}"/>
    <cellStyle name="Normal 2 4 2 2 2" xfId="2079" xr:uid="{578336DD-2C2B-43EF-992A-64DA1E69F3A7}"/>
    <cellStyle name="Normal 2 4 2 2 2 2" xfId="3314" xr:uid="{9D8F6D17-F05E-4F54-A7F2-F99DC2914AA8}"/>
    <cellStyle name="Normal 2 4 2 2 2 3" xfId="25888" xr:uid="{055F814D-02D1-4BF7-BF13-23A356FF22BE}"/>
    <cellStyle name="Normal 2 4 2 2 2 4" xfId="18663" xr:uid="{F03ECE7A-7983-4604-8E0F-BB3C312F7586}"/>
    <cellStyle name="Normal 2 4 2 2 3" xfId="2359" xr:uid="{AD77F3E5-3F11-4A17-8326-EAEB5AC7C7D6}"/>
    <cellStyle name="Normal 2 4 2 2 3 2" xfId="27351" xr:uid="{D86AED31-AB1D-49D7-8B55-369AD8F20C2C}"/>
    <cellStyle name="Normal 2 4 2 2 3 3" xfId="18664" xr:uid="{621D3037-E35F-418D-80EB-00982A27D9BD}"/>
    <cellStyle name="Normal 2 4 2 2 4" xfId="18662" xr:uid="{8C5F5C52-51DC-4D77-AF61-F33B8183CC64}"/>
    <cellStyle name="Normal 2 4 2 2 4 2" xfId="30346" xr:uid="{DA006550-2C43-40C7-BD14-79B859214C7C}"/>
    <cellStyle name="Normal 2 4 2 2 5" xfId="24422" xr:uid="{8E50FE83-CFF4-4E8A-A9CB-BC137FA4859C}"/>
    <cellStyle name="Normal 2 4 2 2 6" xfId="4845" xr:uid="{E45D5A90-D506-477A-8FEF-CFD9962CBE50}"/>
    <cellStyle name="Normal 2 4 2 3" xfId="1789" xr:uid="{09FDBD06-478A-4394-8B43-3AC834B0790D}"/>
    <cellStyle name="Normal 2 4 2 3 2" xfId="3010" xr:uid="{FC1237FC-E66B-4308-8ED3-6D9B61A80BC2}"/>
    <cellStyle name="Normal 2 4 2 3 2 2" xfId="29155" xr:uid="{815810B7-A28F-474F-9779-C8DFE6F4CDAF}"/>
    <cellStyle name="Normal 2 4 2 3 3" xfId="27644" xr:uid="{27461209-967A-40FD-B5B9-4B61BA979ECB}"/>
    <cellStyle name="Normal 2 4 2 3 4" xfId="30642" xr:uid="{A70EF2E1-C341-4BAB-81D4-8C2FB2343824}"/>
    <cellStyle name="Normal 2 4 2 3 5" xfId="24732" xr:uid="{507CC05E-30A6-4160-93A1-2219099F2712}"/>
    <cellStyle name="Normal 2 4 2 3 6" xfId="18665" xr:uid="{F5A6FCA9-32BA-420D-BDAC-34A3FA30E63B}"/>
    <cellStyle name="Normal 2 4 2 4" xfId="2242" xr:uid="{92FF89E6-6272-4436-A9A5-D56EACDD9B9A}"/>
    <cellStyle name="Normal 2 4 2 4 2" xfId="26468" xr:uid="{C6D10C21-A70E-41CA-A66C-351FB3A2BC45}"/>
    <cellStyle name="Normal 2 4 2 4 2 2" xfId="29452" xr:uid="{797B0D23-42DA-4AFC-8AD6-82F1DDB6BA12}"/>
    <cellStyle name="Normal 2 4 2 4 3" xfId="27941" xr:uid="{1AB3CE16-0CC9-47EE-AE5A-F561726DCBDE}"/>
    <cellStyle name="Normal 2 4 2 4 4" xfId="30940" xr:uid="{B11B82F3-63DE-4573-8461-78B2FE4A912E}"/>
    <cellStyle name="Normal 2 4 2 4 5" xfId="25011" xr:uid="{3E9D9902-E7B2-462F-8D65-17758E11FCF5}"/>
    <cellStyle name="Normal 2 4 2 4 6" xfId="18666" xr:uid="{77F3628A-8808-4FE7-B813-59AB71D2FBA8}"/>
    <cellStyle name="Normal 2 4 2 5" xfId="3454" xr:uid="{924B326F-597F-4DB9-B6CD-64E7E7BD829A}"/>
    <cellStyle name="Normal 2 4 2 5 2" xfId="26777" xr:uid="{89C18020-2761-4087-BDA9-DB7BDFBFAB66}"/>
    <cellStyle name="Normal 2 4 2 5 2 2" xfId="29761" xr:uid="{2181F322-6C53-487F-AE7D-4AFAF7E17545}"/>
    <cellStyle name="Normal 2 4 2 5 3" xfId="28250" xr:uid="{84E77F0D-9CBB-4235-9C69-E741DADBC4E4}"/>
    <cellStyle name="Normal 2 4 2 5 4" xfId="31250" xr:uid="{162A1FF2-702A-42C0-BFF1-1D4015E8EF8B}"/>
    <cellStyle name="Normal 2 4 2 5 5" xfId="25309" xr:uid="{1997185F-529B-4BDB-ACDE-6272244CE38D}"/>
    <cellStyle name="Normal 2 4 2 5 6" xfId="18667" xr:uid="{90E7808D-C9F7-40EF-B6CB-32394B537E97}"/>
    <cellStyle name="Normal 2 4 2 6" xfId="791" xr:uid="{41F53D97-A162-4758-B34C-EE391D0ADF30}"/>
    <cellStyle name="Normal 2 4 2 6 2" xfId="28575" xr:uid="{19983D4F-16E8-4726-BC34-145353F59380}"/>
    <cellStyle name="Normal 2 4 2 6 3" xfId="25609" xr:uid="{C8093BA0-2E0E-491E-81E2-7A9DC4D2E821}"/>
    <cellStyle name="Normal 2 4 2 6 4" xfId="21024" xr:uid="{1B2BA147-471A-4667-999B-D7C21E3B463B}"/>
    <cellStyle name="Normal 2 4 2 7" xfId="18661" xr:uid="{B3BAA01F-B640-40A5-80D3-17BB54C2320E}"/>
    <cellStyle name="Normal 2 4 2 7 2" xfId="27060" xr:uid="{F1ED5823-0EF4-4955-A6DF-17B92D21254B}"/>
    <cellStyle name="Normal 2 4 2 8" xfId="4888" xr:uid="{D1D8C53A-39FF-4064-B342-C8A3DDE1FD94}"/>
    <cellStyle name="Normal 2 4 2 8 2" xfId="30054" xr:uid="{3C8E2838-1431-46DF-B78C-763410CE1E88}"/>
    <cellStyle name="Normal 2 4 2 9" xfId="31493" xr:uid="{A1AC836E-1237-4C43-9B9F-B64727DB061B}"/>
    <cellStyle name="Normal 2 4 3" xfId="621" xr:uid="{31D5F76F-D6FD-4D78-83C7-9068163C8D01}"/>
    <cellStyle name="Normal 2 4 3 10" xfId="4817" xr:uid="{E1C79C3B-8AD6-4CC8-B97C-EC26EC779174}"/>
    <cellStyle name="Normal 2 4 3 2" xfId="1416" xr:uid="{737D7DFF-7EE0-47DE-8576-EA996F18AFC1}"/>
    <cellStyle name="Normal 2 4 3 2 2" xfId="2078" xr:uid="{8BA7D906-159A-4D49-B09A-740BC48163A7}"/>
    <cellStyle name="Normal 2 4 3 2 2 2" xfId="3313" xr:uid="{9E4934DB-9D54-4465-A79B-F054B12E3205}"/>
    <cellStyle name="Normal 2 4 3 2 2 3" xfId="25899" xr:uid="{EC4806E2-FC40-42FE-8EDE-71DBEA4E64C8}"/>
    <cellStyle name="Normal 2 4 3 2 2 4" xfId="18670" xr:uid="{B04051C1-5A36-4B3E-9DC2-CD2FD6BCC6B0}"/>
    <cellStyle name="Normal 2 4 3 2 3" xfId="2712" xr:uid="{FCFF972F-B314-45D2-8C5E-3526F70508BA}"/>
    <cellStyle name="Normal 2 4 3 2 3 2" xfId="27363" xr:uid="{4B402B00-0772-4930-A6AB-F63CE335EFEB}"/>
    <cellStyle name="Normal 2 4 3 2 3 3" xfId="18671" xr:uid="{E16B04EF-4CB6-47F5-A0E5-F33F63C88C3F}"/>
    <cellStyle name="Normal 2 4 3 2 4" xfId="22692" xr:uid="{790B2B53-DD57-4EB2-A358-9B0577988973}"/>
    <cellStyle name="Normal 2 4 3 2 4 2" xfId="30358" xr:uid="{E90780EC-D6CC-44C4-8BCF-FA39117824CA}"/>
    <cellStyle name="Normal 2 4 3 2 5" xfId="18669" xr:uid="{64FE7520-CF13-4B2C-A2CE-D474A152B058}"/>
    <cellStyle name="Normal 2 4 3 2 6" xfId="24443" xr:uid="{8C14581E-6625-49E7-98A3-261132E77CF3}"/>
    <cellStyle name="Normal 2 4 3 2 7" xfId="5014" xr:uid="{47958EE1-3C44-4C15-95DB-F8C1E445DF03}"/>
    <cellStyle name="Normal 2 4 3 3" xfId="1788" xr:uid="{184D92A9-BCE8-4875-B614-B3E7B6B482FA}"/>
    <cellStyle name="Normal 2 4 3 3 2" xfId="3009" xr:uid="{DC1D57AF-AF03-4E72-BDC4-39C2FA54643C}"/>
    <cellStyle name="Normal 2 4 3 3 2 2" xfId="29167" xr:uid="{A89718C4-DD6A-46DF-97D8-3E1992472D88}"/>
    <cellStyle name="Normal 2 4 3 3 3" xfId="27656" xr:uid="{2162DA37-6C50-4195-93FC-1B9AE501AD1F}"/>
    <cellStyle name="Normal 2 4 3 3 4" xfId="30654" xr:uid="{1353B696-8368-42C2-A896-438C1160CD19}"/>
    <cellStyle name="Normal 2 4 3 3 5" xfId="24743" xr:uid="{88C43B30-D658-4A1F-B20E-0751DFACE085}"/>
    <cellStyle name="Normal 2 4 3 3 6" xfId="18672" xr:uid="{922112F1-C6ED-4047-86CA-8AFC982EE4E9}"/>
    <cellStyle name="Normal 2 4 3 4" xfId="2261" xr:uid="{04D74CEA-0485-45BA-8904-CFD5B5AE6A60}"/>
    <cellStyle name="Normal 2 4 3 4 2" xfId="26480" xr:uid="{803D97F6-DE6E-42AA-AD73-180450BD703C}"/>
    <cellStyle name="Normal 2 4 3 4 2 2" xfId="29464" xr:uid="{3C1D5797-E85F-460E-BC57-686CF19E8F59}"/>
    <cellStyle name="Normal 2 4 3 4 3" xfId="27953" xr:uid="{BDBB3574-EB6A-429F-BDF3-8CFB8B242A17}"/>
    <cellStyle name="Normal 2 4 3 4 4" xfId="30952" xr:uid="{8E49A4C4-ADA1-49DE-AA05-9FAC0E3DE56F}"/>
    <cellStyle name="Normal 2 4 3 4 5" xfId="25023" xr:uid="{9E288646-507E-439B-8870-F32A5B3FB339}"/>
    <cellStyle name="Normal 2 4 3 4 6" xfId="18673" xr:uid="{69BC4DEF-5340-4DBE-8CE3-D6AA8A830034}"/>
    <cellStyle name="Normal 2 4 3 5" xfId="4184" xr:uid="{FDA2C6B0-C081-499F-997A-A9B4B215CA14}"/>
    <cellStyle name="Normal 2 4 3 5 2" xfId="26789" xr:uid="{DF49A078-54C0-4315-B6A0-7A8A0B118715}"/>
    <cellStyle name="Normal 2 4 3 5 2 2" xfId="29773" xr:uid="{9B594E04-9654-445E-BEAF-F2584F31E20F}"/>
    <cellStyle name="Normal 2 4 3 5 3" xfId="28262" xr:uid="{426D0E96-B38D-4FB7-8C04-A9E20A8B0C40}"/>
    <cellStyle name="Normal 2 4 3 5 4" xfId="31262" xr:uid="{BCDC6607-05D9-449B-B7C8-CD814ECE6A98}"/>
    <cellStyle name="Normal 2 4 3 5 5" xfId="25321" xr:uid="{399D7ECA-98F9-4A38-AE2D-4A57D30DE1A4}"/>
    <cellStyle name="Normal 2 4 3 5 6" xfId="18674" xr:uid="{7EA82465-BF61-465D-B921-63301F35E9B4}"/>
    <cellStyle name="Normal 2 4 3 6" xfId="21018" xr:uid="{2856BEA9-FF38-4BD4-ADDD-1C0F7912CD3B}"/>
    <cellStyle name="Normal 2 4 3 6 2" xfId="22811" xr:uid="{F7229A7C-3832-4213-93A6-7C2F9F16C4EB}"/>
    <cellStyle name="Normal 2 4 3 6 2 2" xfId="28587" xr:uid="{683549A0-10FD-41FE-A6C4-3A8FF052AAF5}"/>
    <cellStyle name="Normal 2 4 3 6 3" xfId="25621" xr:uid="{E5FED4EE-F951-49F7-B929-039BBA49308B}"/>
    <cellStyle name="Normal 2 4 3 7" xfId="18668" xr:uid="{CFF09B8B-9955-42CB-8036-7D4C0BF17A71}"/>
    <cellStyle name="Normal 2 4 3 7 2" xfId="27072" xr:uid="{821D516D-B8CA-42B6-A621-A5C56F4DABD8}"/>
    <cellStyle name="Normal 2 4 3 8" xfId="5156" xr:uid="{912C4144-520A-4297-976F-B7319E74BC60}"/>
    <cellStyle name="Normal 2 4 3 8 2" xfId="30066" xr:uid="{F942767B-3F95-4D9F-9A78-F9B8ACFFB357}"/>
    <cellStyle name="Normal 2 4 3 9" xfId="24031" xr:uid="{B880BBF5-1459-4D2D-994E-189D11F41D39}"/>
    <cellStyle name="Normal 2 4 4" xfId="138" xr:uid="{FC399287-A6DB-4DFC-964A-15B21E330F9C}"/>
    <cellStyle name="Normal 2 4 4 10" xfId="4835" xr:uid="{761BCB2C-A1F3-4296-8623-D97E88C273FF}"/>
    <cellStyle name="Normal 2 4 4 2" xfId="1812" xr:uid="{E6B7897E-3DAB-47E5-BB32-33AA5CB438A0}"/>
    <cellStyle name="Normal 2 4 4 2 2" xfId="3046" xr:uid="{297D4AE5-BF07-4F11-BE58-E848D1B19C12}"/>
    <cellStyle name="Normal 2 4 4 2 2 2" xfId="28889" xr:uid="{A1D0B8D3-EF55-424C-BCC3-56551D8898AE}"/>
    <cellStyle name="Normal 2 4 4 2 3" xfId="27378" xr:uid="{64697172-C4D9-49C0-9395-BD8449EF6D3D}"/>
    <cellStyle name="Normal 2 4 4 2 4" xfId="30373" xr:uid="{B5A81A86-FDC7-4926-A4CF-B627C4511615}"/>
    <cellStyle name="Normal 2 4 4 2 5" xfId="24485" xr:uid="{4033DD26-F77D-4A89-8CD1-DE236EB5EA5A}"/>
    <cellStyle name="Normal 2 4 4 2 6" xfId="18676" xr:uid="{79E73F0C-C50B-4FE1-9D5D-3088B3952BAB}"/>
    <cellStyle name="Normal 2 4 4 3" xfId="2711" xr:uid="{6B62308E-14A0-4D88-A9F0-33B4CE8BF986}"/>
    <cellStyle name="Normal 2 4 4 3 2" xfId="26200" xr:uid="{68B932DE-998B-4B22-B82C-9E1E7BB65CF2}"/>
    <cellStyle name="Normal 2 4 4 3 2 2" xfId="29182" xr:uid="{38969808-1556-4CD7-8738-8E888AEB5C62}"/>
    <cellStyle name="Normal 2 4 4 3 3" xfId="27671" xr:uid="{CF26B125-0CA0-443F-8595-EAB6142C9ADA}"/>
    <cellStyle name="Normal 2 4 4 3 4" xfId="30669" xr:uid="{99F3690C-C315-4011-AE8A-B5978E0A6DD4}"/>
    <cellStyle name="Normal 2 4 4 3 5" xfId="24757" xr:uid="{FB4F1E99-0D4E-404B-BFCC-68685BB2368B}"/>
    <cellStyle name="Normal 2 4 4 3 6" xfId="18677" xr:uid="{B3E2B177-2014-4447-80C1-C7A81474FF59}"/>
    <cellStyle name="Normal 2 4 4 4" xfId="18675" xr:uid="{3E10527E-30E3-4D67-B05D-F0F061F1A6D8}"/>
    <cellStyle name="Normal 2 4 4 4 2" xfId="26500" xr:uid="{BC2C8CF0-BF35-4142-B916-C53FB4D514E9}"/>
    <cellStyle name="Normal 2 4 4 4 2 2" xfId="29484" xr:uid="{CE6F5D76-73D3-4787-AC64-74D1F0F3BB66}"/>
    <cellStyle name="Normal 2 4 4 4 3" xfId="27973" xr:uid="{2BD7070A-05AA-47F4-A220-7AB3967B5A9F}"/>
    <cellStyle name="Normal 2 4 4 4 4" xfId="30972" xr:uid="{3EC7522D-AEFC-40E5-9ADF-39B94C293789}"/>
    <cellStyle name="Normal 2 4 4 4 5" xfId="25043" xr:uid="{89FF7665-2EAD-4FE0-89D8-A15E327A8B94}"/>
    <cellStyle name="Normal 2 4 4 5" xfId="4996" xr:uid="{32FF17C2-845D-423D-BEA6-1E453D3B1B07}"/>
    <cellStyle name="Normal 2 4 4 5 2" xfId="26804" xr:uid="{1E5A9179-515C-46D6-AA8B-C9785E9C06E6}"/>
    <cellStyle name="Normal 2 4 4 5 2 2" xfId="29788" xr:uid="{E9230A23-AA46-44F3-8CD0-E7E2B0F9AEB2}"/>
    <cellStyle name="Normal 2 4 4 5 3" xfId="28277" xr:uid="{F353823F-055B-42AD-A3F5-2A2F33F6A7AD}"/>
    <cellStyle name="Normal 2 4 4 5 4" xfId="31277" xr:uid="{2E2206AC-9580-4412-9911-BECAE4858365}"/>
    <cellStyle name="Normal 2 4 4 5 5" xfId="25336" xr:uid="{9B4E27BA-CD5A-4CA5-9AA8-E63A54999684}"/>
    <cellStyle name="Normal 2 4 4 6" xfId="25636" xr:uid="{6EB5E941-49FD-4BB2-BE81-2C2929FC9A3A}"/>
    <cellStyle name="Normal 2 4 4 6 2" xfId="28602" xr:uid="{715F0C81-C5F7-487C-9224-BD95E7AF8709}"/>
    <cellStyle name="Normal 2 4 4 7" xfId="27087" xr:uid="{A53B2645-0223-4878-9E96-5C3A3604B3E2}"/>
    <cellStyle name="Normal 2 4 4 8" xfId="30081" xr:uid="{4A847222-835E-4AD5-9EE7-5917E9427353}"/>
    <cellStyle name="Normal 2 4 4 9" xfId="24120" xr:uid="{14B8735F-C7DF-43EA-B7C8-5D38FD86A5DC}"/>
    <cellStyle name="Normal 2 4 5" xfId="1521" xr:uid="{1EA5F6D5-C7E2-46CF-AD75-DFD1D1F254F2}"/>
    <cellStyle name="Normal 2 4 5 10" xfId="18678" xr:uid="{6EB5BCE3-64FE-4EBC-9FD0-664A5E8CD4D8}"/>
    <cellStyle name="Normal 2 4 5 2" xfId="2741" xr:uid="{9FA4BD67-47EC-4904-89B4-75EDAA9E371B}"/>
    <cellStyle name="Normal 2 4 5 2 2" xfId="25936" xr:uid="{48BA0919-FDF3-4E71-BE68-0B6DC653DBC5}"/>
    <cellStyle name="Normal 2 4 5 2 2 2" xfId="28913" xr:uid="{F4679769-9A73-4CE1-B0AB-09ADEF12DEF3}"/>
    <cellStyle name="Normal 2 4 5 2 3" xfId="27402" xr:uid="{375DF1A1-3E84-49EB-82C7-11C1D7F68CD0}"/>
    <cellStyle name="Normal 2 4 5 2 4" xfId="30397" xr:uid="{8B471780-7FC6-41FB-8075-B2FBC43BF39A}"/>
    <cellStyle name="Normal 2 4 5 3" xfId="24781" xr:uid="{BC7DA06D-442B-4AEF-94AC-EC87A5A2307A}"/>
    <cellStyle name="Normal 2 4 5 3 2" xfId="26224" xr:uid="{FE2B35B2-353E-41CB-9F91-03F5B01D238D}"/>
    <cellStyle name="Normal 2 4 5 3 2 2" xfId="29206" xr:uid="{1D18428C-9743-4842-8C3A-CE12F8568090}"/>
    <cellStyle name="Normal 2 4 5 3 3" xfId="27695" xr:uid="{1D31ACEA-AACA-4F3F-A511-14A8AC527CF8}"/>
    <cellStyle name="Normal 2 4 5 3 4" xfId="30693" xr:uid="{B3080E31-25CD-4579-AC53-57B8385A0A29}"/>
    <cellStyle name="Normal 2 4 5 4" xfId="25067" xr:uid="{BD1F684E-7E74-4535-BD1D-045E55AF6BBB}"/>
    <cellStyle name="Normal 2 4 5 4 2" xfId="26524" xr:uid="{BFED5683-CC50-41AF-8B8D-54C85C76599E}"/>
    <cellStyle name="Normal 2 4 5 4 2 2" xfId="29508" xr:uid="{017BC3D7-D12C-42A1-BCEB-62819AA3C013}"/>
    <cellStyle name="Normal 2 4 5 4 3" xfId="27997" xr:uid="{6B33529F-BF9E-4513-9D3D-906C23D6F343}"/>
    <cellStyle name="Normal 2 4 5 4 4" xfId="30996" xr:uid="{CFD4BF0C-FBAC-4A43-9442-4D7FBEBB3439}"/>
    <cellStyle name="Normal 2 4 5 5" xfId="25360" xr:uid="{B600BB65-3D52-4B64-958D-7C7BB561C4AB}"/>
    <cellStyle name="Normal 2 4 5 5 2" xfId="26828" xr:uid="{0589E6AD-B29B-418E-B486-BE10DDA6F9AE}"/>
    <cellStyle name="Normal 2 4 5 5 2 2" xfId="29812" xr:uid="{51DBEE66-6617-4DD7-93F9-0A0D93F0FA7F}"/>
    <cellStyle name="Normal 2 4 5 5 3" xfId="28301" xr:uid="{CD7AB546-D844-44EF-B935-EE3FE673C64A}"/>
    <cellStyle name="Normal 2 4 5 5 4" xfId="31301" xr:uid="{D5095C93-84CE-4C9D-975E-A68509EC86E3}"/>
    <cellStyle name="Normal 2 4 5 6" xfId="25660" xr:uid="{29E91655-4625-4552-A124-AFE3D086FC05}"/>
    <cellStyle name="Normal 2 4 5 6 2" xfId="28626" xr:uid="{FE3247AE-5786-41DC-AFDA-DFB0E859DB7E}"/>
    <cellStyle name="Normal 2 4 5 7" xfId="27111" xr:uid="{3C5899CF-E516-47FB-92AF-2E80CDC25C66}"/>
    <cellStyle name="Normal 2 4 5 8" xfId="30105" xr:uid="{6326FE04-F4F5-42FE-9C80-374A56F79749}"/>
    <cellStyle name="Normal 2 4 5 9" xfId="24140" xr:uid="{FA071A8C-4916-4422-BAAC-F14A28DEE1C3}"/>
    <cellStyle name="Normal 2 4 6" xfId="2141" xr:uid="{892D8B64-DF73-4AD1-998C-0E8708476F8D}"/>
    <cellStyle name="Normal 2 4 6 10" xfId="18679" xr:uid="{A062E13D-9C96-4D62-B78C-5F7879A05139}"/>
    <cellStyle name="Normal 2 4 6 2" xfId="24525" xr:uid="{F370C4C3-5ACC-43CF-9D97-81636DF7AC59}"/>
    <cellStyle name="Normal 2 4 6 2 2" xfId="25961" xr:uid="{7091245B-9E56-428D-9817-A54C4E971CD6}"/>
    <cellStyle name="Normal 2 4 6 2 2 2" xfId="28938" xr:uid="{7AFB53AD-2AD1-483A-8471-FCDA8992230F}"/>
    <cellStyle name="Normal 2 4 6 2 3" xfId="27427" xr:uid="{6217534E-914F-4BC8-800B-5F4CFFF9B02C}"/>
    <cellStyle name="Normal 2 4 6 2 4" xfId="30422" xr:uid="{71CF32F6-B38F-49AA-9B94-601F44E8110E}"/>
    <cellStyle name="Normal 2 4 6 3" xfId="24806" xr:uid="{0BE89E91-B549-4DD1-BE25-D4ACB79E1065}"/>
    <cellStyle name="Normal 2 4 6 3 2" xfId="26249" xr:uid="{8609D58E-F434-42B7-96E8-C87D66586CA4}"/>
    <cellStyle name="Normal 2 4 6 3 2 2" xfId="29231" xr:uid="{913A872C-AE5C-450A-AB64-33063564C6AF}"/>
    <cellStyle name="Normal 2 4 6 3 3" xfId="27720" xr:uid="{0A04B2CC-5BBC-4907-B6F5-3F65FC26A291}"/>
    <cellStyle name="Normal 2 4 6 3 4" xfId="30718" xr:uid="{2A8DD29C-E6B7-4EB8-AB2D-F53FB6467EC0}"/>
    <cellStyle name="Normal 2 4 6 4" xfId="25092" xr:uid="{ADDDA9C0-7774-46AE-B7B3-1C414646E752}"/>
    <cellStyle name="Normal 2 4 6 4 2" xfId="26549" xr:uid="{C59F28AE-1D81-44F8-A55F-8241C42533DC}"/>
    <cellStyle name="Normal 2 4 6 4 2 2" xfId="29533" xr:uid="{E3373FA6-D4E4-493A-A685-32013C9CEC5A}"/>
    <cellStyle name="Normal 2 4 6 4 3" xfId="28022" xr:uid="{4010E64F-30F2-4449-97BA-CA8F8A6583FD}"/>
    <cellStyle name="Normal 2 4 6 4 4" xfId="31021" xr:uid="{C6CC1A1D-6FD9-44ED-AD17-03568067D3C3}"/>
    <cellStyle name="Normal 2 4 6 5" xfId="25385" xr:uid="{ACFB3D1A-EAED-40C9-B2A6-903FA52FDB6A}"/>
    <cellStyle name="Normal 2 4 6 5 2" xfId="26853" xr:uid="{6D3B2EF0-FF82-4C99-A54E-2584DF65EC73}"/>
    <cellStyle name="Normal 2 4 6 5 2 2" xfId="29837" xr:uid="{FABFF201-9F30-440B-8DED-1A70DF959955}"/>
    <cellStyle name="Normal 2 4 6 5 3" xfId="28326" xr:uid="{CB102370-2277-4CE9-8641-C4AAB6CD2097}"/>
    <cellStyle name="Normal 2 4 6 5 4" xfId="31326" xr:uid="{46D67588-BE53-417C-AEBD-CF15AFB8A014}"/>
    <cellStyle name="Normal 2 4 6 6" xfId="25685" xr:uid="{A550FD34-E851-4AAF-AB61-19ABB77DE6BF}"/>
    <cellStyle name="Normal 2 4 6 6 2" xfId="28651" xr:uid="{DE00BE5A-802E-4C1D-A49F-2C26A7C12B3C}"/>
    <cellStyle name="Normal 2 4 6 7" xfId="27136" xr:uid="{FC697376-3EA4-462C-BC53-FD448C6F9D1C}"/>
    <cellStyle name="Normal 2 4 6 8" xfId="30130" xr:uid="{F6547964-6F1C-4424-A5BC-6199FB35EC1D}"/>
    <cellStyle name="Normal 2 4 6 9" xfId="24157" xr:uid="{797E10E7-23F1-4FB8-A6CE-25B8C10E32D9}"/>
    <cellStyle name="Normal 2 4 7" xfId="4111" xr:uid="{2084D9D1-77E6-4DA0-A381-49240AB9D86F}"/>
    <cellStyle name="Normal 2 4 7 2" xfId="25713" xr:uid="{C6573B88-B6C5-4079-8C9F-0B0C58934674}"/>
    <cellStyle name="Normal 2 4 7 2 2" xfId="28679" xr:uid="{62827D81-BADC-4F28-9674-856F929377EC}"/>
    <cellStyle name="Normal 2 4 7 3" xfId="27165" xr:uid="{AA930911-82BD-4B87-A681-B86B1AEACB31}"/>
    <cellStyle name="Normal 2 4 7 4" xfId="30158" xr:uid="{D96AF939-3D76-4D2A-B226-8EB70C9219A7}"/>
    <cellStyle name="Normal 2 4 7 5" xfId="24214" xr:uid="{37475762-1A01-45AC-85AB-C5B24E63B1AA}"/>
    <cellStyle name="Normal 2 4 7 6" xfId="18680" xr:uid="{17DE7FF0-73AE-4BC9-B5F8-61A05CDC762C}"/>
    <cellStyle name="Normal 2 4 8" xfId="20704" xr:uid="{6277B0A1-2D91-4494-86AA-54FAC80341A3}"/>
    <cellStyle name="Normal 2 4 8 2" xfId="25991" xr:uid="{387B69ED-579E-4124-AC33-0F74D3F5981F}"/>
    <cellStyle name="Normal 2 4 8 2 2" xfId="28969" xr:uid="{E0168169-B745-4CDF-ACEA-700489201381}"/>
    <cellStyle name="Normal 2 4 8 3" xfId="27458" xr:uid="{8AB282A9-94B9-4E61-A423-823E5F430812}"/>
    <cellStyle name="Normal 2 4 8 4" xfId="30453" xr:uid="{5EAC8100-E4F1-4F72-8441-35D339B9BD5E}"/>
    <cellStyle name="Normal 2 4 8 5" xfId="24557" xr:uid="{A8D81156-BD53-4A89-9F75-196D8178C6CA}"/>
    <cellStyle name="Normal 2 4 9" xfId="20917" xr:uid="{FB79025D-D23A-491F-B136-A3AF5F86A80F}"/>
    <cellStyle name="Normal 2 4 9 2" xfId="26280" xr:uid="{E9FB79C5-B8CA-44C8-8F75-6D85867D1E7E}"/>
    <cellStyle name="Normal 2 4 9 2 2" xfId="29262" xr:uid="{A75A89A4-0F13-4045-BE24-F1E72F9CAA5C}"/>
    <cellStyle name="Normal 2 4 9 3" xfId="27751" xr:uid="{F042F090-3400-41ED-8013-CB96F0F1E0B7}"/>
    <cellStyle name="Normal 2 4 9 4" xfId="30749" xr:uid="{C3494350-796C-46AE-AA75-0624FBF537B2}"/>
    <cellStyle name="Normal 2 4 9 5" xfId="24835" xr:uid="{7A27FF0D-7DAF-4FFB-B132-79E0679E15DE}"/>
    <cellStyle name="Normal 2 5" xfId="396" xr:uid="{2F9D206E-5B15-4592-8A32-F954F5A00868}"/>
    <cellStyle name="Normal 2 5 10" xfId="18681" xr:uid="{5234D986-6144-47B4-8D27-4F352092D3D8}"/>
    <cellStyle name="Normal 2 5 11" xfId="5154" xr:uid="{1202DB2B-B5A3-4512-8215-44B8EBE9A55D}"/>
    <cellStyle name="Normal 2 5 12" xfId="4613" xr:uid="{E6EB983C-4842-459C-8429-A8B9CA842F92}"/>
    <cellStyle name="Normal 2 5 2" xfId="774" xr:uid="{0E2176DD-013B-4F8C-B0D0-D7978243FCA9}"/>
    <cellStyle name="Normal 2 5 2 2" xfId="1419" xr:uid="{18962FA3-0B65-4E1D-8B1D-379492CB772D}"/>
    <cellStyle name="Normal 2 5 2 2 2" xfId="2081" xr:uid="{FA57D239-3168-46E8-B98A-A77D5B01314C}"/>
    <cellStyle name="Normal 2 5 2 2 2 2" xfId="3316" xr:uid="{C3EBC3B3-3247-4F35-81B7-5DECD0B570F9}"/>
    <cellStyle name="Normal 2 5 2 2 2 3" xfId="18684" xr:uid="{95DA278A-ABB4-46C2-BD0D-3478910D61D0}"/>
    <cellStyle name="Normal 2 5 2 2 3" xfId="2714" xr:uid="{931279BD-BB01-4112-BF07-E00169915AC6}"/>
    <cellStyle name="Normal 2 5 2 2 3 2" xfId="18685" xr:uid="{6D1F7E43-F882-4DA3-8716-E53AB9355CD5}"/>
    <cellStyle name="Normal 2 5 2 2 4" xfId="22190" xr:uid="{4C772F02-F8AB-4B13-B810-C65984D799B9}"/>
    <cellStyle name="Normal 2 5 2 2 5" xfId="18683" xr:uid="{744089AB-C981-4FB3-AD41-F468FB29A13B}"/>
    <cellStyle name="Normal 2 5 2 2 6" xfId="24176" xr:uid="{C1BA9FC6-E04E-4E9C-9342-1348D0686484}"/>
    <cellStyle name="Normal 2 5 2 3" xfId="1791" xr:uid="{87DC877B-B6CB-4DE9-B69A-883D8E273268}"/>
    <cellStyle name="Normal 2 5 2 3 2" xfId="3012" xr:uid="{0287E6A0-923D-4786-97DB-E96A00FCCED6}"/>
    <cellStyle name="Normal 2 5 2 3 2 2" xfId="31573" xr:uid="{96E88075-3AC8-4D0E-9126-EE45C2E5A58B}"/>
    <cellStyle name="Normal 2 5 2 3 3" xfId="18686" xr:uid="{19CB2ACD-89A2-417A-9EB0-27FC84F43407}"/>
    <cellStyle name="Normal 2 5 2 4" xfId="2355" xr:uid="{FCF596F9-095C-4C1E-845D-C39A9837F262}"/>
    <cellStyle name="Normal 2 5 2 4 2" xfId="23459" xr:uid="{9D40CE7D-4D7C-45FC-B9F8-BDD7897375CD}"/>
    <cellStyle name="Normal 2 5 2 4 3" xfId="18687" xr:uid="{1E2A914F-74D5-4C89-BD3A-FCFE79A7B193}"/>
    <cellStyle name="Normal 2 5 2 5" xfId="18688" xr:uid="{B05F51FC-7ABB-4CC5-A40C-B3CB50D2156B}"/>
    <cellStyle name="Normal 2 5 2 6" xfId="21218" xr:uid="{4A912E66-95ED-4B9A-B971-54290EEB64E7}"/>
    <cellStyle name="Normal 2 5 2 7" xfId="18682" xr:uid="{FD30B1D2-17A1-4551-A08A-C19C2254F130}"/>
    <cellStyle name="Normal 2 5 2 8" xfId="5379" xr:uid="{DBAF7579-FDF1-493B-B65B-9C6EDB8A4999}"/>
    <cellStyle name="Normal 2 5 2 9" xfId="4783" xr:uid="{83DA3687-05A5-4096-BCB9-A02C9AD14F34}"/>
    <cellStyle name="Normal 2 5 3" xfId="1418" xr:uid="{F3ADEF4D-9C1F-426C-8136-5B1BD41FA605}"/>
    <cellStyle name="Normal 2 5 3 2" xfId="2080" xr:uid="{1B673D7E-D116-4EE9-92B1-0FE94C9553B5}"/>
    <cellStyle name="Normal 2 5 3 2 2" xfId="3315" xr:uid="{FEBFC7CE-1E25-449C-BC62-1A8D76739D54}"/>
    <cellStyle name="Normal 2 5 3 2 2 2" xfId="18691" xr:uid="{F3A0DD5D-450D-4C52-A782-AA16F32FF177}"/>
    <cellStyle name="Normal 2 5 3 2 3" xfId="18692" xr:uid="{792F2F1A-B02A-45E9-A6D6-E871C66E4EDF}"/>
    <cellStyle name="Normal 2 5 3 2 4" xfId="22449" xr:uid="{112D83F8-BD51-4E8D-A62C-C13AEBE7D16D}"/>
    <cellStyle name="Normal 2 5 3 2 5" xfId="18690" xr:uid="{C360BBF4-84BC-4A0B-B0B7-57FAA8390EC3}"/>
    <cellStyle name="Normal 2 5 3 3" xfId="2713" xr:uid="{B3A0BBFC-3CD2-41CE-B5E0-DF11AAB053B3}"/>
    <cellStyle name="Normal 2 5 3 3 2" xfId="18693" xr:uid="{905E19F4-69E8-4BAB-AEB7-3B7276AB203B}"/>
    <cellStyle name="Normal 2 5 3 4" xfId="18694" xr:uid="{867D76F0-675B-4EAE-B887-060A3AB3D035}"/>
    <cellStyle name="Normal 2 5 3 5" xfId="18695" xr:uid="{1F2B9109-378A-4DB5-9955-2360F1D7F631}"/>
    <cellStyle name="Normal 2 5 3 6" xfId="21464" xr:uid="{35FDEF67-C030-453D-81FC-2F68B5F83523}"/>
    <cellStyle name="Normal 2 5 3 7" xfId="18689" xr:uid="{FC5D5739-2B1F-494D-82E7-87584F488D43}"/>
    <cellStyle name="Normal 2 5 3 8" xfId="23783" xr:uid="{05391EC3-8087-4723-BEF6-D71DC27A0C59}"/>
    <cellStyle name="Normal 2 5 4" xfId="1790" xr:uid="{2EADEDC2-98DB-4DCD-A0DA-42A91EA12B95}"/>
    <cellStyle name="Normal 2 5 4 2" xfId="3011" xr:uid="{6C422E21-616D-4ADA-BFAB-15965CF8CD45}"/>
    <cellStyle name="Normal 2 5 4 2 2" xfId="18697" xr:uid="{B8EE53A9-9D16-4359-8A29-8EB2E961F08A}"/>
    <cellStyle name="Normal 2 5 4 3" xfId="18698" xr:uid="{9E8DF397-8A67-42DA-BB69-F5A4550F1D47}"/>
    <cellStyle name="Normal 2 5 4 4" xfId="21985" xr:uid="{F7F74155-1EAD-4D62-8626-1CF4D09A99DF}"/>
    <cellStyle name="Normal 2 5 4 5" xfId="18696" xr:uid="{15545B1E-E131-4A15-9CB0-D79C8094075F}"/>
    <cellStyle name="Normal 2 5 4 6" xfId="31622" xr:uid="{8F1E7750-60A1-4766-B413-A39B03D1B063}"/>
    <cellStyle name="Normal 2 5 5" xfId="2238" xr:uid="{43549B0A-89C6-4106-B3AD-D08546CA4E11}"/>
    <cellStyle name="Normal 2 5 5 2" xfId="31551" xr:uid="{FD08CE0D-5562-4AEE-85D3-08977DC49C64}"/>
    <cellStyle name="Normal 2 5 5 3" xfId="18699" xr:uid="{F794E48D-5F27-4F28-97AD-06B66882E433}"/>
    <cellStyle name="Normal 2 5 6" xfId="4139" xr:uid="{FC74B915-1439-45B9-ACEC-82A871A8461E}"/>
    <cellStyle name="Normal 2 5 6 2" xfId="23248" xr:uid="{5DEDF8DA-83ED-45E3-B1C4-968B9903A635}"/>
    <cellStyle name="Normal 2 5 6 3" xfId="18700" xr:uid="{6A4299D4-2E92-4EA0-B5F4-7DCAFAA96035}"/>
    <cellStyle name="Normal 2 5 7" xfId="18701" xr:uid="{80BEE162-7829-49A4-8654-70A82A0DC70A}"/>
    <cellStyle name="Normal 2 5 8" xfId="20748" xr:uid="{A6722343-267C-4DC6-A1DA-2558B5899308}"/>
    <cellStyle name="Normal 2 5 9" xfId="21016" xr:uid="{E516479C-9747-435D-8AB1-0D64E020886A}"/>
    <cellStyle name="Normal 2 6" xfId="197" xr:uid="{FB2D9437-8312-4413-857F-251D42578C8C}"/>
    <cellStyle name="Normal 2 6 10" xfId="4823" xr:uid="{D0F413F9-9327-4AA9-9C69-6029C6035AE4}"/>
    <cellStyle name="Normal 2 6 2" xfId="881" xr:uid="{92B20C45-4E1F-415D-A81C-46884DF14D3F}"/>
    <cellStyle name="Normal 2 6 2 2" xfId="1421" xr:uid="{F1F01919-227B-48D4-81EA-B314AEBC4C52}"/>
    <cellStyle name="Normal 2 6 2 2 2" xfId="2083" xr:uid="{49710AD4-EDB4-44F7-92E2-A4E6E4F7EC67}"/>
    <cellStyle name="Normal 2 6 2 2 2 2" xfId="3318" xr:uid="{FCCCC469-B6CB-4D1E-B6FE-D415E0B57479}"/>
    <cellStyle name="Normal 2 6 2 2 3" xfId="2716" xr:uid="{8C96AF58-7FE7-495B-B849-A9E608262037}"/>
    <cellStyle name="Normal 2 6 2 2 3 2" xfId="18704" xr:uid="{CDA9BC77-ED74-4E85-873C-25D88D04035A}"/>
    <cellStyle name="Normal 2 6 2 2 4" xfId="28662" xr:uid="{22C29450-ED18-4F1F-AD94-C4F3DCB4314A}"/>
    <cellStyle name="Normal 2 6 2 3" xfId="1793" xr:uid="{17763794-C1FD-4BEA-A158-69EC2C754097}"/>
    <cellStyle name="Normal 2 6 2 3 2" xfId="3014" xr:uid="{DDFF2604-401C-40A3-AA4F-DAF241FDA7A9}"/>
    <cellStyle name="Normal 2 6 2 3 2 2" xfId="31495" xr:uid="{0B247AD8-3246-4916-B659-2394152151BC}"/>
    <cellStyle name="Normal 2 6 2 3 3" xfId="18705" xr:uid="{F1F77A29-128D-481E-A96E-96D2B8F0A24D}"/>
    <cellStyle name="Normal 2 6 2 4" xfId="2418" xr:uid="{67F287FE-B66D-4AB1-B493-ED88B23DAD74}"/>
    <cellStyle name="Normal 2 6 2 5" xfId="18703" xr:uid="{54F956F2-0AA5-4261-A8F5-31F86262B8CD}"/>
    <cellStyle name="Normal 2 6 2 6" xfId="25696" xr:uid="{EEB56E7A-5B10-48AA-9F9A-9EFE535076BC}"/>
    <cellStyle name="Normal 2 6 3" xfId="1420" xr:uid="{D23E4EDC-1BF3-4EDD-80DF-301398B09AA1}"/>
    <cellStyle name="Normal 2 6 3 2" xfId="2082" xr:uid="{8B02F1AB-8B5E-46F8-8BEC-DAF2FF83EF7A}"/>
    <cellStyle name="Normal 2 6 3 2 2" xfId="3317" xr:uid="{F244F191-AA96-4597-8A19-1EC5A32E1F83}"/>
    <cellStyle name="Normal 2 6 3 2 3" xfId="31636" xr:uid="{0BBDE1AB-3BA7-470C-8CC7-5382C87F45CC}"/>
    <cellStyle name="Normal 2 6 3 3" xfId="2715" xr:uid="{6955A067-B20E-4A53-87FE-B326A857C277}"/>
    <cellStyle name="Normal 2 6 3 3 2" xfId="31685" xr:uid="{FA905296-E4F7-44B5-8678-D95881C270EF}"/>
    <cellStyle name="Normal 2 6 3 4" xfId="18706" xr:uid="{B9D61A05-D1C4-43C2-806E-5D78B1E396F4}"/>
    <cellStyle name="Normal 2 6 3 4 2" xfId="31494" xr:uid="{D651CB13-144C-4907-910F-16C83839D774}"/>
    <cellStyle name="Normal 2 6 3 5" xfId="27147" xr:uid="{1F262D71-7EA2-4A46-9FC8-064078BE2155}"/>
    <cellStyle name="Normal 2 6 4" xfId="1792" xr:uid="{4AD0E4D1-9C3D-4A72-9E80-64D90063F676}"/>
    <cellStyle name="Normal 2 6 4 2" xfId="3013" xr:uid="{AFE183EB-2E9C-435C-AA2F-0D2EBD14ED53}"/>
    <cellStyle name="Normal 2 6 4 3" xfId="18707" xr:uid="{E29763F3-624D-4371-A7B4-0C90B65A6068}"/>
    <cellStyle name="Normal 2 6 4 4" xfId="30141" xr:uid="{4D029EAE-CC27-49B5-9040-6363563EB363}"/>
    <cellStyle name="Normal 2 6 5" xfId="2106" xr:uid="{98619C36-5EB7-46B4-A9EA-9E8CFDC5CB78}"/>
    <cellStyle name="Normal 2 6 5 2" xfId="24169" xr:uid="{874FB3D4-7852-4282-B89A-9F2444E40FE7}"/>
    <cellStyle name="Normal 2 6 5 3" xfId="18708" xr:uid="{EA3DFD4B-8355-4F1A-9449-9F73F728573D}"/>
    <cellStyle name="Normal 2 6 6" xfId="2392" xr:uid="{7E114221-93B0-41AD-9DBD-B5AB189E5ECA}"/>
    <cellStyle name="Normal 2 6 6 2" xfId="23291" xr:uid="{6DB4FEB0-865F-47E9-BF01-2B0556CCA99F}"/>
    <cellStyle name="Normal 2 6 6 3" xfId="18709" xr:uid="{9AB86972-81BF-4453-AD63-4C57806D437D}"/>
    <cellStyle name="Normal 2 6 7" xfId="705" xr:uid="{87F4D71B-0816-4D3D-859A-F7C381D10B88}"/>
    <cellStyle name="Normal 2 6 8" xfId="18702" xr:uid="{8ACFB571-496A-4F09-B0A2-F3D3402FFC36}"/>
    <cellStyle name="Normal 2 6 9" xfId="5179" xr:uid="{9B08506F-B844-4BEE-BEC1-58ACFFA8FDBD}"/>
    <cellStyle name="Normal 2 7" xfId="160" xr:uid="{19EF0071-CCF0-4F0D-9C25-6D0AE80755D2}"/>
    <cellStyle name="Normal 2 7 2" xfId="479" xr:uid="{7A231D12-A7FA-4210-84CA-6FAF02C15BE0}"/>
    <cellStyle name="Normal 2 7 2 2" xfId="6229" xr:uid="{8B19450C-A95C-46E6-9022-599BB81EA53D}"/>
    <cellStyle name="Normal 2 7 2 2 2" xfId="22273" xr:uid="{B4105EEC-8F9C-4ADF-ADC5-6FD93D5E116C}"/>
    <cellStyle name="Normal 2 7 2 2 3" xfId="18712" xr:uid="{F631898D-E67E-4DDC-AD67-15DD3F7CA564}"/>
    <cellStyle name="Normal 2 7 2 2 4" xfId="28951" xr:uid="{FDD6D8DF-147C-46A2-862D-71B62D8763D5}"/>
    <cellStyle name="Normal 2 7 2 3" xfId="18713" xr:uid="{6515E8FE-06B6-46A7-AF72-2E87C494C15A}"/>
    <cellStyle name="Normal 2 7 2 3 2" xfId="25974" xr:uid="{5E7F1F53-DF1C-40DB-959F-B03B75A42864}"/>
    <cellStyle name="Normal 2 7 2 4" xfId="21301" xr:uid="{0CBB0B72-ED10-4E4A-AEE9-E3AA7A63D008}"/>
    <cellStyle name="Normal 2 7 2 5" xfId="18711" xr:uid="{8A241D7F-C257-493B-A902-961E9EA65DA3}"/>
    <cellStyle name="Normal 2 7 2 6" xfId="23378" xr:uid="{425AAF1F-01D8-4219-94A0-317B758C5E41}"/>
    <cellStyle name="Normal 2 7 2 7" xfId="5447" xr:uid="{2635A2A8-CCC7-408A-B30B-EAC1C4FCE3D2}"/>
    <cellStyle name="Normal 2 7 3" xfId="5639" xr:uid="{3A5696F6-B4A1-4471-831A-FE4282DB940A}"/>
    <cellStyle name="Normal 2 7 3 2" xfId="6421" xr:uid="{A33BDBB4-5D98-4406-A7E7-F5E745678C52}"/>
    <cellStyle name="Normal 2 7 3 2 2" xfId="22535" xr:uid="{A09E9367-C65E-4ECA-91AA-8D7BA0848ACA}"/>
    <cellStyle name="Normal 2 7 3 2 3" xfId="23406" xr:uid="{7331F705-C78D-480D-AD91-438616700CC5}"/>
    <cellStyle name="Normal 2 7 3 3" xfId="21548" xr:uid="{D34DC3DD-4B55-40D5-8F1E-8F0279FAA387}"/>
    <cellStyle name="Normal 2 7 3 3 2" xfId="31659" xr:uid="{1819B7F0-C07F-480B-8A08-98E36838A83B}"/>
    <cellStyle name="Normal 2 7 3 3 3" xfId="27440" xr:uid="{F121453E-7C21-436C-B19D-DE3F386F2A7E}"/>
    <cellStyle name="Normal 2 7 3 4" xfId="18714" xr:uid="{7BC48666-E4CB-4670-AB75-E1936A7FDA5F}"/>
    <cellStyle name="Normal 2 7 3 5" xfId="23381" xr:uid="{23B2170B-3FFE-4388-BEC5-7E673956C207}"/>
    <cellStyle name="Normal 2 7 4" xfId="6026" xr:uid="{87D2DF14-7590-4168-BCDC-2DEE1E320967}"/>
    <cellStyle name="Normal 2 7 4 2" xfId="22032" xr:uid="{9ED38EB5-4ECC-4F88-BD4E-A43DE08AFE08}"/>
    <cellStyle name="Normal 2 7 4 3" xfId="18715" xr:uid="{6FFFD18F-EF7F-466A-982E-340A48247CCC}"/>
    <cellStyle name="Normal 2 7 4 4" xfId="30435" xr:uid="{613376E8-97CE-4A40-BD66-DCE0D8DE9BAA}"/>
    <cellStyle name="Normal 2 7 5" xfId="18716" xr:uid="{0709C495-EC11-4919-8199-A14E27FB03DC}"/>
    <cellStyle name="Normal 2 7 5 2" xfId="24540" xr:uid="{5A5B095B-3D18-462C-A3C5-97D22814068E}"/>
    <cellStyle name="Normal 2 7 6" xfId="21060" xr:uid="{96C4A33A-70CD-4C0F-B0F8-E2DDE8EB6512}"/>
    <cellStyle name="Normal 2 7 7" xfId="18710" xr:uid="{3EBDE9D7-2E45-4175-8F3F-AD6E8198251E}"/>
    <cellStyle name="Normal 2 7 8" xfId="23362" xr:uid="{73F212B6-6EC5-4D0D-B754-127786D31A85}"/>
    <cellStyle name="Normal 2 7 9" xfId="5200" xr:uid="{2C5016E5-D3CA-4873-8E52-5DA8992FD0B3}"/>
    <cellStyle name="Normal 2 8" xfId="610" xr:uid="{87A99799-B1DD-4913-9445-03CA88FC6A6C}"/>
    <cellStyle name="Normal 2 8 2" xfId="3374" xr:uid="{EB8E411C-E95B-40D6-AF1E-737AB522CA43}"/>
    <cellStyle name="Normal 2 8 2 2" xfId="22055" xr:uid="{DF958F80-073C-4DBA-9F6F-68231B10D5AB}"/>
    <cellStyle name="Normal 2 8 2 2 2" xfId="29241" xr:uid="{942856C4-C495-47D9-B584-03B993FE0025}"/>
    <cellStyle name="Normal 2 8 2 3" xfId="18718" xr:uid="{DA759E76-4AFA-4171-9F6F-F83D38F565A1}"/>
    <cellStyle name="Normal 2 8 2 3 2" xfId="26259" xr:uid="{BA3025B4-7565-4BB0-9FCA-F4084D13A3E4}"/>
    <cellStyle name="Normal 2 8 2 4" xfId="23412" xr:uid="{A915E570-8026-4F62-97B7-FC659A197494}"/>
    <cellStyle name="Normal 2 8 2 5" xfId="6050" xr:uid="{4B725AE4-4B22-4E1C-B1A3-677518BC9085}"/>
    <cellStyle name="Normal 2 8 3" xfId="2129" xr:uid="{30574072-6AE6-4968-A468-27379CC207BE}"/>
    <cellStyle name="Normal 2 8 3 2" xfId="27730" xr:uid="{CE57B8F8-9D50-42E7-A8D9-6E72C06466D3}"/>
    <cellStyle name="Normal 2 8 3 3" xfId="23758" xr:uid="{851489EE-8BFE-481D-A996-9B03F9FD91AE}"/>
    <cellStyle name="Normal 2 8 3 4" xfId="18719" xr:uid="{494378F8-2B86-4970-A098-FCBB64C23F09}"/>
    <cellStyle name="Normal 2 8 4" xfId="18720" xr:uid="{5363E19E-98B6-4FBA-98BE-3DC104F439CE}"/>
    <cellStyle name="Normal 2 8 4 2" xfId="30728" xr:uid="{E76B4E86-6C85-4DD7-831F-C12AE32A306D}"/>
    <cellStyle name="Normal 2 8 5" xfId="21081" xr:uid="{9AB41AB1-30A7-4415-9FE9-CC9ECD3BD137}"/>
    <cellStyle name="Normal 2 8 5 2" xfId="24816" xr:uid="{38C5CFE2-94B7-45A7-8AA7-D3F11EA8244C}"/>
    <cellStyle name="Normal 2 8 6" xfId="18717" xr:uid="{77385FE3-5497-47D1-BE33-C2E1ADF7F06C}"/>
    <cellStyle name="Normal 2 8 7" xfId="23360" xr:uid="{AB6FCF8D-517C-4FE7-8059-E4251B55DA6C}"/>
    <cellStyle name="Normal 2 8 8" xfId="5224" xr:uid="{3D03C5B5-CDA0-4179-939F-4CAD086A1575}"/>
    <cellStyle name="Normal 2 9" xfId="606" xr:uid="{C70EB239-2B99-458C-9611-F67F0634A8CE}"/>
    <cellStyle name="Normal 2 9 2" xfId="3372" xr:uid="{84449295-5A13-4968-85BC-5E419A01B8CE}"/>
    <cellStyle name="Normal 2 9 2 2" xfId="22296" xr:uid="{0B10093E-2E98-4A55-8691-8443279662EB}"/>
    <cellStyle name="Normal 2 9 2 2 2" xfId="29555" xr:uid="{F106AC98-ABD7-4D9F-B5BD-2E70B4471E25}"/>
    <cellStyle name="Normal 2 9 2 3" xfId="26571" xr:uid="{EFBFB8C8-FFD4-4AD5-8433-ABE0AEDE605B}"/>
    <cellStyle name="Normal 2 9 2 4" xfId="6253" xr:uid="{CD4BD34C-8A0E-427E-A4CF-95EA43BF2B35}"/>
    <cellStyle name="Normal 2 9 3" xfId="3686" xr:uid="{682EA890-DB45-46D4-8C33-F3A370C5A2B0}"/>
    <cellStyle name="Normal 2 9 3 2" xfId="3872" xr:uid="{F11116C1-92A9-492C-8718-3FB8CCCBBED4}"/>
    <cellStyle name="Normal 2 9 3 2 2" xfId="28044" xr:uid="{E183239D-BF02-4144-8876-600EB0B695A9}"/>
    <cellStyle name="Normal 2 9 3 3" xfId="21324" xr:uid="{9DD8A0E7-189D-4AB0-8676-1CF22392D6D5}"/>
    <cellStyle name="Normal 2 9 3 4" xfId="32053" xr:uid="{4697BD7C-B841-4437-AAF2-848E8D86AF3C}"/>
    <cellStyle name="Normal 2 9 4" xfId="1461" xr:uid="{9F940152-9240-4205-B393-FBC4967C6640}"/>
    <cellStyle name="Normal 2 9 4 2" xfId="31043" xr:uid="{5ACA3F41-7CB1-44ED-A0C0-7D542E424C84}"/>
    <cellStyle name="Normal 2 9 4 3" xfId="18721" xr:uid="{CE1C398B-6425-47A5-AAE7-65B30F96B335}"/>
    <cellStyle name="Normal 2 9 5" xfId="25115" xr:uid="{F02A51E4-427C-4970-8742-335EA63655AE}"/>
    <cellStyle name="Normal 2 9 6" xfId="23390" xr:uid="{A9F51AED-7106-42C9-B405-85493D1DE544}"/>
    <cellStyle name="Normal 2 9 7" xfId="5469" xr:uid="{1FC761D9-5BF6-4A03-B2C3-B62B3A03FAB6}"/>
    <cellStyle name="Normal 2 9 8" xfId="31965" xr:uid="{DD26F999-7B4E-4C84-AE45-2258F76694E6}"/>
    <cellStyle name="Normal 20" xfId="213" xr:uid="{1618236F-DD52-4E3B-B640-64AD8C769ED6}"/>
    <cellStyle name="Normal 20 10" xfId="4925" xr:uid="{5EDB3CB0-844D-415F-A670-96C5EAF22B84}"/>
    <cellStyle name="Normal 20 10 2" xfId="26894" xr:uid="{D8402840-42A6-42C8-BEE3-D5B3DAA9B087}"/>
    <cellStyle name="Normal 20 11" xfId="29876" xr:uid="{6EFB68B3-29F5-4C1A-A1F3-F9D0A944AF85}"/>
    <cellStyle name="Normal 20 12" xfId="22897" xr:uid="{F9F0E934-39A9-45BE-BE19-89F566D39F76}"/>
    <cellStyle name="Normal 20 2" xfId="3373" xr:uid="{8646114D-4967-49A1-9E7E-97B90F7A996D}"/>
    <cellStyle name="Normal 20 2 10" xfId="23460" xr:uid="{E80B223F-AE8A-414C-9F84-F70B4CB9532E}"/>
    <cellStyle name="Normal 20 2 2" xfId="3517" xr:uid="{ED38CB30-ECED-4371-B908-21525E4A3084}"/>
    <cellStyle name="Normal 20 2 2 2" xfId="6093" xr:uid="{6941F21A-95E7-4BDB-BD5B-A5C69371F02E}"/>
    <cellStyle name="Normal 20 2 2 2 2" xfId="22088" xr:uid="{5CE2A2BF-F70D-4839-88ED-F5AF01D390C0}"/>
    <cellStyle name="Normal 20 2 2 2 2 2" xfId="28817" xr:uid="{211D93F5-D8E5-4049-BFFC-A4827C419FC3}"/>
    <cellStyle name="Normal 20 2 2 2 2 3" xfId="25842" xr:uid="{7F64F173-D003-40A5-954F-6EC4BB07C1FB}"/>
    <cellStyle name="Normal 20 2 2 2 3" xfId="18725" xr:uid="{9162A685-D063-4B04-9AAE-9767F43CC87C}"/>
    <cellStyle name="Normal 20 2 2 2 3 2" xfId="27303" xr:uid="{F332DCD4-8517-4B29-BD3F-BA9D77B9AA95}"/>
    <cellStyle name="Normal 20 2 2 2 4" xfId="30298" xr:uid="{FF26895D-ACD3-4668-B1CA-A16707E6CC0A}"/>
    <cellStyle name="Normal 20 2 2 2 5" xfId="24374" xr:uid="{AA87A70C-C217-4344-8B27-0A83BDCEF32E}"/>
    <cellStyle name="Normal 20 2 2 3" xfId="18726" xr:uid="{CFDDE205-C170-4D8C-9833-A6977DE07EA0}"/>
    <cellStyle name="Normal 20 2 2 3 2" xfId="26129" xr:uid="{17F577CD-2E22-4048-8F45-148B7684D546}"/>
    <cellStyle name="Normal 20 2 2 3 2 2" xfId="29107" xr:uid="{5F9CC474-34A0-458B-84C4-B15CBFBB7C47}"/>
    <cellStyle name="Normal 20 2 2 3 3" xfId="27596" xr:uid="{A456B10E-424A-4CD1-B398-0FD773D337C6}"/>
    <cellStyle name="Normal 20 2 2 3 4" xfId="30594" xr:uid="{96A1C4D9-65DD-42CE-8C70-7ABC1C90F646}"/>
    <cellStyle name="Normal 20 2 2 3 5" xfId="24685" xr:uid="{7CC7A447-804A-48CA-AA58-352C7B87BBFB}"/>
    <cellStyle name="Normal 20 2 2 4" xfId="20908" xr:uid="{0D1FE786-F06C-4B56-AE6D-BA6C4D468AE1}"/>
    <cellStyle name="Normal 20 2 2 4 2" xfId="26420" xr:uid="{9A3B2BA9-5AF7-4787-B364-D7E4E18EBEF6}"/>
    <cellStyle name="Normal 20 2 2 4 2 2" xfId="29404" xr:uid="{762E7EFA-2CDB-484C-B6CB-A399871F4186}"/>
    <cellStyle name="Normal 20 2 2 4 3" xfId="27893" xr:uid="{2AC96BAA-2AB0-4DEF-84D0-F0DA2E23CC5C}"/>
    <cellStyle name="Normal 20 2 2 4 4" xfId="30892" xr:uid="{F55A3F9F-3F8E-4241-B24F-9074353771C1}"/>
    <cellStyle name="Normal 20 2 2 4 5" xfId="24964" xr:uid="{E61690D3-4100-4FB3-9B7A-4634B54A2EAB}"/>
    <cellStyle name="Normal 20 2 2 5" xfId="18724" xr:uid="{CEBBD8FB-7A0D-457A-B0E9-A536E4E6E0EB}"/>
    <cellStyle name="Normal 20 2 2 5 2" xfId="26729" xr:uid="{FBFB0BE6-E4B5-4890-BA47-F12ACCA601E4}"/>
    <cellStyle name="Normal 20 2 2 5 2 2" xfId="29713" xr:uid="{1FD4432C-EDFA-4E1C-889C-B2B98B43FFAD}"/>
    <cellStyle name="Normal 20 2 2 5 3" xfId="28202" xr:uid="{6FBB64BA-889F-4D1E-A839-28CD01177571}"/>
    <cellStyle name="Normal 20 2 2 5 4" xfId="31202" xr:uid="{4FCB09AD-39AA-49D4-9510-2EE525633A31}"/>
    <cellStyle name="Normal 20 2 2 5 5" xfId="25261" xr:uid="{E840C632-B611-4619-8352-D31B37A500E1}"/>
    <cellStyle name="Normal 20 2 2 6" xfId="25561" xr:uid="{1C606700-C029-4E35-8EDA-C127B25A46E4}"/>
    <cellStyle name="Normal 20 2 2 6 2" xfId="28527" xr:uid="{C1208FF6-9FF1-4417-9FF4-EBA97982C7F3}"/>
    <cellStyle name="Normal 20 2 2 7" xfId="27012" xr:uid="{B8CDCFEF-4C7C-4796-89CF-6FFF03D4CF7E}"/>
    <cellStyle name="Normal 20 2 2 8" xfId="30006" xr:uid="{77DB091D-68B1-4B07-9791-3A163D4C4A23}"/>
    <cellStyle name="Normal 20 2 2 9" xfId="23971" xr:uid="{BB7A5BC5-3159-4AD1-8FB9-C05DB06452C3}"/>
    <cellStyle name="Normal 20 2 3" xfId="5276" xr:uid="{A84D76F3-B6B4-4DC6-AA46-1051688670F2}"/>
    <cellStyle name="Normal 20 2 3 2" xfId="21115" xr:uid="{1518B1EE-F15C-471D-9777-BC09A4110439}"/>
    <cellStyle name="Normal 20 2 3 2 2" xfId="28750" xr:uid="{4D6178E2-E7F0-437F-9E1B-E31A1827F212}"/>
    <cellStyle name="Normal 20 2 3 2 3" xfId="25773" xr:uid="{9AE4190A-770D-485E-B94F-6394B537549E}"/>
    <cellStyle name="Normal 20 2 3 3" xfId="18727" xr:uid="{F8FB1CC9-858C-4872-A591-E3103645FE2B}"/>
    <cellStyle name="Normal 20 2 3 3 2" xfId="27236" xr:uid="{E25EB108-1194-429A-AC4C-83A2F1CE4B56}"/>
    <cellStyle name="Normal 20 2 3 4" xfId="30230" xr:uid="{F263624C-B305-42CB-ABBA-E4ADC131E027}"/>
    <cellStyle name="Normal 20 2 3 5" xfId="24295" xr:uid="{0262390B-3804-4210-815F-751008E07530}"/>
    <cellStyle name="Normal 20 2 4" xfId="18728" xr:uid="{570BBF31-3788-47B2-A877-D6DB3C402E2A}"/>
    <cellStyle name="Normal 20 2 4 2" xfId="26060" xr:uid="{9C9B1EE9-7629-404B-AF82-C968B1CE8BCF}"/>
    <cellStyle name="Normal 20 2 4 2 2" xfId="29039" xr:uid="{899ECD79-A038-402B-A552-12A6B1F315DE}"/>
    <cellStyle name="Normal 20 2 4 3" xfId="27528" xr:uid="{5AE1C81C-DDCD-429D-B89A-6AF4F91CEE20}"/>
    <cellStyle name="Normal 20 2 4 4" xfId="30525" xr:uid="{A331157C-6251-4075-8F7A-804260040C43}"/>
    <cellStyle name="Normal 20 2 4 5" xfId="24616" xr:uid="{8A36F914-8B93-4017-9760-5BD4AE8C4828}"/>
    <cellStyle name="Normal 20 2 5" xfId="18729" xr:uid="{FFD4C745-19EE-4FA2-8CFE-2F63C6565F82}"/>
    <cellStyle name="Normal 20 2 5 2" xfId="26351" xr:uid="{6546412D-EBDD-4316-BA0D-369A61885D6A}"/>
    <cellStyle name="Normal 20 2 5 2 2" xfId="29335" xr:uid="{718542DE-DC0C-40EC-8B81-3A359BF5A767}"/>
    <cellStyle name="Normal 20 2 5 3" xfId="27824" xr:uid="{65387A37-CB88-43A1-8C33-CF41B6F1EBF2}"/>
    <cellStyle name="Normal 20 2 5 4" xfId="30822" xr:uid="{E25FB7D9-859D-41B1-AC84-68470C4139C9}"/>
    <cellStyle name="Normal 20 2 5 5" xfId="24895" xr:uid="{7A91D114-6FEE-4CEC-88A0-57757B0EC7AB}"/>
    <cellStyle name="Normal 20 2 6" xfId="20872" xr:uid="{E5AC35AD-FA0F-42D2-AEEE-A63499D88567}"/>
    <cellStyle name="Normal 20 2 6 2" xfId="22821" xr:uid="{8A7D7BA3-327A-48BD-B1BE-E18D586FD907}"/>
    <cellStyle name="Normal 20 2 6 2 2" xfId="29645" xr:uid="{6013F7A2-72AD-43F0-A6D6-9B66CEF863AA}"/>
    <cellStyle name="Normal 20 2 6 2 3" xfId="26661" xr:uid="{B514B2EF-7A7E-422C-99FE-E99500B50B68}"/>
    <cellStyle name="Normal 20 2 6 3" xfId="28134" xr:uid="{F89E148A-25A9-4BBC-A9AE-C9E92FAC8381}"/>
    <cellStyle name="Normal 20 2 6 4" xfId="31133" xr:uid="{A6AC5992-204A-4EB5-8F64-E6AAEEAB1CC1}"/>
    <cellStyle name="Normal 20 2 6 5" xfId="25192" xr:uid="{BF8C3E0E-1F1E-4C37-9CF3-AF91498FC2ED}"/>
    <cellStyle name="Normal 20 2 7" xfId="18723" xr:uid="{4B8FB253-94A8-4523-B3BC-205FC9801BF0}"/>
    <cellStyle name="Normal 20 2 7 2" xfId="28459" xr:uid="{71C0B49C-83C5-4026-AD3D-0CB660AD88F9}"/>
    <cellStyle name="Normal 20 2 7 3" xfId="25492" xr:uid="{DA57F8E7-60D1-4329-9209-298651322973}"/>
    <cellStyle name="Normal 20 2 8" xfId="26943" xr:uid="{67B55554-1720-4255-8056-4A89EDE45525}"/>
    <cellStyle name="Normal 20 2 9" xfId="29937" xr:uid="{A40D5C33-FCD1-43C4-9728-AE60D0619F15}"/>
    <cellStyle name="Normal 20 3" xfId="3387" xr:uid="{B75F4DA5-9F98-4789-92A6-C32360BB3800}"/>
    <cellStyle name="Normal 20 3 2" xfId="3460" xr:uid="{4835EA57-8309-477E-A63B-0BF7BE2AD6C6}"/>
    <cellStyle name="Normal 20 3 2 2" xfId="18732" xr:uid="{4C20923C-3556-4662-8570-BF5802F6378A}"/>
    <cellStyle name="Normal 20 3 2 2 2" xfId="28791" xr:uid="{94F98B71-59E6-49B8-AB26-5236A51A76B3}"/>
    <cellStyle name="Normal 20 3 2 2 3" xfId="25816" xr:uid="{08A2388A-3160-44AB-A252-80098A701821}"/>
    <cellStyle name="Normal 20 3 2 3" xfId="18733" xr:uid="{135FAF6D-A26E-4F0D-862C-5C48A726D21F}"/>
    <cellStyle name="Normal 20 3 2 3 2" xfId="27277" xr:uid="{CCF530B9-DADD-4C96-A53E-3CECE8B6F006}"/>
    <cellStyle name="Normal 20 3 2 4" xfId="22341" xr:uid="{701F45EE-E6F0-4FAF-A63D-1344340866B5}"/>
    <cellStyle name="Normal 20 3 2 4 2" xfId="30272" xr:uid="{65F64F86-3D35-4822-931A-CE87CCD4CCC2}"/>
    <cellStyle name="Normal 20 3 2 5" xfId="18731" xr:uid="{24EF07C9-169E-4716-9017-FAB0893B4B77}"/>
    <cellStyle name="Normal 20 3 2 6" xfId="24348" xr:uid="{F803C24D-5AF2-4C09-BD7B-13386733575E}"/>
    <cellStyle name="Normal 20 3 2 7" xfId="6286" xr:uid="{97DE28D2-B74C-4A18-A4EB-145AD24F4A14}"/>
    <cellStyle name="Normal 20 3 3" xfId="4225" xr:uid="{54ACC69A-9F25-4CD7-8F68-D73E0149E88B}"/>
    <cellStyle name="Normal 20 3 3 2" xfId="21357" xr:uid="{72D14C82-FED5-40EC-B13C-3A02A63CBCC6}"/>
    <cellStyle name="Normal 20 3 3 2 2" xfId="29081" xr:uid="{F2200B10-1356-4249-85A3-C46C2A7650EC}"/>
    <cellStyle name="Normal 20 3 3 2 3" xfId="26103" xr:uid="{E8E65B51-F664-463A-B45F-5F342E096E81}"/>
    <cellStyle name="Normal 20 3 3 3" xfId="18734" xr:uid="{10645EB5-A00C-4674-993A-51502CA40189}"/>
    <cellStyle name="Normal 20 3 3 3 2" xfId="27570" xr:uid="{1AA3AA7D-BABB-41EB-8CED-A774C35B3AE5}"/>
    <cellStyle name="Normal 20 3 3 4" xfId="30568" xr:uid="{98C61CF2-BCD2-402A-8230-179BF4842B68}"/>
    <cellStyle name="Normal 20 3 3 5" xfId="24659" xr:uid="{62E84227-C86F-4511-B7D0-3EB0A5A239F5}"/>
    <cellStyle name="Normal 20 3 3 6" xfId="5507" xr:uid="{92A9BF1B-B136-4DBD-B421-681A676F026E}"/>
    <cellStyle name="Normal 20 3 4" xfId="18735" xr:uid="{B3EC0A54-11FD-4E18-8FFF-E3E9BB3D5A2C}"/>
    <cellStyle name="Normal 20 3 4 2" xfId="26394" xr:uid="{D1FE0FFB-FFEF-4E22-8887-EAB38B9DE387}"/>
    <cellStyle name="Normal 20 3 4 2 2" xfId="29378" xr:uid="{04B8B0AF-5431-4609-9F20-42ED0ACE3F9B}"/>
    <cellStyle name="Normal 20 3 4 3" xfId="27867" xr:uid="{79D079E5-BCEA-4987-95F2-4B70D6098329}"/>
    <cellStyle name="Normal 20 3 4 4" xfId="30866" xr:uid="{8AAFF3C3-8BE6-4CEA-9889-3C0D128D47F8}"/>
    <cellStyle name="Normal 20 3 4 5" xfId="24938" xr:uid="{04DE42CC-3FCF-4CDF-B474-52EFDC44855D}"/>
    <cellStyle name="Normal 20 3 5" xfId="18736" xr:uid="{FBA16364-758D-435B-AEFC-B2B4E67AD78A}"/>
    <cellStyle name="Normal 20 3 5 2" xfId="26703" xr:uid="{DDECF9DA-599E-4F0E-B91A-80E4F8EC9ECC}"/>
    <cellStyle name="Normal 20 3 5 2 2" xfId="29687" xr:uid="{A5DCA41E-DE2F-4AB3-824F-C42225CFCB53}"/>
    <cellStyle name="Normal 20 3 5 3" xfId="28176" xr:uid="{EAB9E06C-95A3-4A23-9496-5323545F69D6}"/>
    <cellStyle name="Normal 20 3 5 4" xfId="31176" xr:uid="{61525793-17E3-4E5D-B76E-E3BC91573568}"/>
    <cellStyle name="Normal 20 3 5 5" xfId="25235" xr:uid="{73DCC099-45D0-45C3-B53E-D52F344AAB3D}"/>
    <cellStyle name="Normal 20 3 6" xfId="20864" xr:uid="{EF10FB12-D68F-4B6B-BAE4-9E80D0B0FFA9}"/>
    <cellStyle name="Normal 20 3 6 2" xfId="28501" xr:uid="{228F0A64-6391-457E-9671-2299BA196BAC}"/>
    <cellStyle name="Normal 20 3 6 3" xfId="25535" xr:uid="{174E99A2-9EB4-4AFA-A2DA-A7A6438D47FD}"/>
    <cellStyle name="Normal 20 3 7" xfId="18730" xr:uid="{B9AF8975-A95F-4F32-95E1-C75D28B60EC1}"/>
    <cellStyle name="Normal 20 3 7 2" xfId="26986" xr:uid="{D6EA2545-9EEE-46E3-9373-DAFDB0352864}"/>
    <cellStyle name="Normal 20 3 8" xfId="29980" xr:uid="{E24ECD2D-281A-4A64-A90F-B15F539C67D4}"/>
    <cellStyle name="Normal 20 3 9" xfId="23958" xr:uid="{3A0E3D3B-0B00-4D83-8864-692608699621}"/>
    <cellStyle name="Normal 20 4" xfId="3351" xr:uid="{B8BBDF69-725D-4394-8AB1-EDD46B4F7FEA}"/>
    <cellStyle name="Normal 20 4 2" xfId="18738" xr:uid="{4FCFFF3E-A264-45D2-BAB6-5193F612116D}"/>
    <cellStyle name="Normal 20 4 2 2" xfId="25746" xr:uid="{A794F543-9B48-4ECB-8C84-3F3059BFA4F7}"/>
    <cellStyle name="Normal 20 4 2 2 2" xfId="28723" xr:uid="{9A1679A4-569F-4CA5-BE2B-A1E9FB540ACC}"/>
    <cellStyle name="Normal 20 4 2 3" xfId="27209" xr:uid="{90AB2BE7-DE0A-4E01-871C-D1044EDF3B44}"/>
    <cellStyle name="Normal 20 4 2 4" xfId="30203" xr:uid="{250C91B3-2D08-4AD9-9052-39581EC6BD4C}"/>
    <cellStyle name="Normal 20 4 2 5" xfId="24267" xr:uid="{20B4B53E-10BD-4CF0-9AD8-AD2EE1DA63A7}"/>
    <cellStyle name="Normal 20 4 3" xfId="18739" xr:uid="{DD743E17-016E-411B-846E-40164724E323}"/>
    <cellStyle name="Normal 20 4 3 2" xfId="26034" xr:uid="{788A980A-A120-47D6-AA5E-6072777A7DF8}"/>
    <cellStyle name="Normal 20 4 3 2 2" xfId="29013" xr:uid="{17C2965E-B4D4-4544-94E7-DF622C48E170}"/>
    <cellStyle name="Normal 20 4 3 3" xfId="27502" xr:uid="{48CA79A0-BCC6-4DD7-9AF6-AAC56A811ACC}"/>
    <cellStyle name="Normal 20 4 3 4" xfId="30499" xr:uid="{91548DD5-5BEA-4A31-8C1E-A7AC0B51F8DD}"/>
    <cellStyle name="Normal 20 4 3 5" xfId="24590" xr:uid="{6A29FD2A-3B44-458B-90F5-BDAB8E10C4F6}"/>
    <cellStyle name="Normal 20 4 4" xfId="21842" xr:uid="{4FCDAAA5-CE77-4804-A6D7-DD413B90272F}"/>
    <cellStyle name="Normal 20 4 4 2" xfId="26325" xr:uid="{B1814208-0655-45A8-A9DC-E0157B2FC2BE}"/>
    <cellStyle name="Normal 20 4 4 2 2" xfId="29309" xr:uid="{1560DF55-1C7A-43BA-AAF9-2195C0668A74}"/>
    <cellStyle name="Normal 20 4 4 3" xfId="27798" xr:uid="{37136337-15C3-4497-95B7-80EF9F362289}"/>
    <cellStyle name="Normal 20 4 4 4" xfId="30796" xr:uid="{55FDE4D8-4749-4588-A321-5B4C5EE13422}"/>
    <cellStyle name="Normal 20 4 4 5" xfId="24869" xr:uid="{383114DF-0213-4301-B337-4FF377A64F74}"/>
    <cellStyle name="Normal 20 4 5" xfId="18737" xr:uid="{94DA48D8-97E1-42CA-942D-7514EAB82CA2}"/>
    <cellStyle name="Normal 20 4 5 2" xfId="26635" xr:uid="{EB6E4DD5-6CA1-4748-8D7C-D156DCDED4F4}"/>
    <cellStyle name="Normal 20 4 5 2 2" xfId="29619" xr:uid="{1BC5C507-6FDB-4CBB-8BDF-6BAACBCE66E9}"/>
    <cellStyle name="Normal 20 4 5 3" xfId="28108" xr:uid="{411594EA-C19D-45F6-B0A7-455E26879EB7}"/>
    <cellStyle name="Normal 20 4 5 4" xfId="31107" xr:uid="{10222523-279A-4F4B-A75D-4489FAF92B0A}"/>
    <cellStyle name="Normal 20 4 5 5" xfId="25166" xr:uid="{7B270298-AE79-43D0-BE3C-20A443E8F532}"/>
    <cellStyle name="Normal 20 4 6" xfId="25466" xr:uid="{FCF9D8B8-0191-48BA-8C4A-1DC80FC6D638}"/>
    <cellStyle name="Normal 20 4 6 2" xfId="28433" xr:uid="{D8BD1D67-BBB4-4EF7-93ED-B3C6EBB84FBB}"/>
    <cellStyle name="Normal 20 4 7" xfId="26917" xr:uid="{27B196E6-E412-4592-B75E-3AA2B91BB50C}"/>
    <cellStyle name="Normal 20 4 8" xfId="29911" xr:uid="{19ECF653-6CCC-46B9-8E94-E6BBA47AF3AC}"/>
    <cellStyle name="Normal 20 4 9" xfId="23841" xr:uid="{B3F6B819-0825-4006-AEEB-0C8464AD6FD3}"/>
    <cellStyle name="Normal 20 5" xfId="3767" xr:uid="{3DBABD10-8CF0-4AC8-8202-C2C627E0DF93}"/>
    <cellStyle name="Normal 20 5 2" xfId="25723" xr:uid="{AF9EBBBC-2B22-4A19-9E4D-8209524EDD22}"/>
    <cellStyle name="Normal 20 5 2 2" xfId="28689" xr:uid="{8B254EFE-AD38-4D25-8C4B-72F1755101FB}"/>
    <cellStyle name="Normal 20 5 3" xfId="27175" xr:uid="{E388D101-1B34-456A-B1C4-0C61107479E2}"/>
    <cellStyle name="Normal 20 5 4" xfId="30168" xr:uid="{02090F02-B572-45F7-A1EA-33F5D2893D8F}"/>
    <cellStyle name="Normal 20 5 5" xfId="24226" xr:uid="{1E5E76C1-D296-4533-95B7-36B758FC71BD}"/>
    <cellStyle name="Normal 20 5 6" xfId="18740" xr:uid="{9A0789B9-F9ED-42DE-974D-7249398D556F}"/>
    <cellStyle name="Normal 20 6" xfId="18741" xr:uid="{DE4268A3-62A8-4CBB-9F13-2DFFBF67D6BB}"/>
    <cellStyle name="Normal 20 6 2" xfId="26000" xr:uid="{13206CE7-205C-4BA4-A1A1-A6587E130BB7}"/>
    <cellStyle name="Normal 20 6 2 2" xfId="28979" xr:uid="{5593CA43-DB4D-41EE-B256-1F9E547D0C70}"/>
    <cellStyle name="Normal 20 6 3" xfId="27468" xr:uid="{86D33065-30F4-4324-8B34-22637B23D08C}"/>
    <cellStyle name="Normal 20 6 4" xfId="30464" xr:uid="{32B68F06-742D-4500-918E-F3025088DDFA}"/>
    <cellStyle name="Normal 20 6 5" xfId="24567" xr:uid="{BC125025-AFE6-4C28-B733-C45FD667C800}"/>
    <cellStyle name="Normal 20 7" xfId="18742" xr:uid="{DFB5C8AB-FC35-4FC7-8445-F1CE96A1ACAB}"/>
    <cellStyle name="Normal 20 7 2" xfId="26290" xr:uid="{CA946932-50E7-4A40-9999-CBA0BA5C01A9}"/>
    <cellStyle name="Normal 20 7 2 2" xfId="29273" xr:uid="{FC0F5EA5-B98F-4DF4-B4E5-8EBF627ED608}"/>
    <cellStyle name="Normal 20 7 3" xfId="27762" xr:uid="{F32AA031-2458-4E50-A7FC-36ACDD7195E7}"/>
    <cellStyle name="Normal 20 7 4" xfId="30760" xr:uid="{37DCE40C-A2D2-4954-B2EE-3ADD5153C2AC}"/>
    <cellStyle name="Normal 20 7 5" xfId="24845" xr:uid="{567B816B-C923-4A5F-BF5D-E36A5C2700EA}"/>
    <cellStyle name="Normal 20 8" xfId="20768" xr:uid="{8254D2C4-BF9D-423C-8225-F27E3BF7CFB8}"/>
    <cellStyle name="Normal 20 8 2" xfId="26600" xr:uid="{F41AB0F8-B61D-4ADF-BCEF-A9FC6944B860}"/>
    <cellStyle name="Normal 20 8 2 2" xfId="29584" xr:uid="{1560A09E-0308-4153-997D-0C2DA0729097}"/>
    <cellStyle name="Normal 20 8 3" xfId="28073" xr:uid="{369403C7-FEF4-4B5E-831B-172EE1F17C8D}"/>
    <cellStyle name="Normal 20 8 4" xfId="31072" xr:uid="{81EC086E-F0D6-4CC0-8B75-2D531C1091DA}"/>
    <cellStyle name="Normal 20 8 5" xfId="25143" xr:uid="{C5DAAB8C-9AD5-40D0-99E6-906F9BA21DF1}"/>
    <cellStyle name="Normal 20 9" xfId="18722" xr:uid="{0B636B75-360A-4AA0-89B4-F584C83D9695}"/>
    <cellStyle name="Normal 20 9 2" xfId="28398" xr:uid="{EE2E11E5-6659-4C5B-B997-3ABB561AFBCA}"/>
    <cellStyle name="Normal 20 9 3" xfId="25443" xr:uid="{53C44E44-5D9A-4078-91DC-57E21F85FD0A}"/>
    <cellStyle name="Normal 200" xfId="585" xr:uid="{8EF12668-B769-4A25-A832-A41AA015D189}"/>
    <cellStyle name="Normal 200 2" xfId="1150" xr:uid="{FDDDC401-D57F-4544-8FB8-6AE70E2CA159}"/>
    <cellStyle name="Normal 200 2 2" xfId="3747" xr:uid="{5F276F4A-67E4-4994-B3A5-E92611D41B7C}"/>
    <cellStyle name="Normal 200 2 2 2" xfId="3932" xr:uid="{8B5466E6-6692-494C-97D6-2EDA718833F2}"/>
    <cellStyle name="Normal 200 2 2 3" xfId="32109" xr:uid="{130C4B8A-F8F5-429E-80F9-1095C820F496}"/>
    <cellStyle name="Normal 200 2 3" xfId="3668" xr:uid="{0BD8ECE9-7CC7-4872-BAF1-4F200457D5EC}"/>
    <cellStyle name="Normal 200 2 4" xfId="32025" xr:uid="{4058493D-CDBF-48C4-8709-6D445769B70D}"/>
    <cellStyle name="Normal 200 3" xfId="1073" xr:uid="{626862E4-FCCD-416F-808D-A20DFF17BA60}"/>
    <cellStyle name="Normal 200 4" xfId="23725" xr:uid="{7CA6A007-61A9-4E82-84EF-02E3B9D964CA}"/>
    <cellStyle name="Normal 200 5" xfId="31949" xr:uid="{9DAFB9CB-F436-426C-B61A-B0469E3CFDF4}"/>
    <cellStyle name="Normal 201" xfId="586" xr:uid="{D06313B7-6314-4BD8-A7E8-4E33C19779A5}"/>
    <cellStyle name="Normal 201 2" xfId="1151" xr:uid="{5F7F6EE0-D785-4C85-822C-FDEE7941A62B}"/>
    <cellStyle name="Normal 201 2 2" xfId="3748" xr:uid="{014C92C5-2692-44EE-9BB8-A6849BD26D8B}"/>
    <cellStyle name="Normal 201 2 2 2" xfId="3933" xr:uid="{5D469481-5515-4E96-87B8-2913732C5E8D}"/>
    <cellStyle name="Normal 201 2 2 3" xfId="32110" xr:uid="{F0798964-F7D7-48CC-9966-043048B752D3}"/>
    <cellStyle name="Normal 201 2 3" xfId="3669" xr:uid="{513C0B9F-9A7B-477F-B344-99FF859F90E4}"/>
    <cellStyle name="Normal 201 2 4" xfId="32026" xr:uid="{ACBC41EF-796B-4984-A1D6-06DC5823FD9D}"/>
    <cellStyle name="Normal 201 3" xfId="1074" xr:uid="{94E980C4-665A-4868-9FFC-5F7566B6CEEF}"/>
    <cellStyle name="Normal 201 4" xfId="23730" xr:uid="{22AFA9C9-10F7-4086-9E9C-1025F5C77A0E}"/>
    <cellStyle name="Normal 201 5" xfId="31950" xr:uid="{E93438EB-0E24-41D0-9CAE-4A909945D42B}"/>
    <cellStyle name="Normal 202" xfId="587" xr:uid="{B2294C06-8DB4-42FA-B70B-026321143DCF}"/>
    <cellStyle name="Normal 202 2" xfId="1152" xr:uid="{88CEF583-5C66-4B99-9258-510478E42F4D}"/>
    <cellStyle name="Normal 202 2 2" xfId="3749" xr:uid="{B747C58A-8746-475D-8A1E-0CF40AF03EBA}"/>
    <cellStyle name="Normal 202 2 2 2" xfId="3934" xr:uid="{008E5293-880C-42E7-8ADA-CB34CD133C99}"/>
    <cellStyle name="Normal 202 2 2 3" xfId="32111" xr:uid="{F8536D01-2B4D-4578-BD3C-85E03CAD7C72}"/>
    <cellStyle name="Normal 202 2 3" xfId="3670" xr:uid="{B0733198-361A-4430-9944-BD429EF5EE84}"/>
    <cellStyle name="Normal 202 2 4" xfId="32027" xr:uid="{81131AC8-E1FF-4C6E-8DF7-A0409B29AC57}"/>
    <cellStyle name="Normal 202 3" xfId="1075" xr:uid="{2A3B4640-64DF-4100-95CF-CCE4BBCD1B16}"/>
    <cellStyle name="Normal 202 4" xfId="23756" xr:uid="{A673158F-183C-4B16-9509-53D95CB68DBF}"/>
    <cellStyle name="Normal 202 5" xfId="31951" xr:uid="{2EB55148-864C-49B7-8018-A37F4BE66CFE}"/>
    <cellStyle name="Normal 203" xfId="588" xr:uid="{5C025EAF-135B-4E0B-B51E-FC22D6636F74}"/>
    <cellStyle name="Normal 203 2" xfId="1153" xr:uid="{98F8C968-E681-4DCD-A963-480A3E79AA94}"/>
    <cellStyle name="Normal 203 2 2" xfId="3750" xr:uid="{F459006B-E135-47DB-848C-BEC517C9CBE8}"/>
    <cellStyle name="Normal 203 2 2 2" xfId="3935" xr:uid="{92256E0D-D44C-4166-8193-E8C47D46B8D2}"/>
    <cellStyle name="Normal 203 2 2 3" xfId="32112" xr:uid="{D3EE3956-6C9E-411E-A6D8-9A4EB951D722}"/>
    <cellStyle name="Normal 203 2 3" xfId="3671" xr:uid="{AC5F4A0B-1CAF-447D-AD2C-EE3C1AEE4D3C}"/>
    <cellStyle name="Normal 203 2 4" xfId="32028" xr:uid="{3815DCA0-BAE0-45A8-8CD8-96FB80FF266D}"/>
    <cellStyle name="Normal 203 3" xfId="1076" xr:uid="{2A939CF0-BEE1-42CC-AAF4-22208E5CF827}"/>
    <cellStyle name="Normal 203 4" xfId="23753" xr:uid="{A7CEB4D1-CD1C-480D-9453-DB2CDD6DCDE0}"/>
    <cellStyle name="Normal 203 5" xfId="31952" xr:uid="{718EA24F-163A-4859-8352-F1B61C68F28B}"/>
    <cellStyle name="Normal 204" xfId="589" xr:uid="{5C510A9C-58C2-4A02-802A-360091A424DB}"/>
    <cellStyle name="Normal 204 2" xfId="1154" xr:uid="{89FE7B6C-4C1D-4414-9209-7510D438FFFC}"/>
    <cellStyle name="Normal 204 2 2" xfId="3751" xr:uid="{A1BB9319-7314-42FA-8F06-7E6792885EBA}"/>
    <cellStyle name="Normal 204 2 2 2" xfId="3936" xr:uid="{5B0C179E-962F-4F56-AAC3-797F2A2F725C}"/>
    <cellStyle name="Normal 204 2 2 3" xfId="32113" xr:uid="{77B3D302-C5D1-41CC-95B9-7B14BBD1D615}"/>
    <cellStyle name="Normal 204 2 3" xfId="3672" xr:uid="{9A1FAD57-D589-4FD9-9A29-C5AEC473FFCD}"/>
    <cellStyle name="Normal 204 2 4" xfId="32029" xr:uid="{4BC20E62-53AE-43DC-97F5-7E2B0A18DCEA}"/>
    <cellStyle name="Normal 204 3" xfId="1077" xr:uid="{F6EA3917-7A49-4A71-93D5-6E271C84F656}"/>
    <cellStyle name="Normal 204 4" xfId="23698" xr:uid="{AEDB8F02-FD72-4A4C-8FF1-E110F5843898}"/>
    <cellStyle name="Normal 204 5" xfId="31953" xr:uid="{049B745E-9568-4D69-B5F2-27D3037C0564}"/>
    <cellStyle name="Normal 205" xfId="590" xr:uid="{E8E2AE1A-F40F-47EB-B2D0-0F1AED4FF5B2}"/>
    <cellStyle name="Normal 205 2" xfId="1155" xr:uid="{419E0447-6CDE-4E6C-96E8-512318CA76DC}"/>
    <cellStyle name="Normal 205 2 2" xfId="3752" xr:uid="{01192212-2F67-40AE-A7CD-534FFC5CFAB4}"/>
    <cellStyle name="Normal 205 2 2 2" xfId="3937" xr:uid="{779C53AE-C835-4BC1-9E22-370AEB5D13D8}"/>
    <cellStyle name="Normal 205 2 2 3" xfId="32114" xr:uid="{179A3BF7-7484-4740-ADB4-187941EB9744}"/>
    <cellStyle name="Normal 205 2 3" xfId="3673" xr:uid="{1D0D88EB-D752-472A-9502-B1BF6478971C}"/>
    <cellStyle name="Normal 205 2 4" xfId="32030" xr:uid="{E328B415-FA46-464E-ADB2-EF37946F1ECF}"/>
    <cellStyle name="Normal 205 3" xfId="1078" xr:uid="{C175575B-499F-4371-BECC-053B4F410FDC}"/>
    <cellStyle name="Normal 205 4" xfId="23694" xr:uid="{53D19120-0A29-479E-9751-F4BDFC18F51C}"/>
    <cellStyle name="Normal 205 5" xfId="31954" xr:uid="{A9F8A2BD-72BC-43D8-BF03-7754E24C7B21}"/>
    <cellStyle name="Normal 206" xfId="591" xr:uid="{BF38441C-5060-47D8-BE8F-005596E5933D}"/>
    <cellStyle name="Normal 206 2" xfId="1156" xr:uid="{5F093532-79C1-4D69-A5B0-1CB6DACCD630}"/>
    <cellStyle name="Normal 206 2 2" xfId="3753" xr:uid="{B2F03224-B4E7-49C5-BF45-6A9D2554BEB1}"/>
    <cellStyle name="Normal 206 2 2 2" xfId="3938" xr:uid="{BFCEC99C-7F87-4692-835A-1B53ABD041B8}"/>
    <cellStyle name="Normal 206 2 2 3" xfId="32115" xr:uid="{BBCACFB7-8AC4-48DF-A557-5184DEB9E588}"/>
    <cellStyle name="Normal 206 2 3" xfId="3674" xr:uid="{4265425C-1D2A-48D8-BF42-AC865878F93B}"/>
    <cellStyle name="Normal 206 2 4" xfId="32031" xr:uid="{63A9CDCA-F3F8-4426-86BF-9C31F44C132B}"/>
    <cellStyle name="Normal 206 3" xfId="1079" xr:uid="{6F207DBA-2E7A-4902-A653-E18112DBABB6}"/>
    <cellStyle name="Normal 206 4" xfId="23687" xr:uid="{4546D9B9-FE76-4D21-B05A-2C8892A01B90}"/>
    <cellStyle name="Normal 206 5" xfId="31955" xr:uid="{D884D201-BC8D-4A0A-B139-B317344E7DCD}"/>
    <cellStyle name="Normal 207" xfId="592" xr:uid="{EBA503FF-58D8-462E-A598-0AEA8E34C490}"/>
    <cellStyle name="Normal 207 2" xfId="1157" xr:uid="{D55C153C-5ABD-4B4D-A7F5-BD74C4877930}"/>
    <cellStyle name="Normal 207 2 2" xfId="3754" xr:uid="{96AFD86F-DFAE-4BCB-9DF3-B366FB421ECA}"/>
    <cellStyle name="Normal 207 2 2 2" xfId="3939" xr:uid="{C8C3CD44-C5DB-4144-A741-1C3E4A68C09E}"/>
    <cellStyle name="Normal 207 2 2 3" xfId="32116" xr:uid="{C01F178B-550B-484C-AD59-89A31E9FFD56}"/>
    <cellStyle name="Normal 207 2 3" xfId="3675" xr:uid="{DBC4F917-2497-4A82-836F-864DFA59B125}"/>
    <cellStyle name="Normal 207 2 4" xfId="32032" xr:uid="{59795C36-7AD1-483E-9D09-4998E352F7C6}"/>
    <cellStyle name="Normal 207 3" xfId="1080" xr:uid="{9B420055-29D0-4B83-A673-1E8062EB0FB8}"/>
    <cellStyle name="Normal 207 4" xfId="23739" xr:uid="{77AFDCE0-5324-438B-B400-676275FF4114}"/>
    <cellStyle name="Normal 207 5" xfId="31956" xr:uid="{2227B242-F175-4FCE-B5D0-0192B0B387DE}"/>
    <cellStyle name="Normal 208" xfId="593" xr:uid="{97CD7F46-ACF7-42C7-AFA9-81C00C882B62}"/>
    <cellStyle name="Normal 208 2" xfId="1158" xr:uid="{82F85799-A579-4A02-8B67-FAFEF70F1687}"/>
    <cellStyle name="Normal 208 2 2" xfId="3755" xr:uid="{6EA785D3-57F1-4096-8B90-828EFA43D901}"/>
    <cellStyle name="Normal 208 2 2 2" xfId="3940" xr:uid="{CE74775F-A066-45DE-A9D1-1C43A47C588D}"/>
    <cellStyle name="Normal 208 2 2 3" xfId="32117" xr:uid="{FEAE0AE0-0524-4AA4-AAD5-846786BB5E5C}"/>
    <cellStyle name="Normal 208 2 3" xfId="3676" xr:uid="{F318AA35-D789-4798-B0C7-4F5E3B9CF8CF}"/>
    <cellStyle name="Normal 208 2 4" xfId="32033" xr:uid="{9F1635DE-1B9D-4DD3-9848-00A61F9B4228}"/>
    <cellStyle name="Normal 208 3" xfId="1081" xr:uid="{6D3DC96C-FF5F-4C93-9AD9-663643C32C88}"/>
    <cellStyle name="Normal 208 4" xfId="23738" xr:uid="{F2600E2D-C2C6-4BAF-BA46-2883DD648953}"/>
    <cellStyle name="Normal 208 5" xfId="31957" xr:uid="{D9B2F611-9175-480D-A2D3-EEA3F8F8DD32}"/>
    <cellStyle name="Normal 209" xfId="594" xr:uid="{A4610221-4720-4503-81E9-44DFACDAA437}"/>
    <cellStyle name="Normal 209 2" xfId="1159" xr:uid="{1ADE85BE-AD12-46B9-BFCA-1DF0FEF85CC0}"/>
    <cellStyle name="Normal 209 2 2" xfId="3756" xr:uid="{3DCAA2B9-AB20-4746-9C76-85B189AC234F}"/>
    <cellStyle name="Normal 209 2 2 2" xfId="3941" xr:uid="{70BCE8E3-3103-4F28-B63E-5A2E18D4C7DE}"/>
    <cellStyle name="Normal 209 2 2 3" xfId="32118" xr:uid="{162B7836-8330-4227-A9B1-7AC167130FCB}"/>
    <cellStyle name="Normal 209 2 3" xfId="3677" xr:uid="{50B8CDBA-B301-422B-9FD8-61CEF621ECED}"/>
    <cellStyle name="Normal 209 2 4" xfId="32034" xr:uid="{10603858-5D2D-473E-8F79-135ADF7A5153}"/>
    <cellStyle name="Normal 209 3" xfId="1082" xr:uid="{88CBE8EC-0022-42AB-9415-A88F4318C9D8}"/>
    <cellStyle name="Normal 209 4" xfId="23705" xr:uid="{77DF9DC5-21F4-4A4B-94BE-4949C1AF2E67}"/>
    <cellStyle name="Normal 209 5" xfId="31958" xr:uid="{31CDFBC3-BBF2-4A60-86C2-AA97BB0A7006}"/>
    <cellStyle name="Normal 21" xfId="214" xr:uid="{450DB1E4-6456-4F29-B03E-740E3FFE822D}"/>
    <cellStyle name="Normal 21 10" xfId="29864" xr:uid="{42206699-B0DC-4A50-8F94-8ABECB18061D}"/>
    <cellStyle name="Normal 21 11" xfId="22898" xr:uid="{CDDAE0DA-031C-44E3-9E91-4DD9F8007076}"/>
    <cellStyle name="Normal 21 2" xfId="3424" xr:uid="{4E66828E-C7DB-4FD9-90C5-FBB475A5FBD0}"/>
    <cellStyle name="Normal 21 2 10" xfId="23461" xr:uid="{DF8AFC0D-D2A8-41FB-A055-E45E0C975689}"/>
    <cellStyle name="Normal 21 2 2" xfId="3423" xr:uid="{3733BBAB-6112-438F-9CB8-002E9EA5E101}"/>
    <cellStyle name="Normal 21 2 2 2" xfId="6094" xr:uid="{AA614D8C-4D25-4122-A8D4-F4D6BC0D8C67}"/>
    <cellStyle name="Normal 21 2 2 2 2" xfId="22089" xr:uid="{105FD672-B960-4167-AC02-D92FA21187C5}"/>
    <cellStyle name="Normal 21 2 2 2 2 2" xfId="28818" xr:uid="{FA004593-436C-437E-8E88-9259EC405C70}"/>
    <cellStyle name="Normal 21 2 2 2 2 3" xfId="25843" xr:uid="{88F4C5CB-738C-4119-B059-149A63BB62C1}"/>
    <cellStyle name="Normal 21 2 2 2 3" xfId="27304" xr:uid="{4A8DC407-AD58-44FB-B4A1-525A27C376A3}"/>
    <cellStyle name="Normal 21 2 2 2 4" xfId="30299" xr:uid="{067FDDA5-76C9-4063-B7AB-C06166024120}"/>
    <cellStyle name="Normal 21 2 2 2 5" xfId="24375" xr:uid="{2831E50B-4958-4809-8D25-BD6A7E5434A4}"/>
    <cellStyle name="Normal 21 2 2 3" xfId="20909" xr:uid="{1402021A-14E1-4599-AD21-DD5273A0D3DF}"/>
    <cellStyle name="Normal 21 2 2 3 2" xfId="26130" xr:uid="{55227012-062C-4570-99EB-FE2EC205365A}"/>
    <cellStyle name="Normal 21 2 2 3 2 2" xfId="29108" xr:uid="{CE6391C0-01FE-4443-8BB2-9E81904FBA85}"/>
    <cellStyle name="Normal 21 2 2 3 3" xfId="27597" xr:uid="{5DF8F7E1-A3CF-4992-9B73-0085973A259E}"/>
    <cellStyle name="Normal 21 2 2 3 4" xfId="30595" xr:uid="{F782FFBD-2F32-4E37-8870-7312F0172CAA}"/>
    <cellStyle name="Normal 21 2 2 3 5" xfId="24686" xr:uid="{A1102910-1006-4985-BA73-EC8554873F36}"/>
    <cellStyle name="Normal 21 2 2 4" xfId="18745" xr:uid="{8D21BBF6-2267-4AD5-BF5C-378B39DEE9D5}"/>
    <cellStyle name="Normal 21 2 2 4 2" xfId="26421" xr:uid="{BDDB8BC0-F37D-42BA-BA23-83A0D3A4F20D}"/>
    <cellStyle name="Normal 21 2 2 4 2 2" xfId="29405" xr:uid="{5491FC59-C876-47D1-A757-9BC7E836A41D}"/>
    <cellStyle name="Normal 21 2 2 4 3" xfId="27894" xr:uid="{9806EA8C-E575-4085-A6AB-05551A4C2BB9}"/>
    <cellStyle name="Normal 21 2 2 4 4" xfId="30893" xr:uid="{6A87D6B8-3D86-45BE-BFE5-A7437C0EA806}"/>
    <cellStyle name="Normal 21 2 2 4 5" xfId="24965" xr:uid="{CDAE73FA-51D8-4CBF-BECA-21FAC541F10B}"/>
    <cellStyle name="Normal 21 2 2 5" xfId="25262" xr:uid="{514C4074-F463-4189-9DDD-1A9B437719EF}"/>
    <cellStyle name="Normal 21 2 2 5 2" xfId="26730" xr:uid="{4E2D71C9-FECB-44FA-B05D-4D0173724DB2}"/>
    <cellStyle name="Normal 21 2 2 5 2 2" xfId="29714" xr:uid="{62F06863-34C0-4A45-B93D-405C2915537B}"/>
    <cellStyle name="Normal 21 2 2 5 3" xfId="28203" xr:uid="{D9D91D2A-77F8-4DAD-A018-B7924C6D4594}"/>
    <cellStyle name="Normal 21 2 2 5 4" xfId="31203" xr:uid="{2EEC8888-7B2F-4200-BFDF-AD70F3274C0C}"/>
    <cellStyle name="Normal 21 2 2 6" xfId="25562" xr:uid="{B068FB71-A858-4972-B222-4EFA0B2167D8}"/>
    <cellStyle name="Normal 21 2 2 6 2" xfId="28528" xr:uid="{792A8A4E-B6D5-4CE0-9FD0-43B2C628FA73}"/>
    <cellStyle name="Normal 21 2 2 7" xfId="27013" xr:uid="{CB177229-70C5-46BC-A392-D5D18134B8FD}"/>
    <cellStyle name="Normal 21 2 2 8" xfId="30007" xr:uid="{464B263D-8754-4F83-B73F-18EA4A873D93}"/>
    <cellStyle name="Normal 21 2 2 9" xfId="23972" xr:uid="{0F0ABDD8-A4EA-4A39-91CF-C82A59E09ADB}"/>
    <cellStyle name="Normal 21 2 3" xfId="5277" xr:uid="{38BAD1AC-C26D-4138-9822-551B2BF47FA7}"/>
    <cellStyle name="Normal 21 2 3 2" xfId="21116" xr:uid="{09983777-1436-4A36-8643-EC1F5D7D16DE}"/>
    <cellStyle name="Normal 21 2 3 2 2" xfId="28751" xr:uid="{6CC7E6C4-2810-445B-969D-5958B91B9BA3}"/>
    <cellStyle name="Normal 21 2 3 2 3" xfId="25774" xr:uid="{3175592E-4864-40A8-B634-43290046B63D}"/>
    <cellStyle name="Normal 21 2 3 3" xfId="27237" xr:uid="{3E536DBC-AFE6-4D27-BE79-F44A735F98D3}"/>
    <cellStyle name="Normal 21 2 3 4" xfId="30231" xr:uid="{16679F2B-AA72-4268-86E2-7184AC33D313}"/>
    <cellStyle name="Normal 21 2 3 5" xfId="24296" xr:uid="{FE202B3A-2C4E-471D-90F5-402E1ECB6E41}"/>
    <cellStyle name="Normal 21 2 4" xfId="20873" xr:uid="{0A4FEC92-5A35-473A-B3BC-C70377C8ECB9}"/>
    <cellStyle name="Normal 21 2 4 2" xfId="22759" xr:uid="{C0945E8A-BD4F-4E40-9765-06554715F9EB}"/>
    <cellStyle name="Normal 21 2 4 2 2" xfId="29040" xr:uid="{76FE54E8-29E4-4D5A-AB6C-41C88248F120}"/>
    <cellStyle name="Normal 21 2 4 2 3" xfId="26061" xr:uid="{95CC4F8F-3715-4E66-953C-422C1361CF32}"/>
    <cellStyle name="Normal 21 2 4 3" xfId="27529" xr:uid="{1E458037-E039-48AF-B4DA-CE62CE74570E}"/>
    <cellStyle name="Normal 21 2 4 4" xfId="30526" xr:uid="{59EBC920-0193-4777-A275-237283288B28}"/>
    <cellStyle name="Normal 21 2 4 5" xfId="24617" xr:uid="{B2746F45-62C8-4EF6-92E4-A6833AF724A1}"/>
    <cellStyle name="Normal 21 2 5" xfId="18744" xr:uid="{34984D37-B4DD-49CE-A7F0-900D63F1905B}"/>
    <cellStyle name="Normal 21 2 5 2" xfId="26352" xr:uid="{C177B124-85D0-448D-A95C-34BEDB124DF3}"/>
    <cellStyle name="Normal 21 2 5 2 2" xfId="29336" xr:uid="{0877D7F8-CDA5-4DF6-97C8-537F6F29D5C3}"/>
    <cellStyle name="Normal 21 2 5 3" xfId="27825" xr:uid="{7B98FE02-66F2-43F5-AD19-5F69289D56FD}"/>
    <cellStyle name="Normal 21 2 5 4" xfId="30823" xr:uid="{FF60E99D-12F0-4198-A73E-7ECE0FCE97E8}"/>
    <cellStyle name="Normal 21 2 5 5" xfId="24896" xr:uid="{06079F78-3BC9-43E7-BBCB-E2235D68D9CD}"/>
    <cellStyle name="Normal 21 2 6" xfId="25193" xr:uid="{848E746D-1F6D-425A-BE00-9F1111DE064A}"/>
    <cellStyle name="Normal 21 2 6 2" xfId="26662" xr:uid="{81E3926E-8776-4F27-A0A4-0DC04950F9DA}"/>
    <cellStyle name="Normal 21 2 6 2 2" xfId="29646" xr:uid="{2C68B0DA-8D66-46D9-9986-69AA4724F243}"/>
    <cellStyle name="Normal 21 2 6 3" xfId="28135" xr:uid="{1BEB5E07-EE88-4021-8CC6-00D4BD4480F8}"/>
    <cellStyle name="Normal 21 2 6 4" xfId="31134" xr:uid="{B242D359-1B3B-417A-AE2A-8C60442AE70C}"/>
    <cellStyle name="Normal 21 2 7" xfId="25493" xr:uid="{B1F7DFC2-0A3F-480D-A011-831DF9592C30}"/>
    <cellStyle name="Normal 21 2 7 2" xfId="28460" xr:uid="{B4E87BD3-B148-4CE0-853C-3575152F03A4}"/>
    <cellStyle name="Normal 21 2 8" xfId="26944" xr:uid="{541019D5-3ED8-4A20-B43A-FDFD5C1B68BA}"/>
    <cellStyle name="Normal 21 2 9" xfId="29938" xr:uid="{EBA7E783-D0D7-45B4-B97B-DC9F60B49BAF}"/>
    <cellStyle name="Normal 21 3" xfId="3422" xr:uid="{CD958CF6-3197-449D-A89B-66F5D1E89245}"/>
    <cellStyle name="Normal 21 3 2" xfId="3421" xr:uid="{885A0D68-F266-48AC-B2D5-255BA95F5A44}"/>
    <cellStyle name="Normal 21 3 2 2" xfId="22342" xr:uid="{E4288BCE-141D-4CDA-A307-C8045DA16861}"/>
    <cellStyle name="Normal 21 3 2 3" xfId="6287" xr:uid="{8792B6DD-D7FE-421B-BA98-1E274FD687DF}"/>
    <cellStyle name="Normal 21 3 3" xfId="4228" xr:uid="{841B122E-8F14-4875-BCB5-21C58D5CFE14}"/>
    <cellStyle name="Normal 21 3 3 2" xfId="21358" xr:uid="{8599A38F-5EEC-47CD-AFAB-FF05E585226B}"/>
    <cellStyle name="Normal 21 3 3 3" xfId="5508" xr:uid="{A3CFECC9-E2E1-45C2-B27B-3E1E599F11B8}"/>
    <cellStyle name="Normal 21 3 4" xfId="20865" xr:uid="{9FD1EA28-603B-40C4-9E65-9364B398BDDB}"/>
    <cellStyle name="Normal 21 3 5" xfId="18746" xr:uid="{951B147A-F5A3-447D-8B7A-13186D688660}"/>
    <cellStyle name="Normal 21 3 6" xfId="23844" xr:uid="{F62C2094-5D8A-46B4-969E-CAF1595F99DC}"/>
    <cellStyle name="Normal 21 4" xfId="690" xr:uid="{3CADBD89-F61C-466A-B036-2311AD73DA38}"/>
    <cellStyle name="Normal 21 4 2" xfId="21843" xr:uid="{2E73750F-94C3-4B9D-8953-A05D595F64E1}"/>
    <cellStyle name="Normal 21 4 2 2" xfId="28678" xr:uid="{C836A1CA-001A-46F4-9D36-FA1CFC9AFB15}"/>
    <cellStyle name="Normal 21 4 2 3" xfId="25712" xr:uid="{FC467377-FB7E-420C-AD49-E2AB8C684CD3}"/>
    <cellStyle name="Normal 21 4 3" xfId="18747" xr:uid="{6BF915E7-4CB2-439E-B319-7332D58D24A5}"/>
    <cellStyle name="Normal 21 4 3 2" xfId="27164" xr:uid="{74C8BD1D-5D4E-4FBF-B47D-695243C8968F}"/>
    <cellStyle name="Normal 21 4 4" xfId="30157" xr:uid="{CA28C02E-04CD-4947-96CE-CF3DD2991D18}"/>
    <cellStyle name="Normal 21 4 5" xfId="24213" xr:uid="{632EDCA7-39BA-488D-BF02-6D9625748979}"/>
    <cellStyle name="Normal 21 5" xfId="3425" xr:uid="{50DA6C27-683A-41C0-A987-2A9D94A19B50}"/>
    <cellStyle name="Normal 21 5 2" xfId="25990" xr:uid="{EA7D2282-EECA-4FEC-9CBF-CE79E0C92663}"/>
    <cellStyle name="Normal 21 5 2 2" xfId="28968" xr:uid="{B060E820-755C-4672-9B1B-3EC5CC05B00A}"/>
    <cellStyle name="Normal 21 5 3" xfId="27457" xr:uid="{16AD8F61-94EA-4E92-A736-F5FA65948538}"/>
    <cellStyle name="Normal 21 5 4" xfId="30452" xr:uid="{3E7818F7-ABA0-4AC4-847F-08778507CBBA}"/>
    <cellStyle name="Normal 21 5 5" xfId="24556" xr:uid="{A5E378B6-CD97-455C-9E5D-1864BDF81C1D}"/>
    <cellStyle name="Normal 21 5 6" xfId="18748" xr:uid="{D359E014-177B-421B-8666-A3AAF519AE49}"/>
    <cellStyle name="Normal 21 6" xfId="20769" xr:uid="{62789F7F-EA00-43ED-9705-0EE16D77B83A}"/>
    <cellStyle name="Normal 21 6 2" xfId="26279" xr:uid="{1D2746BF-535D-4CDB-AB20-92D184EC15D6}"/>
    <cellStyle name="Normal 21 6 2 2" xfId="29261" xr:uid="{193BC483-D647-42E3-B662-42FEC3E6D1E3}"/>
    <cellStyle name="Normal 21 6 3" xfId="27750" xr:uid="{4CC82525-C307-45C5-B6F0-A6E3CF4EC58F}"/>
    <cellStyle name="Normal 21 6 4" xfId="30748" xr:uid="{6145AF3E-3765-4745-9C44-E57AE36F15C9}"/>
    <cellStyle name="Normal 21 6 5" xfId="24834" xr:uid="{39A81381-B0B1-4038-9521-1DA0CFFCED50}"/>
    <cellStyle name="Normal 21 7" xfId="18743" xr:uid="{D59E4827-8C13-4F40-993F-00594296119E}"/>
    <cellStyle name="Normal 21 7 2" xfId="26588" xr:uid="{2874C661-9F70-4CD4-8CE8-4A7B35FFFE54}"/>
    <cellStyle name="Normal 21 7 2 2" xfId="29572" xr:uid="{5301DEBB-1891-4CAD-846F-07AE083B360A}"/>
    <cellStyle name="Normal 21 7 3" xfId="28061" xr:uid="{5642CC52-7E0C-491C-B85F-44525D5013BE}"/>
    <cellStyle name="Normal 21 7 4" xfId="31060" xr:uid="{E33DAC2E-E384-4914-92E3-01253114DABA}"/>
    <cellStyle name="Normal 21 7 5" xfId="25131" xr:uid="{AC3176B6-0C73-484B-9A94-AC48608BF626}"/>
    <cellStyle name="Normal 21 8" xfId="4926" xr:uid="{ED8EDC2A-6093-47D5-9FC8-DCCF786054C4}"/>
    <cellStyle name="Normal 21 8 2" xfId="28386" xr:uid="{35A9E0F7-311E-4873-BECE-0EC0D7F33E52}"/>
    <cellStyle name="Normal 21 8 3" xfId="25432" xr:uid="{06EC71B3-94A9-49A1-89A0-E275F13AE869}"/>
    <cellStyle name="Normal 21 9" xfId="26882" xr:uid="{5CC36C43-6D2A-4A20-B235-8048344DC47F}"/>
    <cellStyle name="Normal 210" xfId="595" xr:uid="{9905206E-C6F9-4AD4-BD77-95AC9A51E8DB}"/>
    <cellStyle name="Normal 210 2" xfId="1160" xr:uid="{04324230-0112-4072-BF2A-5C7999D9D9E5}"/>
    <cellStyle name="Normal 210 2 2" xfId="3757" xr:uid="{988D0364-5C66-45C2-A74F-34BC80A7B352}"/>
    <cellStyle name="Normal 210 2 2 2" xfId="3942" xr:uid="{A8CFB489-8B44-4EDC-98D5-4C5C9E8AD72A}"/>
    <cellStyle name="Normal 210 2 2 3" xfId="32119" xr:uid="{02261DE7-DD44-46AB-9B15-E724DE7F0EAA}"/>
    <cellStyle name="Normal 210 2 3" xfId="3678" xr:uid="{97C6D851-3998-430E-ACCD-3DAB35BCD2E3}"/>
    <cellStyle name="Normal 210 2 4" xfId="32035" xr:uid="{89827BCE-DA03-4F24-99E4-791962DF96BF}"/>
    <cellStyle name="Normal 210 3" xfId="1083" xr:uid="{D34BA98C-E3FA-4D7D-80F3-E35A8B2526DE}"/>
    <cellStyle name="Normal 210 4" xfId="23736" xr:uid="{1454A57C-FB2D-4433-BF59-87009DF2E942}"/>
    <cellStyle name="Normal 210 5" xfId="31959" xr:uid="{7826027B-A8E2-4925-820E-C85C03E8E7C4}"/>
    <cellStyle name="Normal 211" xfId="596" xr:uid="{DC75A6F3-CD86-4AD3-AF77-E0B022CDE416}"/>
    <cellStyle name="Normal 211 2" xfId="1161" xr:uid="{47A039A1-3910-45D5-9C74-53021972573B}"/>
    <cellStyle name="Normal 211 2 2" xfId="3758" xr:uid="{03F3DEEF-E6E2-4708-B4B0-CA0192C3FC3C}"/>
    <cellStyle name="Normal 211 2 2 2" xfId="3943" xr:uid="{C637313F-AC5B-466F-85F7-ABC7A51D1A0E}"/>
    <cellStyle name="Normal 211 2 2 3" xfId="32120" xr:uid="{DC94439C-7940-47F4-80CB-25D37ACCDB09}"/>
    <cellStyle name="Normal 211 2 3" xfId="3679" xr:uid="{9797A9FC-96BF-4949-ABD4-4BAE0D456828}"/>
    <cellStyle name="Normal 211 2 4" xfId="32036" xr:uid="{3564662A-586D-4DA2-A3CD-FD1D4D6AF918}"/>
    <cellStyle name="Normal 211 3" xfId="1084" xr:uid="{144EDC5D-056A-41C8-9806-541EB2206F6D}"/>
    <cellStyle name="Normal 211 4" xfId="23744" xr:uid="{2895F5D2-279F-4B3D-B5A0-C6B97165C5C3}"/>
    <cellStyle name="Normal 211 5" xfId="31960" xr:uid="{41E9D927-21EF-450A-AFA1-18F9174EA24E}"/>
    <cellStyle name="Normal 212" xfId="597" xr:uid="{8D35D193-BB6E-46B6-B645-D03F0812C285}"/>
    <cellStyle name="Normal 212 2" xfId="1162" xr:uid="{05C5E8AC-D856-40B2-AE0C-2FE2A04A842B}"/>
    <cellStyle name="Normal 212 2 2" xfId="3759" xr:uid="{FE49F9C2-AC54-4725-AE5F-4AB2D8699327}"/>
    <cellStyle name="Normal 212 2 2 2" xfId="3944" xr:uid="{D3DA291F-6FE2-4DCC-BE84-F6316B6AC966}"/>
    <cellStyle name="Normal 212 2 2 3" xfId="32121" xr:uid="{22A76DC6-9EE4-4C3F-9B78-25ABEACD5312}"/>
    <cellStyle name="Normal 212 2 3" xfId="3680" xr:uid="{E3CF2365-189C-4402-988E-68B35EB5CD7C}"/>
    <cellStyle name="Normal 212 2 4" xfId="32037" xr:uid="{5A9D292D-8716-46D0-ABA2-EB6051FA6B88}"/>
    <cellStyle name="Normal 212 3" xfId="1085" xr:uid="{0C957B4E-76AC-472C-96C2-2AC485B76EFD}"/>
    <cellStyle name="Normal 212 4" xfId="23732" xr:uid="{28B4150E-9112-4A8A-AE39-1D2FFFD93C07}"/>
    <cellStyle name="Normal 212 5" xfId="31961" xr:uid="{9BA87A9B-956E-4906-A4EF-6A72031006A5}"/>
    <cellStyle name="Normal 213" xfId="598" xr:uid="{BE3542A8-E816-4E0C-9AA2-8020E9430B4D}"/>
    <cellStyle name="Normal 213 2" xfId="1163" xr:uid="{F67ECF78-17A5-4386-94B1-F9B170613C84}"/>
    <cellStyle name="Normal 213 2 2" xfId="3760" xr:uid="{B45FF244-3C46-441A-AC4F-81578EECEAA9}"/>
    <cellStyle name="Normal 213 2 2 2" xfId="3945" xr:uid="{C0E352C7-EE0E-4AE6-AF6F-CB707216DCF4}"/>
    <cellStyle name="Normal 213 2 2 3" xfId="32122" xr:uid="{AD568E48-0B9C-4E9B-ABBE-725BEDA6B82E}"/>
    <cellStyle name="Normal 213 2 3" xfId="3681" xr:uid="{E405CC1D-8445-4ADC-8CFF-32CA737F1F27}"/>
    <cellStyle name="Normal 213 2 4" xfId="32038" xr:uid="{80D1853E-8EED-4F88-B175-EC1C7BE6BF6A}"/>
    <cellStyle name="Normal 213 3" xfId="1086" xr:uid="{746D5846-951C-4579-BDAB-C41832C1288B}"/>
    <cellStyle name="Normal 213 4" xfId="23754" xr:uid="{2E754769-AB05-4F29-AF80-0E23D596E445}"/>
    <cellStyle name="Normal 213 5" xfId="31962" xr:uid="{774F9BCD-2B67-4782-83EF-0C1A09D8DA5E}"/>
    <cellStyle name="Normal 214" xfId="599" xr:uid="{0EA03A66-1DD4-498D-A77A-180061BF5E82}"/>
    <cellStyle name="Normal 214 2" xfId="1164" xr:uid="{0E824BAF-7491-4CCB-B73F-CF73C60977FF}"/>
    <cellStyle name="Normal 214 2 2" xfId="3761" xr:uid="{509FFA98-DF7A-4639-AB29-89FB273684ED}"/>
    <cellStyle name="Normal 214 2 2 2" xfId="3946" xr:uid="{6B029F18-9F42-44CE-B3CE-8E272F9F0F4A}"/>
    <cellStyle name="Normal 214 2 2 3" xfId="32123" xr:uid="{9D79D22E-EE74-4EDF-B1E4-DEB781973082}"/>
    <cellStyle name="Normal 214 2 3" xfId="3682" xr:uid="{513E9065-50A1-4A21-8003-9F427B6CA93E}"/>
    <cellStyle name="Normal 214 2 4" xfId="32039" xr:uid="{DBFF0C53-C3D3-4FA6-A1F4-C28A8F6528C2}"/>
    <cellStyle name="Normal 214 3" xfId="1087" xr:uid="{A7B079F6-E418-4274-93B3-DC99567E640C}"/>
    <cellStyle name="Normal 214 4" xfId="23745" xr:uid="{3589CFA7-FA94-4466-918E-9306AF2DF016}"/>
    <cellStyle name="Normal 214 5" xfId="31963" xr:uid="{12A28242-0174-449B-B42B-F3AB4FA5AAEA}"/>
    <cellStyle name="Normal 215" xfId="600" xr:uid="{F793EB8B-CC81-49B5-A598-9C540CF145ED}"/>
    <cellStyle name="Normal 215 2" xfId="1165" xr:uid="{3E55D862-3AFB-4A3C-AF02-057ED3490C9C}"/>
    <cellStyle name="Normal 215 2 2" xfId="3762" xr:uid="{E886E295-8056-4615-B174-9D34DF52628D}"/>
    <cellStyle name="Normal 215 2 2 2" xfId="3947" xr:uid="{1C245660-E5E5-4576-A7F8-8FB69C3FCDA2}"/>
    <cellStyle name="Normal 215 2 2 3" xfId="32124" xr:uid="{E764F01D-E614-489C-9B8A-146A1D887A78}"/>
    <cellStyle name="Normal 215 2 3" xfId="3683" xr:uid="{4D036F96-8AAF-489B-A95B-7D0D8DDCDACD}"/>
    <cellStyle name="Normal 215 2 4" xfId="32040" xr:uid="{0B1D28E1-F365-4883-A879-654735E2F235}"/>
    <cellStyle name="Normal 215 3" xfId="1088" xr:uid="{3F511AAF-0EC3-4501-91F5-46F365D5BE5D}"/>
    <cellStyle name="Normal 215 4" xfId="23712" xr:uid="{57320DBD-CFB7-4A06-BA39-2CBBDAA266CD}"/>
    <cellStyle name="Normal 215 5" xfId="31964" xr:uid="{C3ECA9F7-E3A0-43E1-A350-3AC2845C9364}"/>
    <cellStyle name="Normal 216" xfId="601" xr:uid="{053E163C-D6EE-47ED-96F6-FE35924A165D}"/>
    <cellStyle name="Normal 217" xfId="602" xr:uid="{6266AE23-5544-454D-93CA-42098CDBCCF4}"/>
    <cellStyle name="Normal 218" xfId="3950" xr:uid="{C1931C9D-5BD9-49E7-A843-F8267E6BA10B}"/>
    <cellStyle name="Normal 218 2" xfId="4022" xr:uid="{9CC30D95-30CE-4BAF-8D87-E3B8B4FF09BB}"/>
    <cellStyle name="Normal 218 2 2" xfId="23462" xr:uid="{B09C42E5-A495-4C3F-8E35-15457D4BF05B}"/>
    <cellStyle name="Normal 218 3" xfId="23383" xr:uid="{0AF91A85-F8EF-4CCA-9D7D-DED23BD4EBEC}"/>
    <cellStyle name="Normal 219" xfId="3951" xr:uid="{3F9D71D8-E20E-47F4-923C-3C3F8D368A5C}"/>
    <cellStyle name="Normal 219 2" xfId="4023" xr:uid="{0480669A-256A-4C0C-BB6A-6D5599D0EB6E}"/>
    <cellStyle name="Normal 219 2 2" xfId="23463" xr:uid="{BF3F2D70-37C7-4EAF-BA0E-D51CFAFF3906}"/>
    <cellStyle name="Normal 219 3" xfId="23384" xr:uid="{83163F74-7AC1-4AAD-82E8-77079B163FD8}"/>
    <cellStyle name="Normal 22" xfId="215" xr:uid="{753FF51D-7A45-4881-ABFF-5035CED380FC}"/>
    <cellStyle name="Normal 22 10" xfId="26903" xr:uid="{FCB11F2F-28E6-46A2-8940-7EC1DE792F8C}"/>
    <cellStyle name="Normal 22 11" xfId="29885" xr:uid="{51C8788E-24B9-472A-B95D-6EB8E754CC4D}"/>
    <cellStyle name="Normal 22 12" xfId="22899" xr:uid="{DA971BFE-2851-4263-B68D-A8C14AE643FF}"/>
    <cellStyle name="Normal 22 2" xfId="3419" xr:uid="{BA259775-2DFA-46EB-9658-D94E1B109F2A}"/>
    <cellStyle name="Normal 22 2 2" xfId="3418" xr:uid="{727410ED-4855-42C7-96EB-A2BA55364A2A}"/>
    <cellStyle name="Normal 22 2 2 2" xfId="6095" xr:uid="{251982A8-4517-4C40-A954-AEE9874A6282}"/>
    <cellStyle name="Normal 22 2 2 2 2" xfId="22090" xr:uid="{FEA34139-50DF-4381-96F0-BCA04D5FC36D}"/>
    <cellStyle name="Normal 22 2 2 3" xfId="20904" xr:uid="{76CE1DC7-0402-49F8-9076-A946ED062226}"/>
    <cellStyle name="Normal 22 2 2 4" xfId="18751" xr:uid="{8ACB2812-ACBF-4FFC-8E0C-6D9E7C6CE047}"/>
    <cellStyle name="Normal 22 2 3" xfId="5278" xr:uid="{8E14201F-25B9-460D-979E-2FDE4CE704B3}"/>
    <cellStyle name="Normal 22 2 3 2" xfId="21117" xr:uid="{7CD0D090-03F0-40DE-AAFD-F2280B7B824B}"/>
    <cellStyle name="Normal 22 2 3 3" xfId="18752" xr:uid="{5C8EDB24-90B1-4E58-95FC-B390CA6C4B00}"/>
    <cellStyle name="Normal 22 2 3 4" xfId="23898" xr:uid="{F3369786-A2F6-40F2-9CE3-B2671D86D9D2}"/>
    <cellStyle name="Normal 22 2 4" xfId="20874" xr:uid="{97AD1198-D0CB-472E-874D-E9001F67070C}"/>
    <cellStyle name="Normal 22 2 4 2" xfId="22793" xr:uid="{43522DAD-D246-4DB7-A9B9-DB6FBEE331FC}"/>
    <cellStyle name="Normal 22 2 5" xfId="18750" xr:uid="{845C554F-DF7E-443F-B88F-85BE75703ECA}"/>
    <cellStyle name="Normal 22 2 6" xfId="23464" xr:uid="{719754C1-EE22-4FF7-BC06-B99377D578C4}"/>
    <cellStyle name="Normal 22 3" xfId="3609" xr:uid="{0B9329E0-9746-4C63-AC9D-9789FD74FDBD}"/>
    <cellStyle name="Normal 22 3 2" xfId="3608" xr:uid="{8CAAE95F-6F2D-40B4-A930-9378AF5DCA99}"/>
    <cellStyle name="Normal 22 3 2 2" xfId="22343" xr:uid="{E1EA6678-9191-4F33-B132-DB41BD01538F}"/>
    <cellStyle name="Normal 22 3 2 3" xfId="6288" xr:uid="{9062BAF1-3A98-4016-86EF-8131F09BBB3B}"/>
    <cellStyle name="Normal 22 3 3" xfId="4227" xr:uid="{86942FD0-362E-4963-AE30-65FFB92ED5CD}"/>
    <cellStyle name="Normal 22 3 3 2" xfId="21359" xr:uid="{ADA568A1-BD71-4A69-94DD-F13908F4BA0A}"/>
    <cellStyle name="Normal 22 3 3 3" xfId="5509" xr:uid="{3A20E3C2-7347-4D93-961B-1A67CBC5F1F9}"/>
    <cellStyle name="Normal 22 3 4" xfId="20866" xr:uid="{2B87B787-BA9F-40B5-AED1-96E7DE92325F}"/>
    <cellStyle name="Normal 22 3 5" xfId="18753" xr:uid="{82A54C87-0A19-418E-B05E-8A15C0008E6A}"/>
    <cellStyle name="Normal 22 3 6" xfId="23845" xr:uid="{DFFF157B-3474-4978-A677-281761260B92}"/>
    <cellStyle name="Normal 22 4" xfId="805" xr:uid="{2607AE51-11E3-4549-9161-D6126CA165CC}"/>
    <cellStyle name="Normal 22 4 2" xfId="21844" xr:uid="{1BDFC934-3B61-400F-B0CC-E719BBEF00B2}"/>
    <cellStyle name="Normal 22 4 2 2" xfId="25744" xr:uid="{94B360F5-C032-40B8-AA96-A5C953DF2403}"/>
    <cellStyle name="Normal 22 4 2 2 2" xfId="28722" xr:uid="{4058AAB7-7078-4497-BDC7-AFE7F98D8CDB}"/>
    <cellStyle name="Normal 22 4 2 3" xfId="27208" xr:uid="{73174978-D8EB-45B7-8E25-68D170B736B7}"/>
    <cellStyle name="Normal 22 4 2 4" xfId="30201" xr:uid="{BB40A8C2-10A6-42E8-AA5C-33C2C806917C}"/>
    <cellStyle name="Normal 22 4 2 5" xfId="24259" xr:uid="{3ACB1DE6-D434-4AE1-A7A9-0B52F0D35B32}"/>
    <cellStyle name="Normal 22 4 3" xfId="18754" xr:uid="{53636B72-3C8D-4D18-8664-5F664E8C30D4}"/>
    <cellStyle name="Normal 22 4 3 2" xfId="26032" xr:uid="{B50A358D-396F-4BF0-B78F-A4008F6F3FB0}"/>
    <cellStyle name="Normal 22 4 3 2 2" xfId="29011" xr:uid="{338E5A67-1B07-439F-80DD-7F3375D45E2C}"/>
    <cellStyle name="Normal 22 4 3 3" xfId="27500" xr:uid="{19CEE4D5-E934-4D5F-B977-C53DDACF900A}"/>
    <cellStyle name="Normal 22 4 3 4" xfId="30496" xr:uid="{CEF72580-2967-48DF-9481-09428B3619CE}"/>
    <cellStyle name="Normal 22 4 3 5" xfId="24587" xr:uid="{12926A83-6E8C-4139-A3FD-F9FBCA3B5BAA}"/>
    <cellStyle name="Normal 22 4 4" xfId="24866" xr:uid="{918D5FBB-0477-44A5-A07A-1F1114DAA7A7}"/>
    <cellStyle name="Normal 22 4 4 2" xfId="26323" xr:uid="{AB92EEB5-B09B-4717-882B-368D6FF5F353}"/>
    <cellStyle name="Normal 22 4 4 2 2" xfId="29306" xr:uid="{8C9D6991-BCB7-4653-A8EB-6A07129C98E5}"/>
    <cellStyle name="Normal 22 4 4 3" xfId="27795" xr:uid="{8E9496F7-6C88-4248-A497-C722774D6ECF}"/>
    <cellStyle name="Normal 22 4 4 4" xfId="30793" xr:uid="{20D51FCA-AA2A-4409-B402-C2FF422C5123}"/>
    <cellStyle name="Normal 22 4 5" xfId="25163" xr:uid="{4E106333-B544-4D3C-BF75-B9ADC30A3FA8}"/>
    <cellStyle name="Normal 22 4 5 2" xfId="26632" xr:uid="{13A65525-A51F-43D0-812A-44FFD8BBE0E4}"/>
    <cellStyle name="Normal 22 4 5 2 2" xfId="29616" xr:uid="{CB958326-8D34-4525-B2C9-681CCB880112}"/>
    <cellStyle name="Normal 22 4 5 3" xfId="28105" xr:uid="{2FDF010F-34B6-4311-80FB-6EC0C1A14A8F}"/>
    <cellStyle name="Normal 22 4 5 4" xfId="31104" xr:uid="{E453AE65-2686-4E14-910E-FF2ECD4C2A9F}"/>
    <cellStyle name="Normal 22 4 6" xfId="25463" xr:uid="{9E9E104F-32CF-4FB8-B3C6-D1F619B381BD}"/>
    <cellStyle name="Normal 22 4 6 2" xfId="28430" xr:uid="{32814ABF-E45F-4FAC-9522-2D358C388665}"/>
    <cellStyle name="Normal 22 4 7" xfId="26914" xr:uid="{EFBCA95C-8870-40A9-B7E4-9CBB9F302EDE}"/>
    <cellStyle name="Normal 22 4 8" xfId="29908" xr:uid="{9A87F7FC-B717-4B8C-86EC-140F57EE1F9F}"/>
    <cellStyle name="Normal 22 4 9" xfId="23836" xr:uid="{05970AA4-F4EB-4E04-BCB9-70FBDE5A5520}"/>
    <cellStyle name="Normal 22 5" xfId="3420" xr:uid="{BE48AB34-F926-4C3C-B9CC-856D2DF04C77}"/>
    <cellStyle name="Normal 22 5 2" xfId="25732" xr:uid="{0F86878C-3CDD-4985-B9FD-2F5A421CE310}"/>
    <cellStyle name="Normal 22 5 2 2" xfId="28698" xr:uid="{946E0432-270C-4B14-95F8-E16DD2C5EC09}"/>
    <cellStyle name="Normal 22 5 3" xfId="27184" xr:uid="{634E193A-CCF3-4737-AEA3-27561D67B51C}"/>
    <cellStyle name="Normal 22 5 4" xfId="30177" xr:uid="{82E37707-7BD0-45B9-95D4-F10492ACC5BD}"/>
    <cellStyle name="Normal 22 5 5" xfId="24235" xr:uid="{B5E40C00-9951-4667-A9C7-5886934CCC0D}"/>
    <cellStyle name="Normal 22 5 6" xfId="18755" xr:uid="{F89C8CA0-3A65-44A4-BA85-8BEF389D0299}"/>
    <cellStyle name="Normal 22 6" xfId="18756" xr:uid="{835D4E15-8F07-406E-A645-A3EB698A41B7}"/>
    <cellStyle name="Normal 22 6 2" xfId="26009" xr:uid="{1D0DE2B1-EC7E-4DBE-859E-C13B06891006}"/>
    <cellStyle name="Normal 22 6 2 2" xfId="28988" xr:uid="{BC4954ED-4629-4014-82BF-90EFB6A40EC7}"/>
    <cellStyle name="Normal 22 6 3" xfId="27477" xr:uid="{FEAEAE75-4FA1-4D4C-A16A-2D316BC880E5}"/>
    <cellStyle name="Normal 22 6 4" xfId="30473" xr:uid="{372317CB-40C8-48E3-ACFE-99645301E559}"/>
    <cellStyle name="Normal 22 6 5" xfId="24576" xr:uid="{F085EA35-1FA0-4895-BFC7-84B2216BD407}"/>
    <cellStyle name="Normal 22 7" xfId="20770" xr:uid="{5AFF2D43-F672-40DF-8BAC-F3132579C0F3}"/>
    <cellStyle name="Normal 22 7 2" xfId="26299" xr:uid="{8EF15597-2918-48C5-8272-057C3FC7281E}"/>
    <cellStyle name="Normal 22 7 2 2" xfId="29282" xr:uid="{DB0CBC0B-292D-4B61-95ED-94659A768F32}"/>
    <cellStyle name="Normal 22 7 3" xfId="27771" xr:uid="{A65EBF51-8B6F-4E03-A32A-0FA780F0A45B}"/>
    <cellStyle name="Normal 22 7 4" xfId="30769" xr:uid="{1FA15E68-50C0-4F93-AE97-6303A042BEFC}"/>
    <cellStyle name="Normal 22 7 5" xfId="24854" xr:uid="{FAAD1EDD-E267-4510-A9A4-67DCBCFA295A}"/>
    <cellStyle name="Normal 22 8" xfId="18749" xr:uid="{EA0F320F-C7E0-42E8-80D3-F46F39E33F09}"/>
    <cellStyle name="Normal 22 8 2" xfId="26609" xr:uid="{469A69E2-CE27-4075-967E-CFA067A87F75}"/>
    <cellStyle name="Normal 22 8 2 2" xfId="29593" xr:uid="{5904DF34-92BD-4269-8920-AA3801E1020C}"/>
    <cellStyle name="Normal 22 8 3" xfId="28082" xr:uid="{F297FDDF-A225-4267-9918-4529787B2014}"/>
    <cellStyle name="Normal 22 8 4" xfId="31081" xr:uid="{094782CF-F3DB-4B77-B87A-985384E91019}"/>
    <cellStyle name="Normal 22 8 5" xfId="25152" xr:uid="{7D3E578C-B1F8-4EF8-91A8-54C1FA900D5F}"/>
    <cellStyle name="Normal 22 9" xfId="4927" xr:uid="{5453364A-0803-4C17-A33A-204E4646C9B1}"/>
    <cellStyle name="Normal 22 9 2" xfId="28407" xr:uid="{5264BC01-902A-4356-9DCC-78570DBDCFF8}"/>
    <cellStyle name="Normal 22 9 3" xfId="25452" xr:uid="{F9625370-529B-4D8D-BFE4-FB5B41F593E8}"/>
    <cellStyle name="Normal 220" xfId="3952" xr:uid="{A10993F6-80E1-45BD-A227-09826BF617E0}"/>
    <cellStyle name="Normal 220 2" xfId="4024" xr:uid="{9449A9F7-EC68-4A5D-B8FF-FE85D52ABF99}"/>
    <cellStyle name="Normal 220 2 2" xfId="23465" xr:uid="{D195AD5A-00DB-4CCD-8DAC-47C3B5197A3A}"/>
    <cellStyle name="Normal 220 3" xfId="23402" xr:uid="{631C0034-51C3-4BB5-994B-61822D96BD54}"/>
    <cellStyle name="Normal 221" xfId="3953" xr:uid="{713B24E2-D2A6-4338-BF5F-E41101DDDEE7}"/>
    <cellStyle name="Normal 221 2" xfId="4025" xr:uid="{166FF094-1DA0-426E-BA62-ECB5979B9932}"/>
    <cellStyle name="Normal 221 2 2" xfId="23411" xr:uid="{9FE8742A-8C9B-49F6-A9E4-67B3609FB008}"/>
    <cellStyle name="Normal 221 3" xfId="31670" xr:uid="{C9FF18A4-1E01-49D1-B41D-705FE29B3B6D}"/>
    <cellStyle name="Normal 221 4" xfId="23382" xr:uid="{3192C642-8B76-4D5B-AC03-5B2813B3E7BE}"/>
    <cellStyle name="Normal 222" xfId="3954" xr:uid="{35241B65-65CB-4AED-86A6-7DDA5C05A45C}"/>
    <cellStyle name="Normal 222 2" xfId="4026" xr:uid="{DB5845BE-4990-47C3-8551-CEB292C0BF92}"/>
    <cellStyle name="Normal 222 2 2" xfId="23421" xr:uid="{F3D27405-F7BB-4DBE-B5DF-A51615A7BA54}"/>
    <cellStyle name="Normal 222 3" xfId="31671" xr:uid="{C07410AB-C1FD-48CF-AB7B-3A0BAA7FB181}"/>
    <cellStyle name="Normal 222 4" xfId="23385" xr:uid="{B7BD3C33-6FB7-4179-9831-65D283BB7E51}"/>
    <cellStyle name="Normal 223" xfId="3955" xr:uid="{B38ED18C-F060-4257-8DD0-4042145F7587}"/>
    <cellStyle name="Normal 223 2" xfId="4027" xr:uid="{089DFAE9-3995-436B-80F6-B2EA19A491D6}"/>
    <cellStyle name="Normal 223 2 2" xfId="23422" xr:uid="{2B3804F1-7898-42C5-9DD2-921930086B5C}"/>
    <cellStyle name="Normal 223 3" xfId="31672" xr:uid="{79885EB1-EE3D-4C5D-87EE-A157A673EB0F}"/>
    <cellStyle name="Normal 223 4" xfId="23386" xr:uid="{F149C98A-E2ED-475A-A1D6-D7C666FA9642}"/>
    <cellStyle name="Normal 224" xfId="3956" xr:uid="{202F11EB-91E4-4DE4-9A5F-1B749C53D78D}"/>
    <cellStyle name="Normal 224 2" xfId="4028" xr:uid="{9CC1790B-83BC-4FD5-8580-75771B58D3EE}"/>
    <cellStyle name="Normal 224 2 2" xfId="23423" xr:uid="{DBFFB88D-E310-4E85-86DB-537993CA158F}"/>
    <cellStyle name="Normal 224 3" xfId="31673" xr:uid="{111C6629-7026-4E00-8D9E-DD938EA07E22}"/>
    <cellStyle name="Normal 224 4" xfId="23388" xr:uid="{CE584A66-A5B7-46E1-B7D7-DEB696BCA911}"/>
    <cellStyle name="Normal 225" xfId="3957" xr:uid="{EC9E6232-811A-4061-B72A-1C51EA17A711}"/>
    <cellStyle name="Normal 225 2" xfId="4029" xr:uid="{1C0D4B82-E964-4DC9-B5D0-D4EB32B274F0}"/>
    <cellStyle name="Normal 225 2 2" xfId="23424" xr:uid="{4A9500D1-9676-4480-9E26-3868CDF1E0D7}"/>
    <cellStyle name="Normal 226" xfId="3958" xr:uid="{FBF9E249-A3C1-443B-9769-B68FF6235A59}"/>
    <cellStyle name="Normal 226 2" xfId="4030" xr:uid="{A31A7C49-744D-40D8-B85C-E1447558D148}"/>
    <cellStyle name="Normal 226 2 2" xfId="23425" xr:uid="{79E02168-9CD1-4C15-B224-196E968395A6}"/>
    <cellStyle name="Normal 227" xfId="3959" xr:uid="{2F141C79-C51A-46DB-BBA3-F79611DB879F}"/>
    <cellStyle name="Normal 227 2" xfId="4031" xr:uid="{E6CA00D2-27D1-4657-B153-D22278E909B9}"/>
    <cellStyle name="Normal 227 2 2" xfId="23427" xr:uid="{C48C0882-20B0-4AFE-BF08-4182ED532A7C}"/>
    <cellStyle name="Normal 228" xfId="3960" xr:uid="{EEB48F62-5EBB-4C52-9946-88C111036E44}"/>
    <cellStyle name="Normal 228 2" xfId="4032" xr:uid="{F6FA9FE4-9F20-4C2A-A7A1-289787A414C2}"/>
    <cellStyle name="Normal 228 2 2" xfId="23537" xr:uid="{6C87C71A-4BAB-4DB3-A907-D62F1444D9A2}"/>
    <cellStyle name="Normal 229" xfId="3961" xr:uid="{449DD11E-EF6A-40CF-A03F-0D68D5F8FAA1}"/>
    <cellStyle name="Normal 229 2" xfId="4033" xr:uid="{935B24F9-AFBE-46D6-AA59-50B5259DAB64}"/>
    <cellStyle name="Normal 229 2 2" xfId="23540" xr:uid="{B38A94CF-C247-46E6-8A86-B0718E7F26BD}"/>
    <cellStyle name="Normal 23" xfId="216" xr:uid="{E76F7884-A736-4BAA-86FA-0E7F88DAF88F}"/>
    <cellStyle name="Normal 23 10" xfId="26904" xr:uid="{4867BCBE-207F-49FB-B1B4-F326F3843A55}"/>
    <cellStyle name="Normal 23 11" xfId="29886" xr:uid="{F8439BFA-3479-4860-84C2-F1DD88C40E8E}"/>
    <cellStyle name="Normal 23 12" xfId="22900" xr:uid="{515FF5FD-AD08-42B8-A1E2-1FC85F5C0751}"/>
    <cellStyle name="Normal 23 2" xfId="3607" xr:uid="{D567C6DE-55F9-4FD3-9258-957D15A5F4C3}"/>
    <cellStyle name="Normal 23 2 2" xfId="3832" xr:uid="{8EB79C55-1C66-42E3-9DF8-C62F31D3081B}"/>
    <cellStyle name="Normal 23 2 2 2" xfId="6096" xr:uid="{7B91FF1A-1353-43DF-94E9-0DBDA9028000}"/>
    <cellStyle name="Normal 23 2 2 2 2" xfId="22091" xr:uid="{65CE7EB5-50A8-4EEC-B0BB-DF558EBE3626}"/>
    <cellStyle name="Normal 23 2 3" xfId="5279" xr:uid="{FE50BB5D-C0FF-4A3A-BA90-15786F006E3C}"/>
    <cellStyle name="Normal 23 2 3 2" xfId="21118" xr:uid="{167C35E7-5D4D-427F-9DBD-C1D64AFD8873}"/>
    <cellStyle name="Normal 23 2 3 3" xfId="23899" xr:uid="{4F84629B-FA7D-4438-AE01-DA2A7EE62E1A}"/>
    <cellStyle name="Normal 23 2 4" xfId="20875" xr:uid="{8535A636-99CA-4AA6-8F2C-3E0966F1F215}"/>
    <cellStyle name="Normal 23 2 4 2" xfId="22758" xr:uid="{BF129527-BF8C-488A-8443-53CE03E77F52}"/>
    <cellStyle name="Normal 23 2 5" xfId="18758" xr:uid="{9E3D3661-4406-4002-9840-F6FB1B75637F}"/>
    <cellStyle name="Normal 23 2 6" xfId="23466" xr:uid="{DE748026-BFF5-4ACF-A0B2-AEF3FEF6936B}"/>
    <cellStyle name="Normal 23 3" xfId="3606" xr:uid="{55647065-C7FA-4FC7-96A2-77106629F34F}"/>
    <cellStyle name="Normal 23 3 2" xfId="3831" xr:uid="{FA7DEDA5-A1DD-4639-AAD2-3C8C57025B31}"/>
    <cellStyle name="Normal 23 3 2 2" xfId="22344" xr:uid="{75290465-4FFB-4903-96CC-D267AE8D7EFB}"/>
    <cellStyle name="Normal 23 3 2 3" xfId="6289" xr:uid="{0AFB5D58-0F4B-40B9-A084-1A04E8EB5E25}"/>
    <cellStyle name="Normal 23 3 3" xfId="5510" xr:uid="{C4ECA2AB-DB97-47D5-8047-B222A9B8B16B}"/>
    <cellStyle name="Normal 23 3 3 2" xfId="21360" xr:uid="{38827279-F6FA-4D7A-A2A9-6AEEC712C496}"/>
    <cellStyle name="Normal 23 3 4" xfId="20867" xr:uid="{9D819ED3-8E66-449E-B93C-3EE5179BD6ED}"/>
    <cellStyle name="Normal 23 3 5" xfId="18759" xr:uid="{1A261F3E-3A66-449B-A11E-D89A9D7FAB49}"/>
    <cellStyle name="Normal 23 3 6" xfId="23887" xr:uid="{2F6CBDA3-4C25-415C-8F4F-469EDEDC58F0}"/>
    <cellStyle name="Normal 23 4" xfId="144" xr:uid="{90D265E7-8F5F-4FE4-B411-9067217C9202}"/>
    <cellStyle name="Normal 23 4 2" xfId="21845" xr:uid="{C92ED5E2-1D98-4ED6-8566-0C5963BC0C21}"/>
    <cellStyle name="Normal 23 4 2 2" xfId="25873" xr:uid="{CF0A9FAD-0721-4B13-B2EC-97CE4748FFC0}"/>
    <cellStyle name="Normal 23 4 2 2 2" xfId="28849" xr:uid="{41B348C9-0629-4E23-8DA7-B8283935F841}"/>
    <cellStyle name="Normal 23 4 2 3" xfId="27335" xr:uid="{70DDC5A8-C2B6-4D82-925A-D1AFECD3CC94}"/>
    <cellStyle name="Normal 23 4 2 4" xfId="30330" xr:uid="{1FD2B089-F1BB-4767-B5A5-34B4F603FA9F}"/>
    <cellStyle name="Normal 23 4 2 5" xfId="24405" xr:uid="{2AE4C55F-BBE1-4D16-96CB-8D73E81A8C55}"/>
    <cellStyle name="Normal 23 4 3" xfId="18760" xr:uid="{5BAC7DAF-A426-450B-BEC9-3D94CA001309}"/>
    <cellStyle name="Normal 23 4 3 2" xfId="26161" xr:uid="{6C352D55-2220-4CB7-991E-2BD5631F84A0}"/>
    <cellStyle name="Normal 23 4 3 2 2" xfId="29139" xr:uid="{C2042185-CE20-45AC-AFD6-583AB8B8891E}"/>
    <cellStyle name="Normal 23 4 3 3" xfId="27628" xr:uid="{72725B34-B082-4B01-BD14-0AF4DF185B14}"/>
    <cellStyle name="Normal 23 4 3 4" xfId="30626" xr:uid="{604ADB80-F537-463F-8E15-243F1F9A0737}"/>
    <cellStyle name="Normal 23 4 3 5" xfId="24716" xr:uid="{178A6409-9D0B-4B02-8223-0A64BAE5FF7E}"/>
    <cellStyle name="Normal 23 4 4" xfId="24996" xr:uid="{97513607-E2E0-4115-A818-066BF6331DBB}"/>
    <cellStyle name="Normal 23 4 4 2" xfId="26452" xr:uid="{039E4CFF-7152-40C1-8A8B-D672FAA7CB0E}"/>
    <cellStyle name="Normal 23 4 4 2 2" xfId="29436" xr:uid="{970285A9-6081-44F1-A524-0CF2FD0AA5B8}"/>
    <cellStyle name="Normal 23 4 4 3" xfId="27925" xr:uid="{F3AEF20E-6586-4EC1-B316-D53CCFF1F384}"/>
    <cellStyle name="Normal 23 4 4 4" xfId="30924" xr:uid="{333584E6-2541-4377-B5C1-4F6F6AF72035}"/>
    <cellStyle name="Normal 23 4 5" xfId="25293" xr:uid="{F35AF1BE-8386-48AB-A35D-4718E50C5F28}"/>
    <cellStyle name="Normal 23 4 5 2" xfId="26761" xr:uid="{7E91DE60-46A1-4FBB-A0A5-2B840A10E7DD}"/>
    <cellStyle name="Normal 23 4 5 2 2" xfId="29745" xr:uid="{AD3F3735-941D-444F-818A-B727E27B82AE}"/>
    <cellStyle name="Normal 23 4 5 3" xfId="28234" xr:uid="{97A9BC07-65EC-4961-81AC-0BE1FBCDF66E}"/>
    <cellStyle name="Normal 23 4 5 4" xfId="31234" xr:uid="{1A9B6ECA-A985-459F-AA04-C60108FBC935}"/>
    <cellStyle name="Normal 23 4 6" xfId="25593" xr:uid="{E284F0D0-7FF6-4FC0-8EF0-BFB5652475D2}"/>
    <cellStyle name="Normal 23 4 6 2" xfId="28559" xr:uid="{4B3E9794-4FF5-48E5-8C2D-CD43A28D28FE}"/>
    <cellStyle name="Normal 23 4 7" xfId="27044" xr:uid="{416610CD-3E35-424B-B15C-AE89BA2AB72D}"/>
    <cellStyle name="Normal 23 4 8" xfId="30038" xr:uid="{ABD13ECE-AD12-4653-8A86-A9DB39C1125C}"/>
    <cellStyle name="Normal 23 4 9" xfId="24001" xr:uid="{B8115335-2AFD-4FE1-8740-176EE5DF1D54}"/>
    <cellStyle name="Normal 23 5" xfId="3833" xr:uid="{72EC183D-DC7D-4445-A419-19CCD93885D6}"/>
    <cellStyle name="Normal 23 5 2" xfId="25733" xr:uid="{6280777D-4ACD-4647-B701-21716BD52B40}"/>
    <cellStyle name="Normal 23 5 2 2" xfId="28699" xr:uid="{C97A50DA-4115-41A8-B8F4-DC1890E104BB}"/>
    <cellStyle name="Normal 23 5 3" xfId="27185" xr:uid="{B10E49BC-1272-4AC7-97DC-84C00C183086}"/>
    <cellStyle name="Normal 23 5 4" xfId="30178" xr:uid="{D44A98DD-6413-400C-A226-FFC128D97392}"/>
    <cellStyle name="Normal 23 5 5" xfId="24236" xr:uid="{0302965C-1729-47C7-BE3D-5C5CA8362E2E}"/>
    <cellStyle name="Normal 23 5 6" xfId="20771" xr:uid="{29B8CDC6-97B4-476B-98C8-B94DFDBC075C}"/>
    <cellStyle name="Normal 23 6" xfId="18757" xr:uid="{F3446750-D0A2-4A4B-8391-A251A65F4551}"/>
    <cellStyle name="Normal 23 6 2" xfId="26010" xr:uid="{E4035AA9-D28E-4F64-A9B7-CBA18B703958}"/>
    <cellStyle name="Normal 23 6 2 2" xfId="28989" xr:uid="{9D9D3070-91EA-485F-821F-D337C4CFBC14}"/>
    <cellStyle name="Normal 23 6 3" xfId="27478" xr:uid="{62692132-33CC-45F4-A8D2-337219813B1F}"/>
    <cellStyle name="Normal 23 6 4" xfId="30474" xr:uid="{2B7C512F-478C-40A9-B7B4-5BE1F27CF9FE}"/>
    <cellStyle name="Normal 23 6 5" xfId="24577" xr:uid="{72ED176D-432C-4193-B4BA-CB0773BDAC7D}"/>
    <cellStyle name="Normal 23 7" xfId="4928" xr:uid="{76A4195D-B9FB-47C5-81D5-A34D82182920}"/>
    <cellStyle name="Normal 23 7 2" xfId="26300" xr:uid="{FDF6EFF7-0D87-4161-9A2C-FE5FEC644125}"/>
    <cellStyle name="Normal 23 7 2 2" xfId="29283" xr:uid="{EA4993D5-E8E0-4F67-951D-4361F3554D6A}"/>
    <cellStyle name="Normal 23 7 3" xfId="27772" xr:uid="{A0D923CF-D496-41F3-928C-E3D1AF9AA95C}"/>
    <cellStyle name="Normal 23 7 4" xfId="30770" xr:uid="{87C0F219-F96B-4256-969E-AA9ADB7A95AE}"/>
    <cellStyle name="Normal 23 7 5" xfId="24855" xr:uid="{95457684-D63A-4A8C-98A5-6455224EFB20}"/>
    <cellStyle name="Normal 23 8" xfId="25153" xr:uid="{8458FA63-A54C-450F-8898-BDE8C9259960}"/>
    <cellStyle name="Normal 23 8 2" xfId="26610" xr:uid="{069996B3-7C0D-440A-BD64-2DB7CDAB2222}"/>
    <cellStyle name="Normal 23 8 2 2" xfId="29594" xr:uid="{C482A972-1EFB-4821-BFA1-8465718DBB31}"/>
    <cellStyle name="Normal 23 8 3" xfId="28083" xr:uid="{4FA74615-0DFF-45B5-95FD-8F6BD9040C5B}"/>
    <cellStyle name="Normal 23 8 4" xfId="31082" xr:uid="{7814B3D8-676D-46BA-A08C-823B051AB68F}"/>
    <cellStyle name="Normal 23 9" xfId="25453" xr:uid="{98D70B97-C038-4872-ABE2-1CFB05AB4F92}"/>
    <cellStyle name="Normal 23 9 2" xfId="28408" xr:uid="{6FAE4C11-11BC-4019-89E8-390D35886AEF}"/>
    <cellStyle name="Normal 230" xfId="3962" xr:uid="{A9E28B44-973D-4F6E-BDBF-09DF36BBC8E0}"/>
    <cellStyle name="Normal 230 2" xfId="4034" xr:uid="{E87F17E9-4E81-4AF2-B71D-E2E8A7257E67}"/>
    <cellStyle name="Normal 230 2 2" xfId="23658" xr:uid="{E889E2E3-6104-45FD-80A1-CC968F79560A}"/>
    <cellStyle name="Normal 230 3" xfId="31674" xr:uid="{3232FB75-17FD-4D9F-8D9B-83BFEC2357F3}"/>
    <cellStyle name="Normal 230 4" xfId="23403" xr:uid="{5FBBD66C-C74A-4B9F-8E89-B31DB20326F5}"/>
    <cellStyle name="Normal 231" xfId="3963" xr:uid="{D870CD65-4673-4B3A-9340-54A16EFBBA4F}"/>
    <cellStyle name="Normal 231 2" xfId="4035" xr:uid="{91D6E4A9-CB85-4A71-9328-6E3DD52C79AC}"/>
    <cellStyle name="Normal 231 2 2" xfId="23660" xr:uid="{68C4185A-A2ED-4131-BC5E-F6D284DF5DDE}"/>
    <cellStyle name="Normal 231 3" xfId="31675" xr:uid="{9682E2BC-C4F9-4307-B0DB-D9E064C4FE3E}"/>
    <cellStyle name="Normal 231 4" xfId="23404" xr:uid="{4D43B674-0A0E-42F1-993C-D9170E80B293}"/>
    <cellStyle name="Normal 232" xfId="3964" xr:uid="{07C4F1E3-36E7-45B1-86D7-1D3C3C8EFC03}"/>
    <cellStyle name="Normal 232 2" xfId="4036" xr:uid="{F19BDC89-A92D-4A77-8979-4743879D7CDF}"/>
    <cellStyle name="Normal 232 2 2" xfId="23407" xr:uid="{A3BE48EB-D5FF-461E-8ECD-F893EC8C8414}"/>
    <cellStyle name="Normal 233" xfId="3965" xr:uid="{4BD9DDCB-6F34-43E0-A8B9-AD04CB8C45D8}"/>
    <cellStyle name="Normal 233 2" xfId="4037" xr:uid="{F32E7FAD-5512-4E4F-881A-50E154D97924}"/>
    <cellStyle name="Normal 233 2 2" xfId="23686" xr:uid="{F98C5981-8C99-4634-AD2D-1519D2A08C84}"/>
    <cellStyle name="Normal 233 3" xfId="23661" xr:uid="{93CDD1D1-BB85-41A3-9DA0-1BB31951C819}"/>
    <cellStyle name="Normal 233 3 2" xfId="31678" xr:uid="{DE617CF7-E7B2-49EF-A596-C8928A1B437F}"/>
    <cellStyle name="Normal 233 4" xfId="23542" xr:uid="{F0E142E0-D56B-4CE9-A347-0B4C067B2014}"/>
    <cellStyle name="Normal 234" xfId="3966" xr:uid="{6064D33A-C08C-4956-842E-610D0F012EFF}"/>
    <cellStyle name="Normal 234 2" xfId="4038" xr:uid="{7CF838CF-AB26-400E-BE9B-AAA2398E436A}"/>
    <cellStyle name="Normal 234 2 2" xfId="23690" xr:uid="{2978E835-B96F-4CDC-B827-A3064454A4C9}"/>
    <cellStyle name="Normal 234 3" xfId="23663" xr:uid="{BE68C25B-4C15-455A-B4A8-548A4111AAC1}"/>
    <cellStyle name="Normal 234 3 2" xfId="31680" xr:uid="{D8FEDA2D-8F51-4A3D-B366-6A98EB5C1243}"/>
    <cellStyle name="Normal 234 4" xfId="23544" xr:uid="{985168B9-950A-4056-8440-9A1B9E88FC73}"/>
    <cellStyle name="Normal 235" xfId="3967" xr:uid="{1EF2E02C-5D3B-49A7-963C-BF399E86C68C}"/>
    <cellStyle name="Normal 235 2" xfId="4039" xr:uid="{3E3EEBA6-A03F-4924-A421-9704E49E4685}"/>
    <cellStyle name="Normal 235 2 2" xfId="23546" xr:uid="{9037D35A-16DF-4AA7-87B4-35656480747F}"/>
    <cellStyle name="Normal 236" xfId="3968" xr:uid="{7A87B4F2-536C-47EE-9FED-BAD4E95957AB}"/>
    <cellStyle name="Normal 236 2" xfId="4040" xr:uid="{E39391B5-A776-4B62-B9EA-5258DCCE03E2}"/>
    <cellStyle name="Normal 236 2 2" xfId="23549" xr:uid="{C0D83D4E-7A55-44AA-AE28-97B645A75182}"/>
    <cellStyle name="Normal 237" xfId="3969" xr:uid="{8E864943-CA3E-4AA8-8B5A-79CDFD516DFD}"/>
    <cellStyle name="Normal 237 2" xfId="4041" xr:uid="{BA1A0DC3-2957-4AF2-B378-8DF7111A7AB3}"/>
    <cellStyle name="Normal 237 2 2" xfId="23672" xr:uid="{4B639F6F-3719-4AAB-A723-E6CF50BE6982}"/>
    <cellStyle name="Normal 237 3" xfId="31682" xr:uid="{8729C7D8-ED4B-4F3E-A4D5-32E52E490CFB}"/>
    <cellStyle name="Normal 237 4" xfId="23550" xr:uid="{F2AF2B71-208F-4D98-B691-1A29A93048B7}"/>
    <cellStyle name="Normal 238" xfId="3970" xr:uid="{C3239CFF-F348-40F1-B8BA-AC1C92A4C645}"/>
    <cellStyle name="Normal 238 2" xfId="4042" xr:uid="{2F47121A-D2B9-4205-9F5B-55A34BCB4040}"/>
    <cellStyle name="Normal 238 2 2" xfId="31410" xr:uid="{BA411397-1266-4417-9629-D0E88E1FCEA0}"/>
    <cellStyle name="Normal 238 3" xfId="23673" xr:uid="{E882AFAF-1931-4C1E-87DA-B98D1131653E}"/>
    <cellStyle name="Normal 239" xfId="3971" xr:uid="{66DD4915-42BC-48EE-9482-72C978498BEE}"/>
    <cellStyle name="Normal 239 2" xfId="4043" xr:uid="{6F79FF60-549B-4868-AB77-E792CBB9B6DF}"/>
    <cellStyle name="Normal 239 2 2" xfId="31533" xr:uid="{EFC480A3-1D4C-452A-855A-D92390534FD7}"/>
    <cellStyle name="Normal 239 3" xfId="23674" xr:uid="{7FEBF382-1FBD-42EB-8D5B-4EBF2CAD832E}"/>
    <cellStyle name="Normal 24" xfId="217" xr:uid="{F83EA981-A5F4-460C-9AC6-D0D4F29252AF}"/>
    <cellStyle name="Normal 24 10" xfId="26900" xr:uid="{02E0802A-C129-48E7-9773-57E30C96452F}"/>
    <cellStyle name="Normal 24 11" xfId="29882" xr:uid="{84F813F6-6CF6-465B-A303-8824B81DA794}"/>
    <cellStyle name="Normal 24 12" xfId="22901" xr:uid="{2DB5296C-C20D-48EF-88B3-6947F3FA7BED}"/>
    <cellStyle name="Normal 24 2" xfId="3830" xr:uid="{A45A7D50-4783-44BD-9329-8168EC2BF0BC}"/>
    <cellStyle name="Normal 24 2 2" xfId="3604" xr:uid="{45AECA4C-B69B-453E-BDD5-4F35B17B1E8C}"/>
    <cellStyle name="Normal 24 2 2 2" xfId="6097" xr:uid="{954B55D8-5050-4707-8146-F5895E02D744}"/>
    <cellStyle name="Normal 24 2 2 2 2" xfId="22092" xr:uid="{5B68BBCB-95B5-426D-81DE-6B07A0D26E2A}"/>
    <cellStyle name="Normal 24 2 3" xfId="5280" xr:uid="{3A40E87D-C132-4286-B0B1-21CFA9D44132}"/>
    <cellStyle name="Normal 24 2 3 2" xfId="21119" xr:uid="{D68DBB19-28AD-4235-8F23-F3E32477323D}"/>
    <cellStyle name="Normal 24 2 3 3" xfId="23900" xr:uid="{59073CA1-83EA-4F3A-8F51-2A73991AE372}"/>
    <cellStyle name="Normal 24 2 4" xfId="20876" xr:uid="{8A3BAB68-F6A7-401C-97B0-DACB1A690D71}"/>
    <cellStyle name="Normal 24 2 4 2" xfId="22757" xr:uid="{3BDFDAFE-F89E-4AE7-B3CB-1D3E2C856E31}"/>
    <cellStyle name="Normal 24 2 5" xfId="18762" xr:uid="{6441F31D-4473-4C6F-9B14-53C297491F15}"/>
    <cellStyle name="Normal 24 2 6" xfId="23467" xr:uid="{4670E3CF-FD63-4F34-A309-ECA80E72F3CA}"/>
    <cellStyle name="Normal 24 3" xfId="3829" xr:uid="{0C8223C7-84E3-47E8-9FDB-A6D1CD25968F}"/>
    <cellStyle name="Normal 24 3 2" xfId="3603" xr:uid="{C69410D6-63B6-4C35-B731-435537411361}"/>
    <cellStyle name="Normal 24 3 2 2" xfId="22345" xr:uid="{417792AC-86A5-4C94-BA04-A2A8B61B0F16}"/>
    <cellStyle name="Normal 24 3 2 3" xfId="6290" xr:uid="{A8ABA518-5CBC-46DF-B879-6E95878AE8AC}"/>
    <cellStyle name="Normal 24 3 3" xfId="5511" xr:uid="{4DC9496C-81B4-4468-AA2E-210EB743C87C}"/>
    <cellStyle name="Normal 24 3 3 2" xfId="21361" xr:uid="{C1D8F2BE-D484-42E2-8542-EA1DE319DC64}"/>
    <cellStyle name="Normal 24 3 4" xfId="23886" xr:uid="{819B1239-31B8-430C-8E97-C4EFB466CE65}"/>
    <cellStyle name="Normal 24 4" xfId="3369" xr:uid="{995D855B-DB2C-48C1-854F-6F0C8D81E196}"/>
    <cellStyle name="Normal 24 4 2" xfId="21846" xr:uid="{DD0555E4-2A42-47DC-9D07-7807E8B0DADE}"/>
    <cellStyle name="Normal 24 4 2 2" xfId="25742" xr:uid="{29386BE2-B07B-4130-B5E6-D36B10A82741}"/>
    <cellStyle name="Normal 24 4 2 2 2" xfId="28720" xr:uid="{63408589-3A02-440E-A042-77401F593D7F}"/>
    <cellStyle name="Normal 24 4 2 3" xfId="27206" xr:uid="{99540F38-0458-467C-BCC9-F6780406A830}"/>
    <cellStyle name="Normal 24 4 2 4" xfId="30199" xr:uid="{006AC96C-B42E-4083-B87A-2A99C54E90BF}"/>
    <cellStyle name="Normal 24 4 2 5" xfId="24257" xr:uid="{738B80E9-DF10-4105-9AE9-024AA9355FD1}"/>
    <cellStyle name="Normal 24 4 3" xfId="24585" xr:uid="{A5747AF3-2371-4C45-87D3-9D2BD3BFCF88}"/>
    <cellStyle name="Normal 24 4 3 2" xfId="26030" xr:uid="{D1F27366-C757-479E-8BFD-B8D5E52B0A7C}"/>
    <cellStyle name="Normal 24 4 3 2 2" xfId="29009" xr:uid="{DF6312C8-10C5-46C6-AEA0-CA74CBC656BB}"/>
    <cellStyle name="Normal 24 4 3 3" xfId="27498" xr:uid="{5AC17BBE-86F0-4247-B3F4-02AF32A4BB7E}"/>
    <cellStyle name="Normal 24 4 3 4" xfId="30494" xr:uid="{86398709-F241-44D6-9711-E0E350194BFA}"/>
    <cellStyle name="Normal 24 4 4" xfId="24864" xr:uid="{6FC2A3F5-BE59-404B-AC02-1EFEFE5F53EA}"/>
    <cellStyle name="Normal 24 4 4 2" xfId="26321" xr:uid="{44B02F51-0AAA-455A-99C5-C911E1BD1A1A}"/>
    <cellStyle name="Normal 24 4 4 2 2" xfId="29304" xr:uid="{A98A5EAE-A0DE-4D7A-AEAE-39B988D62F31}"/>
    <cellStyle name="Normal 24 4 4 3" xfId="27793" xr:uid="{DD97BE2E-B464-44BE-9F8F-CA4CCEC80F8C}"/>
    <cellStyle name="Normal 24 4 4 4" xfId="30791" xr:uid="{9B46D45F-5550-4A65-BD36-22BED994EF14}"/>
    <cellStyle name="Normal 24 4 5" xfId="25161" xr:uid="{AD2CBEAC-A0DA-4CDF-ADBC-80D7A3795C64}"/>
    <cellStyle name="Normal 24 4 5 2" xfId="26630" xr:uid="{D1681848-D318-4760-93BA-9CDBF6F07A7E}"/>
    <cellStyle name="Normal 24 4 5 2 2" xfId="29614" xr:uid="{D0B59E62-0147-416E-87CA-F905FC3A830E}"/>
    <cellStyle name="Normal 24 4 5 3" xfId="28103" xr:uid="{57E42FAD-2F34-46B2-9EBE-D79E23A6C659}"/>
    <cellStyle name="Normal 24 4 5 4" xfId="31102" xr:uid="{0B84FED5-DD55-4DCB-88ED-CCFD3CDEB048}"/>
    <cellStyle name="Normal 24 4 6" xfId="25461" xr:uid="{C16D4D1C-2E60-4CB3-9B65-94F2D1B05B1D}"/>
    <cellStyle name="Normal 24 4 6 2" xfId="28428" xr:uid="{8F08AE5C-14CF-4342-98D0-CA28A02046DE}"/>
    <cellStyle name="Normal 24 4 7" xfId="26912" xr:uid="{5C6B2C46-04AE-4190-A05B-89A75589BFA4}"/>
    <cellStyle name="Normal 24 4 8" xfId="29906" xr:uid="{EC79B4E9-2CA7-4E3B-848E-0ABC8433DDC8}"/>
    <cellStyle name="Normal 24 4 9" xfId="23834" xr:uid="{322D971C-7DAF-483F-9DF6-305C11E03F4F}"/>
    <cellStyle name="Normal 24 5" xfId="3605" xr:uid="{F3A6ACB3-3E42-4059-BF24-FDC79C35026A}"/>
    <cellStyle name="Normal 24 5 2" xfId="25729" xr:uid="{B5675FF6-37DD-4884-8A56-B9585D1A2589}"/>
    <cellStyle name="Normal 24 5 2 2" xfId="28695" xr:uid="{C9882457-A43E-472F-98E9-54F7F51DAAEE}"/>
    <cellStyle name="Normal 24 5 3" xfId="27181" xr:uid="{DBDB1900-4C23-4DF0-9698-EE1E4F6ECEBA}"/>
    <cellStyle name="Normal 24 5 4" xfId="30174" xr:uid="{3AE3FEB0-3CD5-443E-98C9-3736961A9100}"/>
    <cellStyle name="Normal 24 5 5" xfId="24232" xr:uid="{769D6486-1FC4-4A7C-957E-A05CA0FD60B1}"/>
    <cellStyle name="Normal 24 5 6" xfId="20772" xr:uid="{443DA4C8-0603-4FF9-B4D1-627F561CC93D}"/>
    <cellStyle name="Normal 24 6" xfId="18761" xr:uid="{DB98EB9E-C70E-4731-AEC1-5DB20AEEAB4B}"/>
    <cellStyle name="Normal 24 6 2" xfId="26006" xr:uid="{662CAC6D-F242-427D-BE88-F4B99A6CA45C}"/>
    <cellStyle name="Normal 24 6 2 2" xfId="28985" xr:uid="{309E7ECB-588D-461D-9E40-21A9C3F8CF1C}"/>
    <cellStyle name="Normal 24 6 3" xfId="27474" xr:uid="{800FED9B-9764-4DF5-827F-BBF9E2EBA2B2}"/>
    <cellStyle name="Normal 24 6 4" xfId="30470" xr:uid="{B5D249C8-0356-4A5D-AAD1-26DFCBEFBC52}"/>
    <cellStyle name="Normal 24 6 5" xfId="24573" xr:uid="{E165D00F-773A-4B9E-A62C-647D37FEE1F9}"/>
    <cellStyle name="Normal 24 7" xfId="4929" xr:uid="{D51F5F91-2C2D-431C-B1A9-6B0F73E2E2F1}"/>
    <cellStyle name="Normal 24 7 2" xfId="26296" xr:uid="{7725F92A-BAAF-4718-AB36-2BCFA0A51B78}"/>
    <cellStyle name="Normal 24 7 2 2" xfId="29279" xr:uid="{5A3F7148-20DC-48B8-AD3A-9543E7953EEE}"/>
    <cellStyle name="Normal 24 7 3" xfId="27768" xr:uid="{0A5672EC-3605-4E48-BA7F-B0D48A730D46}"/>
    <cellStyle name="Normal 24 7 4" xfId="30766" xr:uid="{4D28FF5B-542B-406F-8401-21BFD53B3D77}"/>
    <cellStyle name="Normal 24 7 5" xfId="24851" xr:uid="{2F769A27-6F54-45A8-9B15-5AC988D436E5}"/>
    <cellStyle name="Normal 24 8" xfId="25149" xr:uid="{A94D25C2-F65C-4CF4-B821-606DB907AF7E}"/>
    <cellStyle name="Normal 24 8 2" xfId="26606" xr:uid="{9312F5FF-295B-487B-8772-0C19A7111700}"/>
    <cellStyle name="Normal 24 8 2 2" xfId="29590" xr:uid="{77176F95-9333-4ECA-8E91-9E52D2271594}"/>
    <cellStyle name="Normal 24 8 3" xfId="28079" xr:uid="{2DDE8D63-7793-4063-B01A-5D1921426336}"/>
    <cellStyle name="Normal 24 8 4" xfId="31078" xr:uid="{95155D9B-EFBE-4FBE-8C22-DBA56F319D9F}"/>
    <cellStyle name="Normal 24 9" xfId="25449" xr:uid="{61636C7F-1068-4FE7-9065-08EDA12203D2}"/>
    <cellStyle name="Normal 24 9 2" xfId="28404" xr:uid="{EA46D099-18C5-4072-8D69-E4BF8CB97B6D}"/>
    <cellStyle name="Normal 240" xfId="3972" xr:uid="{D0503991-1847-4749-B09D-C893C5A2C49D}"/>
    <cellStyle name="Normal 240 2" xfId="4044" xr:uid="{493B7E6B-FD6F-40FD-88BD-394007DD7AA8}"/>
    <cellStyle name="Normal 240 2 2" xfId="31534" xr:uid="{95086734-47BB-40FC-BAB7-6B4BFFBEDE37}"/>
    <cellStyle name="Normal 240 3" xfId="23675" xr:uid="{BE19E3AB-EFD7-41C5-860F-0A35EF1B4ECF}"/>
    <cellStyle name="Normal 241" xfId="3973" xr:uid="{6C6DCBED-2B86-4E5D-ACCB-EA80A5E7BD69}"/>
    <cellStyle name="Normal 241 2" xfId="4045" xr:uid="{69C502BC-B9C1-410A-A716-39377029D841}"/>
    <cellStyle name="Normal 241 2 2" xfId="23676" xr:uid="{396B9A3D-FD95-48E4-8D29-178282AC4F6C}"/>
    <cellStyle name="Normal 242" xfId="3974" xr:uid="{B800C0DB-6FB0-433E-B7BA-E0EAA95E8F71}"/>
    <cellStyle name="Normal 242 2" xfId="4046" xr:uid="{6359C5D2-6D07-4DC8-8B62-670202FF650C}"/>
    <cellStyle name="Normal 242 2 2" xfId="23677" xr:uid="{A76C17F5-2139-4BC9-B34B-D59EC4DB42FF}"/>
    <cellStyle name="Normal 243" xfId="3975" xr:uid="{F7BC6907-572F-494A-989E-57E6DAD448A5}"/>
    <cellStyle name="Normal 243 2" xfId="4047" xr:uid="{844E6A8D-40F3-4A37-B0F4-8C2FEEA6D5FB}"/>
    <cellStyle name="Normal 243 2 2" xfId="23678" xr:uid="{465F2E16-A4B6-46C0-87C4-7ADCE33995B3}"/>
    <cellStyle name="Normal 244" xfId="3976" xr:uid="{0D850528-3E25-4422-A516-8C531B6F2348}"/>
    <cellStyle name="Normal 244 2" xfId="4048" xr:uid="{BAAF982C-2B2C-49D6-8AC8-72B5AEB367CC}"/>
    <cellStyle name="Normal 244 2 2" xfId="23568" xr:uid="{B8DB38F0-33C1-411A-9400-F01B01FCB554}"/>
    <cellStyle name="Normal 245" xfId="3977" xr:uid="{735C1835-2ADD-4266-B032-CA052CDB3B20}"/>
    <cellStyle name="Normal 245 2" xfId="4049" xr:uid="{AEBBC204-8012-4B37-AEC1-C9B7D18A87D5}"/>
    <cellStyle name="Normal 246" xfId="3978" xr:uid="{87850BC8-7C74-4A66-8FC5-8C425A3BA5D2}"/>
    <cellStyle name="Normal 246 2" xfId="4050" xr:uid="{8CC0F954-A112-4F64-85A8-320C0B2BE338}"/>
    <cellStyle name="Normal 247" xfId="3979" xr:uid="{B2D6F7F4-FD97-4672-BC6F-F1BAA703557A}"/>
    <cellStyle name="Normal 247 2" xfId="4051" xr:uid="{603309B1-598E-4709-92A0-8C10084B56BA}"/>
    <cellStyle name="Normal 247 2 2" xfId="23682" xr:uid="{B3CC2031-D272-4F88-9F68-3663B245BEA9}"/>
    <cellStyle name="Normal 248" xfId="3980" xr:uid="{BB253ACD-405B-48E5-8BD3-D95AA5BEF104}"/>
    <cellStyle name="Normal 248 2" xfId="4052" xr:uid="{F69E85F5-B920-4309-9FA2-5B4B1491C0BD}"/>
    <cellStyle name="Normal 249" xfId="3981" xr:uid="{7BBA95D6-59F8-40C5-94D4-9E3F72CAB99C}"/>
    <cellStyle name="Normal 249 2" xfId="4053" xr:uid="{8F308176-01EC-4383-A163-439789F133CA}"/>
    <cellStyle name="Normal 25" xfId="218" xr:uid="{AA6F7476-8002-4588-B879-EA20EA0EB683}"/>
    <cellStyle name="Normal 25 10" xfId="29878" xr:uid="{DC568E98-B6F9-4273-800E-BD31A200ED3C}"/>
    <cellStyle name="Normal 25 11" xfId="22902" xr:uid="{96BE9F34-A4E1-4F87-9674-796123A9C99B}"/>
    <cellStyle name="Normal 25 2" xfId="3602" xr:uid="{449681D9-9AA7-43BC-B26B-A9C89A8CF16D}"/>
    <cellStyle name="Normal 25 2 2" xfId="3417" xr:uid="{26C65348-E1F4-42F9-AD16-BBF3485F45E5}"/>
    <cellStyle name="Normal 25 2 2 2" xfId="6098" xr:uid="{9532C0F9-85B1-4A7C-9617-7A04EE7895B7}"/>
    <cellStyle name="Normal 25 2 2 2 2" xfId="22093" xr:uid="{FC503EDE-EB23-49C1-AEC3-CC03E5E80C33}"/>
    <cellStyle name="Normal 25 2 3" xfId="5281" xr:uid="{923EB5DE-E360-4393-AD6D-B5B22AC741B5}"/>
    <cellStyle name="Normal 25 2 3 2" xfId="21120" xr:uid="{1DC930E1-9921-4C85-B436-BBB737108EB7}"/>
    <cellStyle name="Normal 25 2 3 3" xfId="23901" xr:uid="{418387B0-F81D-4B76-925E-B74CF3424A20}"/>
    <cellStyle name="Normal 25 2 4" xfId="20877" xr:uid="{64519AB0-E36B-4E65-97F9-B84B53CF597B}"/>
    <cellStyle name="Normal 25 2 4 2" xfId="4872" xr:uid="{2E0FD9C9-AFF6-495F-99E6-ACD8FD30612A}"/>
    <cellStyle name="Normal 25 2 5" xfId="18764" xr:uid="{768512F5-3D09-4D20-A8FA-3D27E11D553F}"/>
    <cellStyle name="Normal 25 2 6" xfId="23468" xr:uid="{D8ED71B5-3DA1-4721-A048-7E401C448DF1}"/>
    <cellStyle name="Normal 25 3" xfId="3827" xr:uid="{FCB99A55-B052-4E4E-8175-1FDC4F2086C9}"/>
    <cellStyle name="Normal 25 3 2" xfId="3601" xr:uid="{FC8168A1-475F-4383-9232-4B2CCD68BA67}"/>
    <cellStyle name="Normal 25 3 2 2" xfId="22346" xr:uid="{3DB41FBF-7879-44C3-ACC2-7A7A5A924FE1}"/>
    <cellStyle name="Normal 25 3 2 2 2" xfId="28860" xr:uid="{77F4E467-05FF-4231-97F2-28B80A6248AA}"/>
    <cellStyle name="Normal 25 3 2 2 3" xfId="25884" xr:uid="{55908291-BD73-4ADC-A6E6-40697C560AFE}"/>
    <cellStyle name="Normal 25 3 2 3" xfId="27346" xr:uid="{C0741AA7-1796-4E53-AE26-55ABBB39077E}"/>
    <cellStyle name="Normal 25 3 2 4" xfId="30341" xr:uid="{082500A0-04D0-4112-BA6B-04447404B6FB}"/>
    <cellStyle name="Normal 25 3 2 5" xfId="24417" xr:uid="{49E63CFA-D68A-42CD-902E-5ED6DDF766E7}"/>
    <cellStyle name="Normal 25 3 2 6" xfId="6291" xr:uid="{272EDD25-58F9-4AD0-9AF5-BE823C2CE62C}"/>
    <cellStyle name="Normal 25 3 3" xfId="5512" xr:uid="{60384706-2A6C-4387-B8B7-AF225A5056D5}"/>
    <cellStyle name="Normal 25 3 3 2" xfId="21362" xr:uid="{CF624A84-E53D-4AD4-BED7-133FAC9CB10F}"/>
    <cellStyle name="Normal 25 3 3 2 2" xfId="29150" xr:uid="{260642D3-4C21-423F-BD4F-35B02803A8F4}"/>
    <cellStyle name="Normal 25 3 3 2 3" xfId="26172" xr:uid="{36988B4E-B320-47F1-B354-2751819BF1D9}"/>
    <cellStyle name="Normal 25 3 3 3" xfId="27639" xr:uid="{B4B8A6CE-159F-43CE-A758-8A5189FD9DDC}"/>
    <cellStyle name="Normal 25 3 3 4" xfId="30637" xr:uid="{9F169F57-341E-49F2-A514-B475EB1D00B2}"/>
    <cellStyle name="Normal 25 3 3 5" xfId="24727" xr:uid="{35BE3E7B-52D4-417C-9C3F-43DBFB785FD2}"/>
    <cellStyle name="Normal 25 3 4" xfId="25007" xr:uid="{893FAC36-8B60-401B-948A-ED189BA9C64B}"/>
    <cellStyle name="Normal 25 3 4 2" xfId="26463" xr:uid="{02AE61A3-C126-4F2A-A2A0-9380FF14955F}"/>
    <cellStyle name="Normal 25 3 4 2 2" xfId="29447" xr:uid="{6A163C6A-073F-4B13-B1B4-0779A9C400FA}"/>
    <cellStyle name="Normal 25 3 4 3" xfId="27936" xr:uid="{DD1F8EB3-E6C8-4684-ADD7-C7AE52DC8301}"/>
    <cellStyle name="Normal 25 3 4 4" xfId="30935" xr:uid="{EF1ADB9C-7AA6-455E-8E63-7F9E271D21C2}"/>
    <cellStyle name="Normal 25 3 5" xfId="25304" xr:uid="{5EDDE3F5-78AA-42EC-A161-E1E0D07472BA}"/>
    <cellStyle name="Normal 25 3 5 2" xfId="26772" xr:uid="{16E4B1BC-2D39-4208-A45A-0346C78B5B33}"/>
    <cellStyle name="Normal 25 3 5 2 2" xfId="29756" xr:uid="{40570BA5-D628-4452-95BC-1A8E4393237C}"/>
    <cellStyle name="Normal 25 3 5 3" xfId="28245" xr:uid="{1A921045-1FF0-4D65-9331-16C460D32E3D}"/>
    <cellStyle name="Normal 25 3 5 4" xfId="31245" xr:uid="{D6A7A282-3FD4-46D7-B5A4-D707F66B1B96}"/>
    <cellStyle name="Normal 25 3 6" xfId="25604" xr:uid="{FF934558-F607-4481-B9E0-447C7D34DA64}"/>
    <cellStyle name="Normal 25 3 6 2" xfId="28570" xr:uid="{284A8653-2B40-4EA8-BA44-3ACA5A847D35}"/>
    <cellStyle name="Normal 25 3 7" xfId="27055" xr:uid="{3002FFB8-ABCC-4CB0-A88B-D32BFB87AAEC}"/>
    <cellStyle name="Normal 25 3 8" xfId="30049" xr:uid="{92D80863-F0E0-4EEE-95CA-F2FFA26D8FFE}"/>
    <cellStyle name="Normal 25 3 9" xfId="24012" xr:uid="{22E2372D-FD4D-4344-80F8-5F373E2606FE}"/>
    <cellStyle name="Normal 25 4" xfId="607" xr:uid="{4EDCD4CB-77EA-4012-97FB-E0FB9DD7A5C9}"/>
    <cellStyle name="Normal 25 4 2" xfId="21847" xr:uid="{2FAC4DEF-780B-4B27-A284-DA0493984001}"/>
    <cellStyle name="Normal 25 4 2 2" xfId="28691" xr:uid="{8775F6F2-861B-4AB3-8645-264F64C1BB41}"/>
    <cellStyle name="Normal 25 4 2 3" xfId="25725" xr:uid="{659D0C30-FAAB-4D14-A86C-F88D69A7AF22}"/>
    <cellStyle name="Normal 25 4 3" xfId="27177" xr:uid="{4CDCF38B-BFFA-4CCB-985C-05A9CB887E3A}"/>
    <cellStyle name="Normal 25 4 4" xfId="30170" xr:uid="{BE92A705-9964-4E15-B1F1-B6DF67430458}"/>
    <cellStyle name="Normal 25 4 5" xfId="24228" xr:uid="{5A942C6B-D622-4E09-BFBB-06E9AB8572F5}"/>
    <cellStyle name="Normal 25 5" xfId="3828" xr:uid="{2E17061E-7C8A-499F-9DF8-672DA793A6A2}"/>
    <cellStyle name="Normal 25 5 2" xfId="26002" xr:uid="{0462B4FC-8448-4659-A89E-E514C5066FEA}"/>
    <cellStyle name="Normal 25 5 2 2" xfId="28981" xr:uid="{2C0F0578-5224-462C-92B3-77F3A51D4162}"/>
    <cellStyle name="Normal 25 5 3" xfId="27470" xr:uid="{8459FB51-38FD-43B3-9C7A-5ED1F3D757F2}"/>
    <cellStyle name="Normal 25 5 4" xfId="30466" xr:uid="{5632D472-3A71-41E4-839F-3B15309982DD}"/>
    <cellStyle name="Normal 25 5 5" xfId="24569" xr:uid="{B20E7CB3-BB14-492C-A0BB-5762474DF8FB}"/>
    <cellStyle name="Normal 25 5 6" xfId="20773" xr:uid="{798646FE-2B3F-4470-A446-DEB726C437BA}"/>
    <cellStyle name="Normal 25 6" xfId="18763" xr:uid="{5673222D-DFBB-4456-8C3C-E1F3A5ED97EC}"/>
    <cellStyle name="Normal 25 6 2" xfId="26292" xr:uid="{FED4D001-ABC0-48CE-8F69-E5D27C831C69}"/>
    <cellStyle name="Normal 25 6 2 2" xfId="29275" xr:uid="{7F03C690-E664-4AF2-A79C-BE97005EA2D1}"/>
    <cellStyle name="Normal 25 6 3" xfId="27764" xr:uid="{36B3E071-9038-4BD4-AD66-770A9C0275AF}"/>
    <cellStyle name="Normal 25 6 4" xfId="30762" xr:uid="{3CBA3BAC-59DF-4EBE-9AB9-9084673B598A}"/>
    <cellStyle name="Normal 25 6 5" xfId="24847" xr:uid="{266717C4-2C59-4FD5-98A3-C8FDF2CC4554}"/>
    <cellStyle name="Normal 25 7" xfId="4930" xr:uid="{A0CFEB15-2D1F-4638-8734-5289E108F7CA}"/>
    <cellStyle name="Normal 25 7 2" xfId="26602" xr:uid="{EE2F98F1-A7FE-469C-B430-7ABAB6ABCAE7}"/>
    <cellStyle name="Normal 25 7 2 2" xfId="29586" xr:uid="{5D4C1F4D-54DB-4D34-BDEB-1FAC8F755056}"/>
    <cellStyle name="Normal 25 7 3" xfId="28075" xr:uid="{C7004954-31CA-4E9E-8968-10D32181EDD7}"/>
    <cellStyle name="Normal 25 7 4" xfId="31074" xr:uid="{F79F7331-46FA-4546-9D63-CFB4A68278D4}"/>
    <cellStyle name="Normal 25 7 5" xfId="25145" xr:uid="{DB2C7A2F-0782-4C72-815E-48EB8418F579}"/>
    <cellStyle name="Normal 25 8" xfId="25445" xr:uid="{E2537371-4931-4FF1-9BC3-F9E0862C489F}"/>
    <cellStyle name="Normal 25 8 2" xfId="28400" xr:uid="{1A1E72B5-A55F-459E-980A-A234E04050E7}"/>
    <cellStyle name="Normal 25 9" xfId="26896" xr:uid="{D076926E-78CE-4D22-B620-130B22355DFC}"/>
    <cellStyle name="Normal 250" xfId="3982" xr:uid="{F9F68EBD-E2EF-4A2E-87EC-80A4EAA568A0}"/>
    <cellStyle name="Normal 250 2" xfId="4054" xr:uid="{D923B65B-C1A1-480C-92DE-DD02CFDE8545}"/>
    <cellStyle name="Normal 251" xfId="3983" xr:uid="{6BCD10B3-1459-486F-8BDF-846B283A36CD}"/>
    <cellStyle name="Normal 251 2" xfId="4055" xr:uid="{BFEF8DAB-24DA-4836-B9BF-56EC8FE1E09C}"/>
    <cellStyle name="Normal 251 2 2" xfId="31705" xr:uid="{D41F5FD9-F470-4F4D-A737-39470E7E9F53}"/>
    <cellStyle name="Normal 252" xfId="3984" xr:uid="{8036AA40-6074-460E-BDDB-5168AA7A3342}"/>
    <cellStyle name="Normal 252 2" xfId="4056" xr:uid="{216001EE-5182-46C4-912F-097BD70508D7}"/>
    <cellStyle name="Normal 252 2 2" xfId="31708" xr:uid="{5FDFBC90-0A66-407C-A740-58DDC59D10CB}"/>
    <cellStyle name="Normal 253" xfId="3985" xr:uid="{93510C8A-0F00-434B-B713-A336E7A2FDE8}"/>
    <cellStyle name="Normal 253 2" xfId="4057" xr:uid="{0DC21C40-EA41-4659-9704-2607EEB95158}"/>
    <cellStyle name="Normal 253 2 2" xfId="22865" xr:uid="{B681D061-2510-49DB-9D53-D7CBD2E6B314}"/>
    <cellStyle name="Normal 254" xfId="3986" xr:uid="{B95EB22D-D1A3-45F4-82F6-D14C600C44B7}"/>
    <cellStyle name="Normal 254 2" xfId="4058" xr:uid="{A50469B5-5F21-4322-9644-1109FCF9E947}"/>
    <cellStyle name="Normal 254 2 2" xfId="4382" xr:uid="{26820ED2-ACB8-4D4A-B3AD-F402F5617817}"/>
    <cellStyle name="Normal 255" xfId="3987" xr:uid="{187234A2-3BC0-40CC-A3CB-480B3F8FC161}"/>
    <cellStyle name="Normal 255 2" xfId="4059" xr:uid="{944BA399-1E27-4B0A-ACC3-1DFE6420282B}"/>
    <cellStyle name="Normal 255 2 2" xfId="5000" xr:uid="{145D36EB-9D97-4444-862B-3F0132A3CAB6}"/>
    <cellStyle name="Normal 256" xfId="3988" xr:uid="{F31CEB12-967B-4CBC-89AC-2189416842C4}"/>
    <cellStyle name="Normal 256 2" xfId="4060" xr:uid="{19683E71-692C-44A7-B9AD-2083C7298BA3}"/>
    <cellStyle name="Normal 256 2 2" xfId="31722" xr:uid="{7C1A846D-F63F-4ED9-BE27-95EB85351E4E}"/>
    <cellStyle name="Normal 257" xfId="3989" xr:uid="{79A80323-D75F-49E7-B60E-45799E5D1844}"/>
    <cellStyle name="Normal 257 2" xfId="4061" xr:uid="{66478711-D023-465B-9FA2-D9C6F4571FE2}"/>
    <cellStyle name="Normal 257 2 2" xfId="31715" xr:uid="{F065495C-ACAD-44F2-9E33-CED88B02F3D7}"/>
    <cellStyle name="Normal 258" xfId="3990" xr:uid="{2F99FBA5-72AB-45DF-AB5E-BED6CB90A420}"/>
    <cellStyle name="Normal 258 2" xfId="4062" xr:uid="{E64FDAE8-F080-4DA3-B0DF-81789DEF308A}"/>
    <cellStyle name="Normal 258 2 2" xfId="31719" xr:uid="{6B028815-B033-4D38-A219-EB84AE174C31}"/>
    <cellStyle name="Normal 259" xfId="3991" xr:uid="{FDB14108-4A0F-4ED9-920F-74B9BBB14D88}"/>
    <cellStyle name="Normal 259 2" xfId="4063" xr:uid="{F07979CB-CF48-4032-840B-F7CFBF95D186}"/>
    <cellStyle name="Normal 259 2 2" xfId="31723" xr:uid="{2CFE6594-6B12-49FD-B4FA-48F0EB6D7EDF}"/>
    <cellStyle name="Normal 26" xfId="219" xr:uid="{BCFCC660-D5D3-4BB0-A093-3C2DBB70F01A}"/>
    <cellStyle name="Normal 26 10" xfId="29884" xr:uid="{96431D39-5DDE-422F-BBD0-8F20303E97EF}"/>
    <cellStyle name="Normal 26 11" xfId="22903" xr:uid="{990A4A80-4E8C-49B6-985F-32F2F942903B}"/>
    <cellStyle name="Normal 26 2" xfId="3600" xr:uid="{B9E40FFD-9A13-4E7B-BBB5-8E94BB1E4E88}"/>
    <cellStyle name="Normal 26 2 2" xfId="3825" xr:uid="{84AD6CAB-FE86-4D8E-B853-DFD69124D1D1}"/>
    <cellStyle name="Normal 26 2 2 2" xfId="6099" xr:uid="{206AD58E-65D9-49C6-82D8-EF44A12AFFAC}"/>
    <cellStyle name="Normal 26 2 2 2 2" xfId="22094" xr:uid="{85E77E83-7AEF-4704-B8E7-20FCA7661457}"/>
    <cellStyle name="Normal 26 2 3" xfId="5282" xr:uid="{84752AF2-A944-4692-9752-FB5AA33588AB}"/>
    <cellStyle name="Normal 26 2 3 2" xfId="21121" xr:uid="{98DBB940-29D5-45E7-A919-A7017986B56E}"/>
    <cellStyle name="Normal 26 2 3 3" xfId="23902" xr:uid="{388A84E4-C1AC-4DF0-A50D-D207D064CA75}"/>
    <cellStyle name="Normal 26 2 4" xfId="20878" xr:uid="{1174C578-4CED-4685-8926-497EDB0A1141}"/>
    <cellStyle name="Normal 26 2 4 2" xfId="22705" xr:uid="{91660594-93BC-4597-8A69-5D3A7772C91E}"/>
    <cellStyle name="Normal 26 2 5" xfId="18766" xr:uid="{5AB2BC1C-ED88-4702-8D30-F90C57A0BBFB}"/>
    <cellStyle name="Normal 26 2 6" xfId="23469" xr:uid="{F8E61326-1498-431C-A716-A81C24914020}"/>
    <cellStyle name="Normal 26 3" xfId="3599" xr:uid="{2922529A-EB81-46C2-AA81-0C9F9052B0A4}"/>
    <cellStyle name="Normal 26 3 2" xfId="3824" xr:uid="{E268456B-1002-448E-B440-727315D81CBD}"/>
    <cellStyle name="Normal 26 3 2 2" xfId="22347" xr:uid="{033F632F-BC32-4BC1-873E-3E65BC223E3D}"/>
    <cellStyle name="Normal 26 3 2 2 2" xfId="28721" xr:uid="{349E7154-7895-430E-9955-215562CE1B3F}"/>
    <cellStyle name="Normal 26 3 2 2 3" xfId="25743" xr:uid="{D1BC3261-C112-4601-8EE3-A617646C2CD0}"/>
    <cellStyle name="Normal 26 3 2 3" xfId="27207" xr:uid="{4832CA0C-C5C1-410B-88B7-F3809F7DD97F}"/>
    <cellStyle name="Normal 26 3 2 4" xfId="30200" xr:uid="{2C2F14C2-B8A3-4C4C-A3C5-41636342404E}"/>
    <cellStyle name="Normal 26 3 2 5" xfId="24258" xr:uid="{B37598D4-59CB-444E-BCB3-6C93BC7468D0}"/>
    <cellStyle name="Normal 26 3 2 6" xfId="6292" xr:uid="{67810B62-0DAA-4110-8145-62239AC7D1CC}"/>
    <cellStyle name="Normal 26 3 3" xfId="5513" xr:uid="{64CF5AF6-C041-489B-A682-3897B19C4C7F}"/>
    <cellStyle name="Normal 26 3 3 2" xfId="21363" xr:uid="{5C49C362-3C54-4C2A-8F44-9740E70DAB20}"/>
    <cellStyle name="Normal 26 3 3 2 2" xfId="29010" xr:uid="{88151DC4-3950-4F63-A9D3-8E1AA5ED6653}"/>
    <cellStyle name="Normal 26 3 3 2 3" xfId="26031" xr:uid="{27264ADA-872E-438E-A5CE-E9E2BAFC1AFF}"/>
    <cellStyle name="Normal 26 3 3 3" xfId="27499" xr:uid="{45A04421-C11B-451B-8191-311B1F7B6736}"/>
    <cellStyle name="Normal 26 3 3 4" xfId="30495" xr:uid="{6DF544E1-312F-45B3-9C63-EDA88532A345}"/>
    <cellStyle name="Normal 26 3 3 5" xfId="24586" xr:uid="{653F74A5-A191-44BF-9B91-882358BD77F3}"/>
    <cellStyle name="Normal 26 3 4" xfId="24865" xr:uid="{5B640E9A-C619-4E5B-9AB1-EDCC918B0D78}"/>
    <cellStyle name="Normal 26 3 4 2" xfId="26322" xr:uid="{0A0F3310-9B69-4A08-B4E3-612A8C6746C4}"/>
    <cellStyle name="Normal 26 3 4 2 2" xfId="29305" xr:uid="{BDB9B177-027B-4A59-96B7-415C7A8A07B1}"/>
    <cellStyle name="Normal 26 3 4 3" xfId="27794" xr:uid="{DCB9218F-B02C-4FFB-A9D9-3BE011496DD9}"/>
    <cellStyle name="Normal 26 3 4 4" xfId="30792" xr:uid="{3BA47543-4F85-4AAD-80A7-07912D82AC9D}"/>
    <cellStyle name="Normal 26 3 5" xfId="25162" xr:uid="{9FC7C898-56EA-4DDE-B0F4-6D5D31B617E1}"/>
    <cellStyle name="Normal 26 3 5 2" xfId="26631" xr:uid="{E4BEE79D-E04A-4561-A344-A0CD99445AD0}"/>
    <cellStyle name="Normal 26 3 5 2 2" xfId="29615" xr:uid="{A8E635D6-58B3-4869-932F-AD15A5D51C2C}"/>
    <cellStyle name="Normal 26 3 5 3" xfId="28104" xr:uid="{06394D42-4F43-4301-AEF3-E23E231DFFF0}"/>
    <cellStyle name="Normal 26 3 5 4" xfId="31103" xr:uid="{BEADA96F-E0F9-48F2-A361-E22194309A3A}"/>
    <cellStyle name="Normal 26 3 6" xfId="25462" xr:uid="{8AC9937E-9C08-4C80-B0C7-FC3ABE75DF21}"/>
    <cellStyle name="Normal 26 3 6 2" xfId="28429" xr:uid="{8817A7C8-10BF-433B-8E52-ADAE1B65EDAC}"/>
    <cellStyle name="Normal 26 3 7" xfId="26913" xr:uid="{7A16776B-A46C-4B76-BAB2-B81F8653E1AD}"/>
    <cellStyle name="Normal 26 3 8" xfId="29907" xr:uid="{FEF5DF72-CF79-4E44-A970-BA4D0852C3B0}"/>
    <cellStyle name="Normal 26 3 9" xfId="23835" xr:uid="{E131D7CF-95BA-4CD3-94CB-5AD737A7575E}"/>
    <cellStyle name="Normal 26 4" xfId="783" xr:uid="{D16383A8-56D6-4946-92DA-D2DB2342B817}"/>
    <cellStyle name="Normal 26 4 2" xfId="21848" xr:uid="{18D2C761-D35F-4042-9EA4-C444B902E42E}"/>
    <cellStyle name="Normal 26 4 2 2" xfId="28697" xr:uid="{228B1BA5-9103-4971-8CD9-9C714833936B}"/>
    <cellStyle name="Normal 26 4 2 3" xfId="25731" xr:uid="{0AC20EF9-9296-4855-BFF7-04D158CBFBC0}"/>
    <cellStyle name="Normal 26 4 3" xfId="27183" xr:uid="{8A8F9D64-74F2-44B3-B872-EE3C38F92902}"/>
    <cellStyle name="Normal 26 4 4" xfId="30176" xr:uid="{A7128E22-36FA-4172-BFB2-ECD4FA352A7D}"/>
    <cellStyle name="Normal 26 4 5" xfId="24234" xr:uid="{1903E0DC-9C8C-409B-B718-B5A652792016}"/>
    <cellStyle name="Normal 26 5" xfId="3826" xr:uid="{F49C91B6-8E4E-49C1-9BB8-EF8147DE920F}"/>
    <cellStyle name="Normal 26 5 2" xfId="26008" xr:uid="{AE3770D6-156D-4853-B4FF-CFC494B48D4C}"/>
    <cellStyle name="Normal 26 5 2 2" xfId="28987" xr:uid="{F0BEE249-1AA4-4BE1-88DF-7C6E69CBFE1C}"/>
    <cellStyle name="Normal 26 5 3" xfId="27476" xr:uid="{6850DA4F-E3E0-48EA-8652-95C205877660}"/>
    <cellStyle name="Normal 26 5 4" xfId="30472" xr:uid="{83D681E6-91C7-40AC-BA40-5BCC5DFB649F}"/>
    <cellStyle name="Normal 26 5 5" xfId="24575" xr:uid="{A76758C5-840D-4576-B01B-D2A1FD5875D2}"/>
    <cellStyle name="Normal 26 5 6" xfId="20774" xr:uid="{B9680554-82B0-4484-AAF3-355453DB25B0}"/>
    <cellStyle name="Normal 26 6" xfId="18765" xr:uid="{4A0BDB2A-1A8A-45E6-A927-4F8CB4877E13}"/>
    <cellStyle name="Normal 26 6 2" xfId="26298" xr:uid="{EC649DA8-A4FA-43B3-9FEC-AD13E503AAA7}"/>
    <cellStyle name="Normal 26 6 2 2" xfId="29281" xr:uid="{4EB91CF1-A510-4803-A4B1-811A2369A537}"/>
    <cellStyle name="Normal 26 6 3" xfId="27770" xr:uid="{03FF99EC-29F5-4949-ABBD-BA980097EFCC}"/>
    <cellStyle name="Normal 26 6 4" xfId="30768" xr:uid="{8BA9ACE7-D435-41BE-A4EE-FA1B860955BB}"/>
    <cellStyle name="Normal 26 6 5" xfId="24853" xr:uid="{6EF89D8E-7C11-438E-A96D-77A74D7386E7}"/>
    <cellStyle name="Normal 26 7" xfId="4931" xr:uid="{E32D8C57-1D78-4B6B-A20B-E12F585C381D}"/>
    <cellStyle name="Normal 26 7 2" xfId="26608" xr:uid="{19810299-A317-4D20-AD89-60EB9F97549C}"/>
    <cellStyle name="Normal 26 7 2 2" xfId="29592" xr:uid="{99D83F4B-E764-47A4-887D-2EB80830ED28}"/>
    <cellStyle name="Normal 26 7 3" xfId="28081" xr:uid="{651DF63D-0E66-4DC2-8D83-EEFDC1F48C15}"/>
    <cellStyle name="Normal 26 7 4" xfId="31080" xr:uid="{D602C830-598C-47AD-81AB-279BB20C395F}"/>
    <cellStyle name="Normal 26 7 5" xfId="25151" xr:uid="{715615C6-968D-4FA0-A599-7E521168571A}"/>
    <cellStyle name="Normal 26 8" xfId="25451" xr:uid="{8A4DD736-68A5-4345-8587-7B3C44420D74}"/>
    <cellStyle name="Normal 26 8 2" xfId="28406" xr:uid="{328E42EB-856E-4815-957F-1F53BA03B26F}"/>
    <cellStyle name="Normal 26 9" xfId="26902" xr:uid="{770D131C-B725-4435-AD50-FC3FDDD228DC}"/>
    <cellStyle name="Normal 260" xfId="3992" xr:uid="{88A1E02C-3AC0-4A7D-BC83-63263325BEFC}"/>
    <cellStyle name="Normal 260 2" xfId="4064" xr:uid="{BE486189-94D5-44AD-8F5D-96E229932DF9}"/>
    <cellStyle name="Normal 261" xfId="3993" xr:uid="{33127126-B74E-4B55-B5C0-5CD64008334F}"/>
    <cellStyle name="Normal 261 2" xfId="4065" xr:uid="{DB036980-C55F-43BC-B5B2-2EFD82263E4A}"/>
    <cellStyle name="Normal 262" xfId="3994" xr:uid="{01A2CA30-6AD4-48BE-B0F8-8E3D54F23B99}"/>
    <cellStyle name="Normal 262 2" xfId="4066" xr:uid="{EE1ACA83-A57A-40F7-9E86-8B59E6BB5BC1}"/>
    <cellStyle name="Normal 263" xfId="3995" xr:uid="{5F4362A9-532C-4BAC-A5A4-33002236FD36}"/>
    <cellStyle name="Normal 263 2" xfId="4067" xr:uid="{91FC78CE-4E93-4061-ACB6-9ED56512A4AF}"/>
    <cellStyle name="Normal 264" xfId="3996" xr:uid="{C0B3A6AD-DC46-4A1F-B6DC-5E7E4AC7F41F}"/>
    <cellStyle name="Normal 264 2" xfId="4068" xr:uid="{83EBD92E-BC8E-4131-8A11-065AC38BFE76}"/>
    <cellStyle name="Normal 265" xfId="3997" xr:uid="{488AB6D1-2CB2-4E16-840D-387C48D6D581}"/>
    <cellStyle name="Normal 265 2" xfId="4069" xr:uid="{4326FC86-D79F-446D-B0E2-BD627B23C228}"/>
    <cellStyle name="Normal 266" xfId="3998" xr:uid="{8BAA71F7-94E9-4937-95CC-DF6E69CDD095}"/>
    <cellStyle name="Normal 266 2" xfId="4070" xr:uid="{4554356D-14A3-49DE-8006-88EB4F993861}"/>
    <cellStyle name="Normal 267" xfId="3999" xr:uid="{D8A4616D-5400-461D-89CB-61DA141A9E1D}"/>
    <cellStyle name="Normal 267 2" xfId="4071" xr:uid="{2EFF9C57-BEB8-45D5-93C3-D5428FA36384}"/>
    <cellStyle name="Normal 268" xfId="4000" xr:uid="{50939EB9-9BB6-467E-8CE8-8DB6264166A4}"/>
    <cellStyle name="Normal 268 2" xfId="4072" xr:uid="{9E4908C2-9574-4A60-8A49-56F7064B0D5B}"/>
    <cellStyle name="Normal 269" xfId="4001" xr:uid="{1E301305-A9D8-491D-AF78-0F99F39CABE8}"/>
    <cellStyle name="Normal 269 2" xfId="4073" xr:uid="{4B491F4D-7BB8-4DCB-B392-3CBE2B5964B9}"/>
    <cellStyle name="Normal 27" xfId="220" xr:uid="{61B9A93C-17E6-405E-B1E0-44761094447C}"/>
    <cellStyle name="Normal 27 10" xfId="29862" xr:uid="{AFC204D5-2AFE-4A4F-B03C-48069E6962B6}"/>
    <cellStyle name="Normal 27 11" xfId="22904" xr:uid="{975E7B28-816C-40E0-B2A2-E619052BB590}"/>
    <cellStyle name="Normal 27 2" xfId="3823" xr:uid="{49C52696-CA74-4F09-A916-DB20D2DB4429}"/>
    <cellStyle name="Normal 27 2 2" xfId="3597" xr:uid="{3642E61F-DC73-41E1-8517-BA205E7CF15A}"/>
    <cellStyle name="Normal 27 2 2 2" xfId="6100" xr:uid="{36219794-A86C-4E6A-9329-A8679E4BBC89}"/>
    <cellStyle name="Normal 27 2 2 2 2" xfId="22095" xr:uid="{DD9D8036-C073-4F9A-8DF7-CA8CEEB97A35}"/>
    <cellStyle name="Normal 27 2 3" xfId="5283" xr:uid="{70900DF4-FC3B-46CC-BAA8-C536247B1D29}"/>
    <cellStyle name="Normal 27 2 3 2" xfId="21122" xr:uid="{A1014890-2F1D-43BB-A9F8-DB2D15759AC9}"/>
    <cellStyle name="Normal 27 2 3 3" xfId="23903" xr:uid="{3D5B1A65-2D38-4686-806D-3F0076B0FF48}"/>
    <cellStyle name="Normal 27 2 4" xfId="20879" xr:uid="{203565D4-780C-49AD-8692-314FAA405DD6}"/>
    <cellStyle name="Normal 27 2 4 2" xfId="22762" xr:uid="{CAF44A59-7B8A-4A8A-BF3F-69302017D005}"/>
    <cellStyle name="Normal 27 2 5" xfId="18768" xr:uid="{9FD6C547-1B80-48D8-ADC4-EE91902F6767}"/>
    <cellStyle name="Normal 27 2 6" xfId="23470" xr:uid="{0244104E-D45F-472B-95ED-BA8894546C60}"/>
    <cellStyle name="Normal 27 3" xfId="3822" xr:uid="{052A6369-E083-40D2-919D-93DC5A11E855}"/>
    <cellStyle name="Normal 27 3 2" xfId="3596" xr:uid="{DFE89705-EF13-4073-923D-8449B8D47032}"/>
    <cellStyle name="Normal 27 3 2 2" xfId="22348" xr:uid="{76B225B2-6B1F-4963-BBAF-B4AE44A5B70D}"/>
    <cellStyle name="Normal 27 3 2 2 2" xfId="28868" xr:uid="{722A9879-8A9B-47CB-8C57-ADC7107646A8}"/>
    <cellStyle name="Normal 27 3 2 2 3" xfId="25892" xr:uid="{22584F06-4FA3-455D-9947-F7E750E70DA9}"/>
    <cellStyle name="Normal 27 3 2 3" xfId="27356" xr:uid="{E27E5B72-48A6-4AAB-A625-75F8FB45998C}"/>
    <cellStyle name="Normal 27 3 2 4" xfId="30351" xr:uid="{D66AD640-3143-4608-9831-D830B3A7E630}"/>
    <cellStyle name="Normal 27 3 2 5" xfId="24428" xr:uid="{91D30652-E439-4722-AD02-DCEAEB9C27D2}"/>
    <cellStyle name="Normal 27 3 2 6" xfId="6293" xr:uid="{5D96DF7C-9798-47EE-8093-FF5213CEE6F4}"/>
    <cellStyle name="Normal 27 3 3" xfId="5514" xr:uid="{3FAB876B-7B93-43F1-8E72-25B8F035E50A}"/>
    <cellStyle name="Normal 27 3 3 2" xfId="21364" xr:uid="{68BEB707-2C13-4B39-B7E6-75C271853A54}"/>
    <cellStyle name="Normal 27 3 3 2 2" xfId="29160" xr:uid="{C23AADAD-7DDB-4225-9BE1-E7C77BFC4A47}"/>
    <cellStyle name="Normal 27 3 3 2 3" xfId="26179" xr:uid="{CDC496AC-4707-4CC0-B44C-662B39135C27}"/>
    <cellStyle name="Normal 27 3 3 3" xfId="27649" xr:uid="{F541806C-A2A0-46CF-AA5F-CBC1C57BF8C5}"/>
    <cellStyle name="Normal 27 3 3 4" xfId="30647" xr:uid="{7F35E74F-5520-439D-8FDB-DEDE92C0216B}"/>
    <cellStyle name="Normal 27 3 3 5" xfId="24736" xr:uid="{465CC75A-250D-44FC-A13E-B01CA9F7F6C8}"/>
    <cellStyle name="Normal 27 3 4" xfId="25016" xr:uid="{2DEE77E6-2B22-4C61-A623-356B5B827F98}"/>
    <cellStyle name="Normal 27 3 4 2" xfId="26473" xr:uid="{008A67B0-D3D5-4C85-9B46-21115241F059}"/>
    <cellStyle name="Normal 27 3 4 2 2" xfId="29457" xr:uid="{650104B0-8478-4335-84B5-29F42B42381F}"/>
    <cellStyle name="Normal 27 3 4 3" xfId="27946" xr:uid="{83A3A44D-8000-4C20-BFDF-DCDA7AFAA86B}"/>
    <cellStyle name="Normal 27 3 4 4" xfId="30945" xr:uid="{F0883FBB-552C-40EE-92CA-AC565EC4FB02}"/>
    <cellStyle name="Normal 27 3 5" xfId="25314" xr:uid="{291C56D5-1643-4A75-B804-4315046B5E1C}"/>
    <cellStyle name="Normal 27 3 5 2" xfId="26782" xr:uid="{235DC38B-2F05-491B-8F56-D4C4790896DD}"/>
    <cellStyle name="Normal 27 3 5 2 2" xfId="29766" xr:uid="{61CA07DB-3C0E-4436-92B8-298B00C05DC0}"/>
    <cellStyle name="Normal 27 3 5 3" xfId="28255" xr:uid="{75357744-441E-4641-AE6D-A1CCE68831B5}"/>
    <cellStyle name="Normal 27 3 5 4" xfId="31255" xr:uid="{CFC5F55C-7CF4-468A-BE3B-DF4FCA00955C}"/>
    <cellStyle name="Normal 27 3 6" xfId="25614" xr:uid="{3AAE6377-7530-491C-A19B-8C4198D63F5C}"/>
    <cellStyle name="Normal 27 3 6 2" xfId="28580" xr:uid="{3F8F9A51-E33F-4817-9275-509B82DFC5E3}"/>
    <cellStyle name="Normal 27 3 7" xfId="27065" xr:uid="{DA6E1BCD-B24E-48BF-86F3-4946B008048D}"/>
    <cellStyle name="Normal 27 3 8" xfId="30059" xr:uid="{DBBADD3D-668B-422F-BD55-8ACB272D15F7}"/>
    <cellStyle name="Normal 27 3 9" xfId="24022" xr:uid="{9D8EF038-5298-4731-B1D3-E7FC7A6833D1}"/>
    <cellStyle name="Normal 27 4" xfId="634" xr:uid="{E522FB93-B6B1-40C1-89C7-6F54FE89A36F}"/>
    <cellStyle name="Normal 27 4 2" xfId="21849" xr:uid="{FCF75F92-3DBB-4821-9891-873CD17C134B}"/>
    <cellStyle name="Normal 27 4 2 2" xfId="28676" xr:uid="{DD2E5E7C-808C-4411-B5D8-0226EF273E36}"/>
    <cellStyle name="Normal 27 4 2 3" xfId="25710" xr:uid="{B44F2051-D935-4447-8B89-4E3F656C3C46}"/>
    <cellStyle name="Normal 27 4 3" xfId="27162" xr:uid="{6D3CACEF-C27C-425B-8431-DD7799B30891}"/>
    <cellStyle name="Normal 27 4 4" xfId="30155" xr:uid="{E486021E-4F85-44C5-96FD-8B39A4DC9FAC}"/>
    <cellStyle name="Normal 27 4 5" xfId="24211" xr:uid="{D6F10620-65EC-4285-8D7C-57C438C3EF7A}"/>
    <cellStyle name="Normal 27 5" xfId="3598" xr:uid="{B25509C0-4198-4593-BB0E-A6C03E5079A3}"/>
    <cellStyle name="Normal 27 5 2" xfId="25988" xr:uid="{4F6F3E54-88EA-4E9F-9CFA-917F0903CA7D}"/>
    <cellStyle name="Normal 27 5 2 2" xfId="28966" xr:uid="{756C2D27-9739-4089-91D4-11D95546B84F}"/>
    <cellStyle name="Normal 27 5 3" xfId="27455" xr:uid="{8420A65D-0313-4FF9-A9B2-4E91E17BABD8}"/>
    <cellStyle name="Normal 27 5 4" xfId="30450" xr:uid="{F6A6E1ED-E14D-4AC0-A80A-61D3DD7223A2}"/>
    <cellStyle name="Normal 27 5 5" xfId="24554" xr:uid="{5F0163C9-6D4D-4046-8CE6-F437B8EE7F2B}"/>
    <cellStyle name="Normal 27 5 6" xfId="20775" xr:uid="{EDE70B05-8DDC-48D1-BC5A-5AF770A08B45}"/>
    <cellStyle name="Normal 27 6" xfId="18767" xr:uid="{E1ADB9CB-53B9-453D-94E0-35BD0EE9C8B3}"/>
    <cellStyle name="Normal 27 6 2" xfId="26277" xr:uid="{464B11F5-FB9A-47A3-80D7-06A10AC0517A}"/>
    <cellStyle name="Normal 27 6 2 2" xfId="29259" xr:uid="{5964314A-A664-4B3F-A742-0DEA90815C09}"/>
    <cellStyle name="Normal 27 6 3" xfId="27748" xr:uid="{5D583B1E-0B7F-4C62-A8EF-075CB49803BB}"/>
    <cellStyle name="Normal 27 6 4" xfId="30746" xr:uid="{35BB6650-F3F4-4B07-922B-DEF86F441E8A}"/>
    <cellStyle name="Normal 27 6 5" xfId="24832" xr:uid="{F913587B-CD74-49EA-9C54-85696423F5F2}"/>
    <cellStyle name="Normal 27 7" xfId="4932" xr:uid="{786A1311-85B0-4536-B092-6562329EFAFA}"/>
    <cellStyle name="Normal 27 7 2" xfId="26586" xr:uid="{119C1BC2-84A0-496D-B63A-8C70AAFD4C59}"/>
    <cellStyle name="Normal 27 7 2 2" xfId="29570" xr:uid="{62C3ABF7-6D23-4D53-86B3-88E21DBFDF6A}"/>
    <cellStyle name="Normal 27 7 3" xfId="28059" xr:uid="{9A081F53-D2B9-47A9-B308-DF2F6B7CACCB}"/>
    <cellStyle name="Normal 27 7 4" xfId="31058" xr:uid="{852D1674-3801-4D07-9DB2-BB5ED2CCA554}"/>
    <cellStyle name="Normal 27 7 5" xfId="25129" xr:uid="{543B20AD-7D54-4932-AE73-12AE6852F3A0}"/>
    <cellStyle name="Normal 27 8" xfId="25430" xr:uid="{90171261-5DFA-4B5D-BB52-309C32883FA6}"/>
    <cellStyle name="Normal 27 8 2" xfId="28384" xr:uid="{6E36022C-09E7-470A-83DC-563AF9D5D4D5}"/>
    <cellStyle name="Normal 27 9" xfId="26880" xr:uid="{C4C1F50D-1BD0-49DA-8B0D-C21D42DAC5E6}"/>
    <cellStyle name="Normal 270" xfId="4002" xr:uid="{1E942052-3264-4974-B1FF-B2FB82D3FBC1}"/>
    <cellStyle name="Normal 270 2" xfId="4074" xr:uid="{B9654423-43CD-4DCE-BA31-32C222AC4CBA}"/>
    <cellStyle name="Normal 271" xfId="4003" xr:uid="{91E2B41F-D702-4FE8-AA0C-728F24D77BFB}"/>
    <cellStyle name="Normal 271 2" xfId="4075" xr:uid="{CDE0A7F4-0131-475A-B9BD-BA05645E9BAF}"/>
    <cellStyle name="Normal 272" xfId="4076" xr:uid="{AF58C7BC-ECD5-4C36-9402-76BCB209C59E}"/>
    <cellStyle name="Normal 272 2" xfId="4309" xr:uid="{C2A20C35-0CF7-4449-AE94-A289E4CC6385}"/>
    <cellStyle name="Normal 272 3" xfId="4302" xr:uid="{9507721C-D294-411A-BACB-1C397E7E0247}"/>
    <cellStyle name="Normal 273" xfId="4078" xr:uid="{B790F4CA-790A-4DB6-A37B-735DF99AD1F8}"/>
    <cellStyle name="Normal 274" xfId="4080" xr:uid="{476F0BDA-ED89-4A14-80F8-12BA914F1870}"/>
    <cellStyle name="Normal 274 2" xfId="31745" xr:uid="{146098AF-06C0-470D-8243-D7F41D528198}"/>
    <cellStyle name="Normal 275" xfId="4081" xr:uid="{2C31D051-861B-48E0-A79B-AD37155669EF}"/>
    <cellStyle name="Normal 275 2" xfId="31747" xr:uid="{BE69E298-E23E-4ED5-9257-84D6A4BCBAE6}"/>
    <cellStyle name="Normal 276" xfId="31778" xr:uid="{E6A6C300-499B-4BF9-885D-DC5EC2ED1ECA}"/>
    <cellStyle name="Normal 277" xfId="31877" xr:uid="{B243722A-BFB7-42A9-893C-D5C6E088A3BB}"/>
    <cellStyle name="Normal 278" xfId="31770" xr:uid="{B5A763AE-C006-46E0-A1EE-A7E80AAC745E}"/>
    <cellStyle name="Normal 279" xfId="31878" xr:uid="{7C2AA761-97CD-4051-891B-7BB9D0696C16}"/>
    <cellStyle name="Normal 28" xfId="221" xr:uid="{C9699F96-987D-422D-BA7D-50E06DAE6967}"/>
    <cellStyle name="Normal 28 10" xfId="29883" xr:uid="{513A1AA2-13F4-46ED-9E0D-C3B56D72BD23}"/>
    <cellStyle name="Normal 28 11" xfId="22905" xr:uid="{7A332EB7-C208-455B-908E-A414A1C7588E}"/>
    <cellStyle name="Normal 28 2" xfId="3595" xr:uid="{06E997E0-848F-4CF2-AEA5-2D06D5E5B884}"/>
    <cellStyle name="Normal 28 2 2" xfId="3820" xr:uid="{E5CC749E-B34E-410D-8C91-E4F5FC2F672E}"/>
    <cellStyle name="Normal 28 2 2 2" xfId="6101" xr:uid="{37CE486E-0EB7-4F5E-A44B-8D3AAF19B229}"/>
    <cellStyle name="Normal 28 2 2 2 2" xfId="22096" xr:uid="{13CDFBCF-C4C4-4F4D-BECD-3200D3038E7E}"/>
    <cellStyle name="Normal 28 2 3" xfId="5284" xr:uid="{4D8A26F4-2830-42EE-8D6D-7F237439484D}"/>
    <cellStyle name="Normal 28 2 3 2" xfId="21123" xr:uid="{9FE1AB4A-A8FD-4D6E-8829-D78970C64302}"/>
    <cellStyle name="Normal 28 2 3 3" xfId="23904" xr:uid="{F444A513-F499-4BF5-B9A6-DE9A387836FC}"/>
    <cellStyle name="Normal 28 2 4" xfId="20880" xr:uid="{138CD04E-8149-4C35-B93A-404356A1C062}"/>
    <cellStyle name="Normal 28 2 4 2" xfId="22794" xr:uid="{F12C962E-F640-49FD-B3DA-EAE7F84D2604}"/>
    <cellStyle name="Normal 28 2 5" xfId="18770" xr:uid="{93E5F55C-BCE4-4753-8BAE-120B7CBDACCC}"/>
    <cellStyle name="Normal 28 2 6" xfId="23471" xr:uid="{80AE4356-2321-492D-AFD4-FD6ADB92C965}"/>
    <cellStyle name="Normal 28 3" xfId="3594" xr:uid="{A2281220-B4B4-4628-BE71-38D2E5F992CE}"/>
    <cellStyle name="Normal 28 3 2" xfId="3819" xr:uid="{3D269D43-0757-4104-BF2E-3209D16F9CF2}"/>
    <cellStyle name="Normal 28 3 2 2" xfId="22349" xr:uid="{C9D31CBE-80D5-4457-9B0E-7949468AC86C}"/>
    <cellStyle name="Normal 28 3 2 2 2" xfId="28716" xr:uid="{54671FC6-6DFE-46D1-AEE8-5FFBDD74F8BA}"/>
    <cellStyle name="Normal 28 3 2 2 3" xfId="25738" xr:uid="{0CE00312-BB9F-4BE2-B279-CDA19B62880F}"/>
    <cellStyle name="Normal 28 3 2 3" xfId="27202" xr:uid="{0E9D3673-30A5-483D-B6C6-73E498F199C4}"/>
    <cellStyle name="Normal 28 3 2 4" xfId="30195" xr:uid="{44CE02CB-B8DD-4A8B-A452-6327CAFF2CC4}"/>
    <cellStyle name="Normal 28 3 2 5" xfId="24241" xr:uid="{ADB2A3C5-6A48-4DD6-B9AB-2BEBA54F3035}"/>
    <cellStyle name="Normal 28 3 2 6" xfId="6294" xr:uid="{0EF68409-8CEF-4321-9515-AFE29B67DED4}"/>
    <cellStyle name="Normal 28 3 3" xfId="5515" xr:uid="{C40BF761-3028-4A72-B462-6A91F1F56F54}"/>
    <cellStyle name="Normal 28 3 3 2" xfId="21365" xr:uid="{E28D3D17-3D0C-4C6C-8D29-7C278CE783DE}"/>
    <cellStyle name="Normal 28 3 3 2 2" xfId="29005" xr:uid="{19DEF1D4-FC80-4DD7-8040-EA3F4904B6F7}"/>
    <cellStyle name="Normal 28 3 3 2 3" xfId="26026" xr:uid="{60FEE050-7DC4-4EEC-A1B3-43F657CFCB6F}"/>
    <cellStyle name="Normal 28 3 3 3" xfId="27494" xr:uid="{9D4295E6-A63D-49E0-A900-FCA97AAB9596}"/>
    <cellStyle name="Normal 28 3 3 4" xfId="30490" xr:uid="{7D9AEA94-A335-4BE6-AB75-2CBAD956C224}"/>
    <cellStyle name="Normal 28 3 3 5" xfId="24581" xr:uid="{5E27398F-6FF2-4687-9FC8-70A604509540}"/>
    <cellStyle name="Normal 28 3 4" xfId="24859" xr:uid="{10BC3FF2-56D2-4F1C-B747-F60134B7F75E}"/>
    <cellStyle name="Normal 28 3 4 2" xfId="26316" xr:uid="{24D3DA29-EEE4-47C6-94D7-98EC0D70D9AF}"/>
    <cellStyle name="Normal 28 3 4 2 2" xfId="29299" xr:uid="{4E74E84B-AC4F-4069-9C2B-DBD903371F58}"/>
    <cellStyle name="Normal 28 3 4 3" xfId="27788" xr:uid="{9B4CC414-8B7A-45BC-A415-B37600242F58}"/>
    <cellStyle name="Normal 28 3 4 4" xfId="30786" xr:uid="{CB00AB88-90B8-4384-9E85-1A00FC3FC514}"/>
    <cellStyle name="Normal 28 3 5" xfId="25157" xr:uid="{E13836DE-B36B-4B6B-9B75-76BC5920377A}"/>
    <cellStyle name="Normal 28 3 5 2" xfId="26626" xr:uid="{ABB98F72-2692-4041-90CD-89829FCE517F}"/>
    <cellStyle name="Normal 28 3 5 2 2" xfId="29610" xr:uid="{552AE8C8-C069-41AD-B938-E18BB121429F}"/>
    <cellStyle name="Normal 28 3 5 3" xfId="28099" xr:uid="{EF05A52A-B2D6-40AC-814C-BCA51F424F88}"/>
    <cellStyle name="Normal 28 3 5 4" xfId="31098" xr:uid="{819FFB56-EB1C-4A47-83D5-7EBC29C86C5C}"/>
    <cellStyle name="Normal 28 3 6" xfId="25457" xr:uid="{A44AA76B-9BFB-454A-8B47-9B9DA295EE49}"/>
    <cellStyle name="Normal 28 3 6 2" xfId="28424" xr:uid="{1E6C4572-66AF-41AB-BD09-8829274054AC}"/>
    <cellStyle name="Normal 28 3 7" xfId="26908" xr:uid="{ED82865B-9E71-4A07-8966-69B82519334A}"/>
    <cellStyle name="Normal 28 3 8" xfId="29902" xr:uid="{57E19806-68B2-46AF-BFBD-94819A8F9951}"/>
    <cellStyle name="Normal 28 3 9" xfId="23820" xr:uid="{A934C481-9D90-4EB5-A67D-AF050E20080B}"/>
    <cellStyle name="Normal 28 4" xfId="3365" xr:uid="{907E50FB-F7D7-4FBF-9B90-0AD62C306427}"/>
    <cellStyle name="Normal 28 4 2" xfId="21850" xr:uid="{68154B98-6863-4626-9FBF-5AD6473C6D57}"/>
    <cellStyle name="Normal 28 4 2 2" xfId="28696" xr:uid="{CE681B44-8AE4-4A99-BC76-3537B954F2DF}"/>
    <cellStyle name="Normal 28 4 2 3" xfId="25730" xr:uid="{E530C8DD-2E8B-4684-97D0-8CA52EB77AC3}"/>
    <cellStyle name="Normal 28 4 3" xfId="27182" xr:uid="{4EB72A3E-42BF-4644-B0E3-7339D2720735}"/>
    <cellStyle name="Normal 28 4 4" xfId="30175" xr:uid="{99BE9C9C-9935-4CD6-A1B2-14A1CEB1C979}"/>
    <cellStyle name="Normal 28 4 5" xfId="24233" xr:uid="{D916D078-A1AB-4438-A510-1E0B6EE2EF6A}"/>
    <cellStyle name="Normal 28 5" xfId="3821" xr:uid="{28B981FF-D619-4025-9552-C12A8E5A63E2}"/>
    <cellStyle name="Normal 28 5 2" xfId="26007" xr:uid="{31EECC40-401A-48D8-A520-D5AF96289081}"/>
    <cellStyle name="Normal 28 5 2 2" xfId="28986" xr:uid="{410E6570-1275-491C-9AD5-2F68657AD05B}"/>
    <cellStyle name="Normal 28 5 3" xfId="27475" xr:uid="{DD15CFDD-1CDF-4CAE-BC1D-80191B809F7E}"/>
    <cellStyle name="Normal 28 5 4" xfId="30471" xr:uid="{BA86EDEA-CF3D-4BF7-B2E6-92733F62A379}"/>
    <cellStyle name="Normal 28 5 5" xfId="24574" xr:uid="{D9EFB135-8AAE-4731-871A-8764DC2E14BE}"/>
    <cellStyle name="Normal 28 5 6" xfId="20776" xr:uid="{2CA23453-1851-481F-94B0-44E72422F665}"/>
    <cellStyle name="Normal 28 6" xfId="18769" xr:uid="{CDC4FFFB-F6C3-4ABE-82E3-033CBA9DFA51}"/>
    <cellStyle name="Normal 28 6 2" xfId="26297" xr:uid="{A0FF5806-72D7-4186-A637-83115DF98B13}"/>
    <cellStyle name="Normal 28 6 2 2" xfId="29280" xr:uid="{FDA34286-D50D-40D3-979E-D6D5A167D55D}"/>
    <cellStyle name="Normal 28 6 3" xfId="27769" xr:uid="{7EE9CCAF-8567-4F70-9DDE-4145695A77EF}"/>
    <cellStyle name="Normal 28 6 4" xfId="30767" xr:uid="{D81E8A3A-070D-4DE7-8D7E-C2614D2600AE}"/>
    <cellStyle name="Normal 28 6 5" xfId="24852" xr:uid="{72BFCCD7-72B8-44E1-B5C7-998D6AA71223}"/>
    <cellStyle name="Normal 28 7" xfId="4933" xr:uid="{DA8A76A8-7817-489E-8EEC-B28E2998E3E0}"/>
    <cellStyle name="Normal 28 7 2" xfId="26607" xr:uid="{9E9EC9AF-A4A6-4802-A33C-FF3747574041}"/>
    <cellStyle name="Normal 28 7 2 2" xfId="29591" xr:uid="{338B4E71-A60C-4505-BF9E-3171FB1040C8}"/>
    <cellStyle name="Normal 28 7 3" xfId="28080" xr:uid="{7A8FB2D1-E68A-4BD3-BBA5-237110DBA3FA}"/>
    <cellStyle name="Normal 28 7 4" xfId="31079" xr:uid="{3E96F2B9-4D1B-4D68-9127-5D39FF4CBB16}"/>
    <cellStyle name="Normal 28 7 5" xfId="25150" xr:uid="{366758B3-55C6-4ED9-8D28-1B659A07363D}"/>
    <cellStyle name="Normal 28 8" xfId="25450" xr:uid="{D4277C97-7A96-4684-B4A7-EF92A39B6438}"/>
    <cellStyle name="Normal 28 8 2" xfId="28405" xr:uid="{FA0F6AD6-7477-4F56-88C9-4AB5783909EF}"/>
    <cellStyle name="Normal 28 9" xfId="26901" xr:uid="{20231669-589F-4DB4-8E6E-A4C8B369D2D9}"/>
    <cellStyle name="Normal 280" xfId="31866" xr:uid="{9E11EBB1-5B82-4E6E-B517-5148940D9BE4}"/>
    <cellStyle name="Normal 281" xfId="31836" xr:uid="{282FF920-31FA-4559-8FE2-90051C5EC25B}"/>
    <cellStyle name="Normal 282" xfId="31844" xr:uid="{085CA09B-4D1C-42C8-AA14-0201FD101BD7}"/>
    <cellStyle name="Normal 283" xfId="31882" xr:uid="{23B5ADDE-CF00-4F27-84B7-B6D1724C2C58}"/>
    <cellStyle name="Normal 284" xfId="31875" xr:uid="{5CF5377A-4B7D-423B-965B-6D06ED168E65}"/>
    <cellStyle name="Normal 285" xfId="31838" xr:uid="{6C244841-BB73-4812-8BB6-1FB31085EEEB}"/>
    <cellStyle name="Normal 286" xfId="31845" xr:uid="{C795E65E-4774-489F-A0EC-9D352D2C711A}"/>
    <cellStyle name="Normal 287" xfId="31851" xr:uid="{56FC5D8E-3680-4842-BD9A-BA89AB8BD000}"/>
    <cellStyle name="Normal 288" xfId="31809" xr:uid="{51B2A40F-64BB-45D6-8F8F-901DD69B44AB}"/>
    <cellStyle name="Normal 289" xfId="31797" xr:uid="{3DCBF8C0-1A82-415B-B238-D692937058DD}"/>
    <cellStyle name="Normal 29" xfId="222" xr:uid="{A4EDC6AB-D205-4736-A8DA-B7FDD9013F03}"/>
    <cellStyle name="Normal 29 10" xfId="29887" xr:uid="{41D82184-9A94-4F54-B346-E44899B65176}"/>
    <cellStyle name="Normal 29 11" xfId="22906" xr:uid="{52AE0D89-5474-4B9B-AF2A-FE8458D88C02}"/>
    <cellStyle name="Normal 29 2" xfId="3818" xr:uid="{C05F992F-44BD-4E85-A329-DBD3951D27EF}"/>
    <cellStyle name="Normal 29 2 2" xfId="3592" xr:uid="{69A36E01-5BEF-4ED4-A512-93B7FB4294C8}"/>
    <cellStyle name="Normal 29 2 2 2" xfId="6102" xr:uid="{4B260231-B450-41E3-9E93-EE662695F208}"/>
    <cellStyle name="Normal 29 2 2 2 2" xfId="22097" xr:uid="{EE6BC023-C2E3-49E6-9C1F-A775C1C0FCC4}"/>
    <cellStyle name="Normal 29 2 3" xfId="5285" xr:uid="{A8BEA235-F60C-424D-952F-4C058ED01EE0}"/>
    <cellStyle name="Normal 29 2 3 2" xfId="21124" xr:uid="{BBB8858E-9DA2-4C6A-823C-DA506C03D8A8}"/>
    <cellStyle name="Normal 29 2 3 3" xfId="23905" xr:uid="{0A60354B-5B6A-4731-8580-1338B66992D5}"/>
    <cellStyle name="Normal 29 2 4" xfId="20881" xr:uid="{19E06D23-5630-4604-B310-C93EE0768AA4}"/>
    <cellStyle name="Normal 29 2 4 2" xfId="22761" xr:uid="{71439177-33F1-487A-9B44-A3D6ABF2D054}"/>
    <cellStyle name="Normal 29 2 5" xfId="23472" xr:uid="{3C5491BF-C19A-4C66-A81A-F216E85C127D}"/>
    <cellStyle name="Normal 29 3" xfId="3416" xr:uid="{D264AC35-BFD7-46F9-83E9-17FC2372A0DE}"/>
    <cellStyle name="Normal 29 3 2" xfId="3524" xr:uid="{82F59680-454B-4426-A997-80622B5CAECC}"/>
    <cellStyle name="Normal 29 3 2 2" xfId="22350" xr:uid="{8B35A85F-BE7F-4FE7-8804-589BABD4E2B0}"/>
    <cellStyle name="Normal 29 3 2 2 2" xfId="28848" xr:uid="{6BA6309B-90AE-4CD1-86B6-50B13F00E9C8}"/>
    <cellStyle name="Normal 29 3 2 2 3" xfId="25872" xr:uid="{553993C3-0D0D-4FA2-8820-A524AACBC1B9}"/>
    <cellStyle name="Normal 29 3 2 3" xfId="27334" xr:uid="{8CDE46B8-2096-4160-A40D-767A300DEB75}"/>
    <cellStyle name="Normal 29 3 2 4" xfId="30329" xr:uid="{88F2BE3A-2D11-4505-8BDC-EC89198BF8BA}"/>
    <cellStyle name="Normal 29 3 2 5" xfId="24403" xr:uid="{39CB3B25-D10E-41CB-9111-3BF9F3248E26}"/>
    <cellStyle name="Normal 29 3 2 6" xfId="6295" xr:uid="{21C118E9-5DE5-432C-A6D4-6C394E1AA348}"/>
    <cellStyle name="Normal 29 3 3" xfId="5516" xr:uid="{5668545C-6D8F-4F6B-8508-344A0659C693}"/>
    <cellStyle name="Normal 29 3 3 2" xfId="21366" xr:uid="{AF89DBF7-5061-4093-89EE-1AEC5797D81B}"/>
    <cellStyle name="Normal 29 3 3 2 2" xfId="29138" xr:uid="{2B4D75CF-76E5-4D5A-A99C-900CD7B8AE4E}"/>
    <cellStyle name="Normal 29 3 3 2 3" xfId="26160" xr:uid="{BBC75A06-A6A0-45A3-BB49-6744204BF409}"/>
    <cellStyle name="Normal 29 3 3 3" xfId="27627" xr:uid="{32594EBC-FF4D-435D-9A82-AA8128B1DE05}"/>
    <cellStyle name="Normal 29 3 3 4" xfId="30625" xr:uid="{E3A19500-23F3-4B01-814B-42201DDE3DB9}"/>
    <cellStyle name="Normal 29 3 3 5" xfId="24715" xr:uid="{0A4CEA9F-7E80-4A5C-A55F-83B49A179517}"/>
    <cellStyle name="Normal 29 3 4" xfId="24995" xr:uid="{1D110657-838B-4481-9BE6-DA9E36A551EF}"/>
    <cellStyle name="Normal 29 3 4 2" xfId="26451" xr:uid="{AFE19251-C115-405E-AB8E-D2A212E0D02F}"/>
    <cellStyle name="Normal 29 3 4 2 2" xfId="29435" xr:uid="{BA2B6A82-4598-4FB2-8D5C-B312D2C1B297}"/>
    <cellStyle name="Normal 29 3 4 3" xfId="27924" xr:uid="{2C1B882D-2BE3-4DCA-8389-E4F34F301BAB}"/>
    <cellStyle name="Normal 29 3 4 4" xfId="30923" xr:uid="{C2749777-B957-43A9-B9FE-06E4F982422E}"/>
    <cellStyle name="Normal 29 3 5" xfId="25292" xr:uid="{3115085F-DB6D-4EF6-8AF5-DD3E5578998B}"/>
    <cellStyle name="Normal 29 3 5 2" xfId="26760" xr:uid="{9E3A1880-A65B-430F-A3AB-6B60537AC74A}"/>
    <cellStyle name="Normal 29 3 5 2 2" xfId="29744" xr:uid="{D4B25549-931E-4F53-8501-D7E0B13C74D5}"/>
    <cellStyle name="Normal 29 3 5 3" xfId="28233" xr:uid="{0E2A7037-D738-4BBD-A962-5259CC3C95A0}"/>
    <cellStyle name="Normal 29 3 5 4" xfId="31233" xr:uid="{15758356-7B39-490C-A01D-BAD980055469}"/>
    <cellStyle name="Normal 29 3 6" xfId="25592" xr:uid="{2756DF4D-0460-4C06-983A-17F1210D987F}"/>
    <cellStyle name="Normal 29 3 6 2" xfId="28558" xr:uid="{BC028923-4B06-4016-B47D-870979CFD157}"/>
    <cellStyle name="Normal 29 3 7" xfId="27043" xr:uid="{1A9A593E-D13E-42AC-8391-559DDE0F110E}"/>
    <cellStyle name="Normal 29 3 8" xfId="30037" xr:uid="{6191B0A5-EDAA-4112-813C-5CD840689DEC}"/>
    <cellStyle name="Normal 29 3 9" xfId="23999" xr:uid="{C181508D-7EFE-48FD-95D2-ECD29988A368}"/>
    <cellStyle name="Normal 29 4" xfId="940" xr:uid="{45CC1C68-87B8-45DD-AECC-A8DE1C759C6B}"/>
    <cellStyle name="Normal 29 4 2" xfId="21851" xr:uid="{513A905C-F836-45FC-A1AC-6CF2D4FF6F8E}"/>
    <cellStyle name="Normal 29 4 2 2" xfId="28700" xr:uid="{516DCC28-B663-4EDE-ADB1-53AB8A55A060}"/>
    <cellStyle name="Normal 29 4 2 3" xfId="25734" xr:uid="{0B295D50-95B2-4B8E-A682-668BDE00A992}"/>
    <cellStyle name="Normal 29 4 3" xfId="27186" xr:uid="{35E25BEF-A3E6-4F2E-BC99-EAB3811CA44D}"/>
    <cellStyle name="Normal 29 4 4" xfId="30179" xr:uid="{1CB8DC73-F8FB-46C0-BC75-8D9F8FDC3031}"/>
    <cellStyle name="Normal 29 4 5" xfId="24237" xr:uid="{2DB2CD44-FBCD-4543-84BF-E7C99ED330C6}"/>
    <cellStyle name="Normal 29 5" xfId="3593" xr:uid="{87C14ED8-9E4C-4E47-9D3A-E23C60B57A7F}"/>
    <cellStyle name="Normal 29 5 2" xfId="26011" xr:uid="{D6FFA852-3255-461D-9E44-BBA2234B0C5B}"/>
    <cellStyle name="Normal 29 5 2 2" xfId="28990" xr:uid="{7781673A-F9DD-47B0-A36F-8F9937B2E1A7}"/>
    <cellStyle name="Normal 29 5 3" xfId="27479" xr:uid="{AE83EE7F-3D90-4E8E-B250-ADBAC8C73AD6}"/>
    <cellStyle name="Normal 29 5 4" xfId="30475" xr:uid="{911AEF75-F5FE-4882-B735-1E44B999C0A0}"/>
    <cellStyle name="Normal 29 5 5" xfId="24578" xr:uid="{8600B0C0-F39D-4B78-B695-EC6AD447E36C}"/>
    <cellStyle name="Normal 29 5 6" xfId="20777" xr:uid="{03B73513-2724-4476-86F3-8DB0190FC092}"/>
    <cellStyle name="Normal 29 6" xfId="18771" xr:uid="{4B6B8021-F87D-43BA-B114-8FA8858D8340}"/>
    <cellStyle name="Normal 29 6 2" xfId="26301" xr:uid="{D4AD2542-0782-426B-AA9E-15F4917FC1C1}"/>
    <cellStyle name="Normal 29 6 2 2" xfId="29284" xr:uid="{B9FA1D15-3E5F-4AF1-9B41-A13F7EE6794B}"/>
    <cellStyle name="Normal 29 6 3" xfId="27773" xr:uid="{266CA29C-EDE6-441D-8E10-A2F4E06A3C2D}"/>
    <cellStyle name="Normal 29 6 4" xfId="30771" xr:uid="{D39C1BAC-8B01-4D69-A95A-0F7E3634F0D9}"/>
    <cellStyle name="Normal 29 6 5" xfId="24856" xr:uid="{BD17F781-5313-43C5-A382-F605921EE619}"/>
    <cellStyle name="Normal 29 7" xfId="4934" xr:uid="{D32149D9-80D5-4608-8908-4D3874AC3683}"/>
    <cellStyle name="Normal 29 7 2" xfId="26611" xr:uid="{6AF4ADA2-B1DB-4165-BA79-5392C9018F8E}"/>
    <cellStyle name="Normal 29 7 2 2" xfId="29595" xr:uid="{450FCC44-B894-4FEC-A3F8-C856A64BE543}"/>
    <cellStyle name="Normal 29 7 3" xfId="28084" xr:uid="{D95AA00D-3F8C-49FE-85E0-494A19B71339}"/>
    <cellStyle name="Normal 29 7 4" xfId="31083" xr:uid="{408D607C-3F41-4BFE-AC7B-99C32802C501}"/>
    <cellStyle name="Normal 29 7 5" xfId="25154" xr:uid="{00DC168C-9581-48B6-A471-65C33B016A6B}"/>
    <cellStyle name="Normal 29 8" xfId="25454" xr:uid="{B4436056-8F4D-4277-83C9-85CBB03485EC}"/>
    <cellStyle name="Normal 29 8 2" xfId="28409" xr:uid="{903C805A-7512-4E00-978F-2DDCA7559FFD}"/>
    <cellStyle name="Normal 29 9" xfId="26905" xr:uid="{3D462585-C2F6-4113-B167-608244AC2D35}"/>
    <cellStyle name="Normal 290" xfId="31803" xr:uid="{A422B17E-D011-43B4-9717-24C14BB38F54}"/>
    <cellStyle name="Normal 291" xfId="31887" xr:uid="{3B6EEC15-8FBA-44AD-9525-856B4C54C5E9}"/>
    <cellStyle name="Normal 292" xfId="31793" xr:uid="{47A0B9B1-291F-4707-8203-15FD909C3DA7}"/>
    <cellStyle name="Normal 293" xfId="31890" xr:uid="{4DA68FC7-BB8C-4F25-9B2A-F196BB157C9B}"/>
    <cellStyle name="Normal 294" xfId="31794" xr:uid="{8B0F5491-2221-40D1-A398-EDE0AA048446}"/>
    <cellStyle name="Normal 295" xfId="31870" xr:uid="{70903908-7A9A-4378-9D29-57ABE9AB2CE8}"/>
    <cellStyle name="Normal 296" xfId="31846" xr:uid="{634CDBA0-FB73-43D6-B263-3EBCFCA2A348}"/>
    <cellStyle name="Normal 297" xfId="31805" xr:uid="{5D696C10-4542-4362-B2C1-36E05DB04974}"/>
    <cellStyle name="Normal 298" xfId="31810" xr:uid="{9665BF02-8A27-41A8-B701-8096379622C0}"/>
    <cellStyle name="Normal 299" xfId="31879" xr:uid="{CF1B9AC4-5910-4FC2-A1EC-A070E5514214}"/>
    <cellStyle name="Normal 3" xfId="62" xr:uid="{0FC3E745-E32E-4D72-BBBB-44E134D4FBD1}"/>
    <cellStyle name="Normal 3 10" xfId="163" xr:uid="{5F0DB0A0-B860-4F7A-8688-0CE39E0A5C08}"/>
    <cellStyle name="Normal 3 10 2" xfId="26868" xr:uid="{78BEC13D-FF5B-4C1D-974C-E4272AE97006}"/>
    <cellStyle name="Normal 3 10 3" xfId="18773" xr:uid="{7A3D0A16-44E2-40E7-87D0-695CA10DCBF7}"/>
    <cellStyle name="Normal 3 11" xfId="20601" xr:uid="{04DE83D4-48E0-467A-8CC6-01966CFC12B3}"/>
    <cellStyle name="Normal 3 11 2" xfId="31496" xr:uid="{5AEB05E5-56D9-4681-9ACB-AB65ECDC1201}"/>
    <cellStyle name="Normal 3 11 3" xfId="29850" xr:uid="{AA31A6A0-F845-43A7-A319-8D62BF705FBB}"/>
    <cellStyle name="Normal 3 12" xfId="20669" xr:uid="{1AD16451-3905-4D47-873F-28AC2F8616BF}"/>
    <cellStyle name="Normal 3 12 2" xfId="31644" xr:uid="{A9CC0947-4473-421D-9B02-F9525BA5FD31}"/>
    <cellStyle name="Normal 3 12 3" xfId="23776" xr:uid="{E8EFCB47-FBAF-497B-80C4-4FF4A8121B27}"/>
    <cellStyle name="Normal 3 13" xfId="18772" xr:uid="{60D65345-72B1-4C11-B9EC-60A7D110AA37}"/>
    <cellStyle name="Normal 3 13 2" xfId="31552" xr:uid="{912DC11A-2129-4C87-B5C0-BCB20CDDC3F6}"/>
    <cellStyle name="Normal 3 14" xfId="22907" xr:uid="{03513644-C8D9-4477-8C96-CDD8E77E3F64}"/>
    <cellStyle name="Normal 3 15" xfId="4313" xr:uid="{6BED3A1A-555D-4D47-9979-D0F98E89DDE5}"/>
    <cellStyle name="Normal 3 16" xfId="31757" xr:uid="{699B2FB3-64F7-400A-97F4-5C2E0BEB41C9}"/>
    <cellStyle name="Normal 3 2" xfId="77" xr:uid="{CCB4FDC3-E465-4618-A8D6-8B7119201942}"/>
    <cellStyle name="Normal 3 2 10" xfId="20737" xr:uid="{45D26258-A1DD-4338-ADF7-5F9BF8198B16}"/>
    <cellStyle name="Normal 3 2 10 2" xfId="25986" xr:uid="{434EE6C3-97F0-46E0-8F06-7EB69923AA9E}"/>
    <cellStyle name="Normal 3 2 10 2 2" xfId="28964" xr:uid="{EB8D7D49-2541-407F-B29E-FF5C26646785}"/>
    <cellStyle name="Normal 3 2 10 3" xfId="27453" xr:uid="{31DC5B3F-3D64-4B76-835E-81B8D59A0CDB}"/>
    <cellStyle name="Normal 3 2 10 4" xfId="30448" xr:uid="{0E10A85D-0411-4895-B14B-70EEF422F620}"/>
    <cellStyle name="Normal 3 2 10 5" xfId="24552" xr:uid="{B2E66EE7-BEDF-445E-90AD-149DC6D1D2A3}"/>
    <cellStyle name="Normal 3 2 11" xfId="20816" xr:uid="{1FB3420D-CEDB-4B06-ABF1-514C91DCF14D}"/>
    <cellStyle name="Normal 3 2 11 2" xfId="22753" xr:uid="{C7B65F93-ACEC-49F1-BA21-1675055E519A}"/>
    <cellStyle name="Normal 3 2 11 2 2" xfId="29255" xr:uid="{C1E65EE2-6E72-4C44-BCBB-AA9F1D39D68F}"/>
    <cellStyle name="Normal 3 2 11 2 3" xfId="26273" xr:uid="{94034476-A575-497E-B44F-A6898755B48E}"/>
    <cellStyle name="Normal 3 2 11 3" xfId="27744" xr:uid="{2364C287-8341-438D-84A1-BA2AC4AC5D62}"/>
    <cellStyle name="Normal 3 2 11 4" xfId="30742" xr:uid="{C2A5EB09-CCD3-427D-8239-89D70DD3DD75}"/>
    <cellStyle name="Normal 3 2 11 5" xfId="24828" xr:uid="{90762E92-80BA-4DF6-BEF6-4B757A58AAE7}"/>
    <cellStyle name="Normal 3 2 12" xfId="18774" xr:uid="{FC66C727-F9BB-4251-9808-AAEF233BA03C}"/>
    <cellStyle name="Normal 3 2 12 2" xfId="26584" xr:uid="{57B90518-B8D9-4213-8062-52CA0B4E7E8F}"/>
    <cellStyle name="Normal 3 2 12 2 2" xfId="29568" xr:uid="{B1A69D09-7A5F-4DE2-A2E8-168826B30EC9}"/>
    <cellStyle name="Normal 3 2 12 3" xfId="28057" xr:uid="{CA95388F-5ED4-42FB-9022-ED6261B0A2FE}"/>
    <cellStyle name="Normal 3 2 12 4" xfId="31056" xr:uid="{40C2A2F5-0286-41C1-BDE4-3D2F016A0BA2}"/>
    <cellStyle name="Normal 3 2 12 5" xfId="25127" xr:uid="{2DDA607A-CC9F-4306-B22E-FEE5576198A2}"/>
    <cellStyle name="Normal 3 2 13" xfId="22860" xr:uid="{B3A3CFD2-0E2E-4B9F-B5D7-47911344462A}"/>
    <cellStyle name="Normal 3 2 13 2" xfId="28357" xr:uid="{04AE2803-E8EE-4F7B-8A46-CCD23C8DB52E}"/>
    <cellStyle name="Normal 3 2 13 3" xfId="25404" xr:uid="{51F2D38E-BD79-41AF-AED8-0501DD7F6A42}"/>
    <cellStyle name="Normal 3 2 14" xfId="25428" xr:uid="{00BB9E2C-34C8-4E3D-819B-DB3D38EB229F}"/>
    <cellStyle name="Normal 3 2 14 2" xfId="28382" xr:uid="{7A28CAD6-EBA1-4E24-AD76-2A9594BF9679}"/>
    <cellStyle name="Normal 3 2 15" xfId="26878" xr:uid="{958AD9FB-7254-4839-A8CF-0550FABD4455}"/>
    <cellStyle name="Normal 3 2 16" xfId="29860" xr:uid="{14B87A0B-A779-4CFC-A8F1-C8CB3D285D36}"/>
    <cellStyle name="Normal 3 2 17" xfId="4476" xr:uid="{82382C13-7508-40C0-8EC8-1E5DC2374842}"/>
    <cellStyle name="Normal 3 2 18" xfId="4314" xr:uid="{18462127-2754-43C1-8FA2-ECFC61836885}"/>
    <cellStyle name="Normal 3 2 2" xfId="173" xr:uid="{BE575B94-4AD9-4F10-A595-D1C9D173492B}"/>
    <cellStyle name="Normal 3 2 2 10" xfId="4991" xr:uid="{0C436942-65DB-45A6-8D0B-FFE9A0B0C06F}"/>
    <cellStyle name="Normal 3 2 2 10 2" xfId="23244" xr:uid="{9338E2A0-4CAD-40F5-92C0-E1B669E5DC66}"/>
    <cellStyle name="Normal 3 2 2 11" xfId="4649" xr:uid="{B239C661-EB80-42E8-AA2E-EBFF4048EC5D}"/>
    <cellStyle name="Normal 3 2 2 12" xfId="4322" xr:uid="{4226A3B2-E944-40F3-A580-A5B0A45E63E2}"/>
    <cellStyle name="Normal 3 2 2 2" xfId="358" xr:uid="{D2A04EA4-36C7-44DC-B191-1D0A5D40CA4E}"/>
    <cellStyle name="Normal 3 2 2 2 10" xfId="4769" xr:uid="{4458CE37-0591-44EF-BCAF-8D0DEE315144}"/>
    <cellStyle name="Normal 3 2 2 2 2" xfId="4851" xr:uid="{6528FB58-4690-4A45-98D6-E44A9AB358D4}"/>
    <cellStyle name="Normal 3 2 2 2 2 2" xfId="18778" xr:uid="{9B199E6A-17CB-4439-AE7F-AA94DC39D9B5}"/>
    <cellStyle name="Normal 3 2 2 2 2 2 2" xfId="28819" xr:uid="{B88025E8-CE33-40FC-AEBA-C283200E9DED}"/>
    <cellStyle name="Normal 3 2 2 2 2 2 3" xfId="25844" xr:uid="{8DC2095B-8FD7-4AFF-9DF4-E08CA285463A}"/>
    <cellStyle name="Normal 3 2 2 2 2 3" xfId="18779" xr:uid="{7D6BAD56-C6CE-48DB-8C8C-7554EF1C2988}"/>
    <cellStyle name="Normal 3 2 2 2 2 3 2" xfId="27305" xr:uid="{5B546289-2DFA-41D5-BA50-C0340B944754}"/>
    <cellStyle name="Normal 3 2 2 2 2 4" xfId="18777" xr:uid="{2CE6771C-B569-4279-8A3E-EE18FB5B826E}"/>
    <cellStyle name="Normal 3 2 2 2 2 4 2" xfId="30300" xr:uid="{5C874328-D182-429D-BB8B-C27F34E1086F}"/>
    <cellStyle name="Normal 3 2 2 2 2 5" xfId="23476" xr:uid="{1A1D2375-06CB-4109-AD76-4D35BE16A2FA}"/>
    <cellStyle name="Normal 3 2 2 2 3" xfId="18780" xr:uid="{DA83C29F-8B73-4BB1-993D-567D3616A52A}"/>
    <cellStyle name="Normal 3 2 2 2 3 2" xfId="26131" xr:uid="{7A5CB334-17B4-4DB9-ADA4-41A81B7979A3}"/>
    <cellStyle name="Normal 3 2 2 2 3 2 2" xfId="29109" xr:uid="{B54AAB1B-4234-4B3E-9822-9C0581FDBCAD}"/>
    <cellStyle name="Normal 3 2 2 2 3 3" xfId="27598" xr:uid="{0A403C8E-DF8B-4F38-B9F8-6DB9EF80AE83}"/>
    <cellStyle name="Normal 3 2 2 2 3 4" xfId="30596" xr:uid="{323C2D18-BDA6-499A-865E-6E374F71FB80}"/>
    <cellStyle name="Normal 3 2 2 2 3 5" xfId="24687" xr:uid="{70FFBD19-5CC0-484A-A41D-29D79976CD85}"/>
    <cellStyle name="Normal 3 2 2 2 4" xfId="18781" xr:uid="{5381D4EB-F14D-423D-A52E-1B404F222AC0}"/>
    <cellStyle name="Normal 3 2 2 2 4 2" xfId="26422" xr:uid="{748A0D29-4D70-48DF-B4E0-4410DEEF81EC}"/>
    <cellStyle name="Normal 3 2 2 2 4 2 2" xfId="29406" xr:uid="{02B6FF17-983E-4B57-9A30-1B16F634FAD6}"/>
    <cellStyle name="Normal 3 2 2 2 4 3" xfId="27895" xr:uid="{D39E6C96-8C03-4C62-A18D-92AECA383B9D}"/>
    <cellStyle name="Normal 3 2 2 2 4 4" xfId="30894" xr:uid="{CFE57059-37FF-4C71-8124-A787656D2A1B}"/>
    <cellStyle name="Normal 3 2 2 2 4 5" xfId="24966" xr:uid="{7067434E-0B9C-436D-AFFE-45C1EA29B3F3}"/>
    <cellStyle name="Normal 3 2 2 2 5" xfId="18782" xr:uid="{C8B67DA9-3428-48E7-9D26-0BE7936CC45D}"/>
    <cellStyle name="Normal 3 2 2 2 5 2" xfId="26731" xr:uid="{7936C4AF-1264-4E79-9DAA-360228ED7D76}"/>
    <cellStyle name="Normal 3 2 2 2 5 2 2" xfId="29715" xr:uid="{6C8D083B-A8E7-4C5A-AAFE-2DD70D3D34C4}"/>
    <cellStyle name="Normal 3 2 2 2 5 3" xfId="28204" xr:uid="{E4CC70C2-8591-48BC-A00C-2C675161C512}"/>
    <cellStyle name="Normal 3 2 2 2 5 4" xfId="31204" xr:uid="{EC019108-B799-417D-81EA-1266E7C4433C}"/>
    <cellStyle name="Normal 3 2 2 2 5 5" xfId="25263" xr:uid="{73E4214A-6560-49F8-B011-B3B7656FC8CB}"/>
    <cellStyle name="Normal 3 2 2 2 6" xfId="22686" xr:uid="{65FD0908-2272-41A6-9726-7648D1E821A4}"/>
    <cellStyle name="Normal 3 2 2 2 6 2" xfId="28529" xr:uid="{9A8F50F8-FFBB-40F9-A24F-78D6D009A8E8}"/>
    <cellStyle name="Normal 3 2 2 2 6 3" xfId="25563" xr:uid="{1340545B-7C83-4D16-BC3C-93AC84562F7B}"/>
    <cellStyle name="Normal 3 2 2 2 7" xfId="18776" xr:uid="{921F5231-4805-4A21-9BB8-7EC85A62B1E8}"/>
    <cellStyle name="Normal 3 2 2 2 7 2" xfId="27014" xr:uid="{765521A4-88A4-4A5D-95E5-89606CA8CCE9}"/>
    <cellStyle name="Normal 3 2 2 2 8" xfId="6578" xr:uid="{2B52FE06-8C05-403C-9E66-5AE6580BA968}"/>
    <cellStyle name="Normal 3 2 2 2 8 2" xfId="30008" xr:uid="{054BA927-30C2-4938-B0B1-06D439B2ACC6}"/>
    <cellStyle name="Normal 3 2 2 2 9" xfId="23309" xr:uid="{FD9B9DA4-897C-4254-8C55-C41539377F7D}"/>
    <cellStyle name="Normal 3 2 2 3" xfId="3388" xr:uid="{DC534CB0-D37A-408F-9FBF-23D136642A89}"/>
    <cellStyle name="Normal 3 2 2 3 2" xfId="6601" xr:uid="{04273F47-F0D1-4591-A284-1433167E2760}"/>
    <cellStyle name="Normal 3 2 2 3 2 2" xfId="18785" xr:uid="{E4081705-02E7-44D0-A3E4-DE5FD8CEC403}"/>
    <cellStyle name="Normal 3 2 2 3 2 2 2" xfId="28687" xr:uid="{2E989886-F8AF-44FA-911F-3001CDA090DD}"/>
    <cellStyle name="Normal 3 2 2 3 2 3" xfId="18786" xr:uid="{ACFC0AF4-6825-4AF2-8AA3-9A09FA87E645}"/>
    <cellStyle name="Normal 3 2 2 3 2 4" xfId="22699" xr:uid="{13B4BA28-69FD-4E6B-912D-92B040A71AF6}"/>
    <cellStyle name="Normal 3 2 2 3 2 5" xfId="18784" xr:uid="{7BE5B91C-7606-4D19-8511-2E29AC13F293}"/>
    <cellStyle name="Normal 3 2 2 3 2 6" xfId="25721" xr:uid="{F824B84C-2CEE-44A5-8EA4-06BEAEACBAC7}"/>
    <cellStyle name="Normal 3 2 2 3 3" xfId="18787" xr:uid="{416CE7FA-62E3-420C-B9F5-1D798C0C1043}"/>
    <cellStyle name="Normal 3 2 2 3 3 2" xfId="27173" xr:uid="{B2051712-C277-46E7-922C-19BEE4F383A1}"/>
    <cellStyle name="Normal 3 2 2 3 4" xfId="18788" xr:uid="{B8450C62-5868-4179-A60C-8C05E457FC03}"/>
    <cellStyle name="Normal 3 2 2 3 4 2" xfId="30166" xr:uid="{2B8D7840-5A36-428F-972C-090A1E181BF4}"/>
    <cellStyle name="Normal 3 2 2 3 5" xfId="18789" xr:uid="{6CDE8783-9B46-4A1D-9FC8-2C7960101B63}"/>
    <cellStyle name="Normal 3 2 2 3 5 2" xfId="23475" xr:uid="{C63E7C56-2202-4689-A10F-E855BEDF7283}"/>
    <cellStyle name="Normal 3 2 2 3 6" xfId="20934" xr:uid="{06662F26-C593-4BE3-954D-49A763C9DB59}"/>
    <cellStyle name="Normal 3 2 2 3 6 2" xfId="22774" xr:uid="{9A9B79CD-723B-4B3F-856B-2FE804CB2B3A}"/>
    <cellStyle name="Normal 3 2 2 3 7" xfId="18783" xr:uid="{987C7D78-B474-4B95-8036-43C3286723B9}"/>
    <cellStyle name="Normal 3 2 2 3 8" xfId="5047" xr:uid="{60C061DD-2B19-4321-A2B9-57A1B7493D12}"/>
    <cellStyle name="Normal 3 2 2 3 9" xfId="4818" xr:uid="{54FB975D-16AF-4DD2-A03A-98C8BA0C5886}"/>
    <cellStyle name="Normal 3 2 2 4" xfId="2103" xr:uid="{B9BE7FDA-1153-4F29-A43F-273B956E12CC}"/>
    <cellStyle name="Normal 3 2 2 4 2" xfId="18791" xr:uid="{37D9EBD1-483D-4A64-B956-366BA1F1DDB9}"/>
    <cellStyle name="Normal 3 2 2 4 2 2" xfId="28977" xr:uid="{4FA15E36-B55B-4E03-B1A2-4725C48AFE81}"/>
    <cellStyle name="Normal 3 2 2 4 2 3" xfId="25998" xr:uid="{74E60815-2F23-493D-88C7-CA0F40BB1F67}"/>
    <cellStyle name="Normal 3 2 2 4 3" xfId="18792" xr:uid="{18614EBC-1361-447E-878A-3B43C655F53A}"/>
    <cellStyle name="Normal 3 2 2 4 3 2" xfId="27466" xr:uid="{477A95DF-EAF5-4C4F-9324-AB0B4880E16C}"/>
    <cellStyle name="Normal 3 2 2 4 4" xfId="30462" xr:uid="{3C86C4FE-4C0B-4179-BEC2-4DB8BCCB0DB5}"/>
    <cellStyle name="Normal 3 2 2 4 5" xfId="24565" xr:uid="{D9A07220-3FF3-4D1E-9D30-75639F8DDECD}"/>
    <cellStyle name="Normal 3 2 2 4 6" xfId="18790" xr:uid="{4EAC7405-F14E-425E-9DFF-2A290D273301}"/>
    <cellStyle name="Normal 3 2 2 5" xfId="4272" xr:uid="{44A781A1-5174-4B67-BC2E-2FF643FA0893}"/>
    <cellStyle name="Normal 3 2 2 5 2" xfId="26288" xr:uid="{8EFFC8BC-D217-4DFB-BDB4-B0A5325A3FC4}"/>
    <cellStyle name="Normal 3 2 2 5 2 2" xfId="29271" xr:uid="{E8031C49-4CE3-4586-B951-E0962ECBDC68}"/>
    <cellStyle name="Normal 3 2 2 5 3" xfId="27760" xr:uid="{AC753E53-883F-45EC-94D8-E1DFFBB39C13}"/>
    <cellStyle name="Normal 3 2 2 5 4" xfId="30758" xr:uid="{534FC4F2-A6BB-4D6D-B22E-2AA8BC7F643A}"/>
    <cellStyle name="Normal 3 2 2 5 5" xfId="24843" xr:uid="{73CF3D2C-41E8-4524-A452-9AAA7338AC85}"/>
    <cellStyle name="Normal 3 2 2 5 6" xfId="18793" xr:uid="{19652350-FA57-4D37-A628-39AE66362E2D}"/>
    <cellStyle name="Normal 3 2 2 6" xfId="18794" xr:uid="{F21504F2-3253-42BA-940F-342FB201F06A}"/>
    <cellStyle name="Normal 3 2 2 6 2" xfId="26598" xr:uid="{31F150F7-FF3C-41C9-937D-B5E8FB7116DF}"/>
    <cellStyle name="Normal 3 2 2 6 2 2" xfId="29582" xr:uid="{AED070F7-8D55-40F9-BAD7-8EDBBEAA3B8D}"/>
    <cellStyle name="Normal 3 2 2 6 3" xfId="28071" xr:uid="{5ACF078A-73CF-45AC-A561-BC3C445640AC}"/>
    <cellStyle name="Normal 3 2 2 6 4" xfId="31070" xr:uid="{105C0AA8-FD42-4834-88EF-2195892E0406}"/>
    <cellStyle name="Normal 3 2 2 6 5" xfId="25141" xr:uid="{E644DBA2-3157-4C7D-82A2-261E5314F472}"/>
    <cellStyle name="Normal 3 2 2 7" xfId="18795" xr:uid="{FCADBC9B-4C22-4EA1-A71E-F4BAFFCA3C28}"/>
    <cellStyle name="Normal 3 2 2 7 2" xfId="28396" xr:uid="{2C4996EF-FFBA-43F8-B32A-BAF8828C914A}"/>
    <cellStyle name="Normal 3 2 2 7 3" xfId="25441" xr:uid="{69A47F3C-0FCE-405E-B823-A811AB5963B9}"/>
    <cellStyle name="Normal 3 2 2 8" xfId="20912" xr:uid="{63D86A68-0A87-4E6A-8484-1B97771E5BF0}"/>
    <cellStyle name="Normal 3 2 2 8 2" xfId="26892" xr:uid="{2DFA5B1D-A593-4855-9B92-716266D3BEAB}"/>
    <cellStyle name="Normal 3 2 2 9" xfId="18775" xr:uid="{71C67552-BFA0-4C3B-9846-2544FAE891CE}"/>
    <cellStyle name="Normal 3 2 2 9 2" xfId="29874" xr:uid="{DBDA6513-75CB-432D-9018-4532E5F55C6B}"/>
    <cellStyle name="Normal 3 2 3" xfId="180" xr:uid="{E1EFA60B-50E3-4AA8-A437-AE6CD096A1FC}"/>
    <cellStyle name="Normal 3 2 3 2" xfId="442" xr:uid="{FB78F093-7974-4FB0-881E-07DEC1E28660}"/>
    <cellStyle name="Normal 3 2 3 2 2" xfId="18798" xr:uid="{E5677C9C-B6C1-4EE4-B040-3DBDFD8AE6AE}"/>
    <cellStyle name="Normal 3 2 3 2 2 2" xfId="18799" xr:uid="{5D65DFED-D0ED-4C83-8796-A2AA61E32677}"/>
    <cellStyle name="Normal 3 2 3 2 2 3" xfId="18800" xr:uid="{2BE6A6D0-D23C-4ECE-A6C5-CC943BD771E4}"/>
    <cellStyle name="Normal 3 2 3 2 2 4" xfId="23478" xr:uid="{1CEAC232-08BF-4A5D-A122-723F28134FF1}"/>
    <cellStyle name="Normal 3 2 3 2 3" xfId="18801" xr:uid="{5B1DD747-5A60-4747-B450-6966686486AB}"/>
    <cellStyle name="Normal 3 2 3 2 3 2" xfId="24204" xr:uid="{ACC6452B-1AAF-4D81-9A25-90E430FA943B}"/>
    <cellStyle name="Normal 3 2 3 2 4" xfId="18802" xr:uid="{F14A51D9-8F03-42D5-8130-01B4E481BF1C}"/>
    <cellStyle name="Normal 3 2 3 2 5" xfId="18803" xr:uid="{28E9E73C-8F06-4BA6-A098-229C0670BDB4}"/>
    <cellStyle name="Normal 3 2 3 2 6" xfId="23339" xr:uid="{9657DEA0-218D-465C-8806-C320DC850D23}"/>
    <cellStyle name="Normal 3 2 3 2 7" xfId="18797" xr:uid="{3108DC02-8AB3-402E-9F4C-8D9A23C9EC97}"/>
    <cellStyle name="Normal 3 2 3 3" xfId="608" xr:uid="{B720B1C2-BD6B-40F3-A25A-0B6AEB8C8E4B}"/>
    <cellStyle name="Normal 3 2 3 3 2" xfId="18805" xr:uid="{D66E150D-A61B-45E8-A0FE-67594615481E}"/>
    <cellStyle name="Normal 3 2 3 3 2 2" xfId="18806" xr:uid="{707D64DF-7CBB-42D4-B1B3-F1F981DE3C83}"/>
    <cellStyle name="Normal 3 2 3 3 2 3" xfId="18807" xr:uid="{45307DA1-C5DF-4440-BF90-F8268B050FCD}"/>
    <cellStyle name="Normal 3 2 3 3 3" xfId="18808" xr:uid="{D60BFA90-C71A-4D12-95F6-607977EF23C6}"/>
    <cellStyle name="Normal 3 2 3 3 4" xfId="18809" xr:uid="{FE7828D2-9A9D-4FB0-A30E-F5A51E153820}"/>
    <cellStyle name="Normal 3 2 3 3 5" xfId="18810" xr:uid="{B8B3886F-8F33-48CC-94A7-C74D99A99B7C}"/>
    <cellStyle name="Normal 3 2 3 3 6" xfId="23477" xr:uid="{CC66F25C-8C84-4225-876A-15007D634DB3}"/>
    <cellStyle name="Normal 3 2 3 3 7" xfId="18804" xr:uid="{FECB5BC7-9A5A-4E2F-8F76-37CD800E7B4A}"/>
    <cellStyle name="Normal 3 2 3 4" xfId="669" xr:uid="{E3C40E3B-9281-4068-8B58-1B1E514AAFF6}"/>
    <cellStyle name="Normal 3 2 3 4 2" xfId="18812" xr:uid="{2F190090-464F-49D3-B218-E7803E81F63F}"/>
    <cellStyle name="Normal 3 2 3 4 3" xfId="18813" xr:uid="{F2F86D33-6703-4047-9135-22ED1F357825}"/>
    <cellStyle name="Normal 3 2 3 4 4" xfId="23804" xr:uid="{3F04CC3A-0A93-448C-BCCA-6693B148C5B2}"/>
    <cellStyle name="Normal 3 2 3 4 5" xfId="18811" xr:uid="{717E51B1-2E35-4FB8-B591-A7C8A5E91A3B}"/>
    <cellStyle name="Normal 3 2 3 5" xfId="18814" xr:uid="{1D258812-E062-4907-A0C4-B660F8A778F2}"/>
    <cellStyle name="Normal 3 2 3 5 2" xfId="23283" xr:uid="{F3D228E6-3889-4639-A526-B8060A9E8AF4}"/>
    <cellStyle name="Normal 3 2 3 6" xfId="18815" xr:uid="{5EA0EA08-E278-4591-AFE7-34407BF5601D}"/>
    <cellStyle name="Normal 3 2 3 7" xfId="18816" xr:uid="{F2EBFBC2-8C8C-41E1-96F9-3A66EB6112FC}"/>
    <cellStyle name="Normal 3 2 3 8" xfId="18796" xr:uid="{B9616933-7081-4404-8783-793D0784CCCC}"/>
    <cellStyle name="Normal 3 2 3 9" xfId="4767" xr:uid="{F4DAA909-0676-4D77-92C4-14CB0085A1E1}"/>
    <cellStyle name="Normal 3 2 4" xfId="267" xr:uid="{58BC8B9E-A942-47B1-8BB4-9499CD8A56F2}"/>
    <cellStyle name="Normal 3 2 4 10" xfId="23297" xr:uid="{B53FAA33-98CC-4CDF-B669-28A195F460B1}"/>
    <cellStyle name="Normal 3 2 4 11" xfId="23151" xr:uid="{17D4ED06-B85F-4B8F-AEDF-F374504E496E}"/>
    <cellStyle name="Normal 3 2 4 2" xfId="773" xr:uid="{05F7F3E8-1128-4965-B261-19D9F86B87FE}"/>
    <cellStyle name="Normal 3 2 4 2 2" xfId="18819" xr:uid="{161D2FA0-DFCB-4127-AF2B-D463DDE93831}"/>
    <cellStyle name="Normal 3 2 4 2 2 2" xfId="28752" xr:uid="{7D511B21-A2AF-47F9-8511-F4959FD7A382}"/>
    <cellStyle name="Normal 3 2 4 2 2 3" xfId="25775" xr:uid="{BC28CFEE-E572-4F78-BF30-AF634C108EBB}"/>
    <cellStyle name="Normal 3 2 4 2 3" xfId="18820" xr:uid="{6C261126-9E49-4C4B-8483-C938D064CF94}"/>
    <cellStyle name="Normal 3 2 4 2 3 2" xfId="27238" xr:uid="{16272723-A01D-4207-9AD2-26C1F62575D3}"/>
    <cellStyle name="Normal 3 2 4 2 4" xfId="30232" xr:uid="{C1E41571-CDCA-430A-B926-AE045330CFAC}"/>
    <cellStyle name="Normal 3 2 4 2 5" xfId="24297" xr:uid="{2677A0F5-AFFF-4C70-82C0-769EE31AE4D3}"/>
    <cellStyle name="Normal 3 2 4 2 6" xfId="18818" xr:uid="{AA9E4D65-59D7-4F30-A978-CF7022741E05}"/>
    <cellStyle name="Normal 3 2 4 3" xfId="667" xr:uid="{0FC942C2-33F6-420B-8A36-7621018BBBEB}"/>
    <cellStyle name="Normal 3 2 4 3 2" xfId="26062" xr:uid="{B2D2534B-3FBA-44A2-B5B8-0499CCBE2866}"/>
    <cellStyle name="Normal 3 2 4 3 2 2" xfId="29041" xr:uid="{D8C18F37-3CBA-4339-8574-6A3DD0003EAF}"/>
    <cellStyle name="Normal 3 2 4 3 3" xfId="27530" xr:uid="{0583FE93-6D90-4524-8627-54A8472FB2CB}"/>
    <cellStyle name="Normal 3 2 4 3 4" xfId="30527" xr:uid="{F81167B1-3C65-4FAB-91EC-C4989DBA87FA}"/>
    <cellStyle name="Normal 3 2 4 3 5" xfId="24618" xr:uid="{A6646D92-06C9-4B64-9CD9-145BBDD46893}"/>
    <cellStyle name="Normal 3 2 4 3 6" xfId="18821" xr:uid="{FBA88006-60A1-4F86-A097-F6CD87B56F46}"/>
    <cellStyle name="Normal 3 2 4 4" xfId="18822" xr:uid="{1416071A-57BA-4865-8DA5-1D95CAE333AD}"/>
    <cellStyle name="Normal 3 2 4 4 2" xfId="26353" xr:uid="{C56FE4FF-A0C0-48EC-8B7F-3D431951AADB}"/>
    <cellStyle name="Normal 3 2 4 4 2 2" xfId="29337" xr:uid="{DB50AFC5-C2E8-47D0-97C2-77CE9D995BE8}"/>
    <cellStyle name="Normal 3 2 4 4 3" xfId="27826" xr:uid="{7824ECFB-D4CE-452F-947F-8F593C8DB68A}"/>
    <cellStyle name="Normal 3 2 4 4 4" xfId="30824" xr:uid="{EF9D3E64-66D3-4E67-ADD8-C9AAB3348431}"/>
    <cellStyle name="Normal 3 2 4 4 5" xfId="24897" xr:uid="{D8253C59-1096-4B80-B469-7DD3E1AB3161}"/>
    <cellStyle name="Normal 3 2 4 5" xfId="18823" xr:uid="{685D3CBD-89B7-486A-B463-34B140BB1FF2}"/>
    <cellStyle name="Normal 3 2 4 5 2" xfId="26663" xr:uid="{5B34E97C-DEA1-424C-82B4-B7AA28FE1CB0}"/>
    <cellStyle name="Normal 3 2 4 5 2 2" xfId="29647" xr:uid="{D283BF11-A847-4813-9B19-529EFF91658C}"/>
    <cellStyle name="Normal 3 2 4 5 3" xfId="28136" xr:uid="{45528977-E38C-4210-93DD-64810D4526F7}"/>
    <cellStyle name="Normal 3 2 4 5 4" xfId="31135" xr:uid="{6050389A-A99C-40C4-B700-A10545BA27E6}"/>
    <cellStyle name="Normal 3 2 4 5 5" xfId="25194" xr:uid="{61F7ED91-5372-4D3A-8F94-92907CBB567B}"/>
    <cellStyle name="Normal 3 2 4 6" xfId="18817" xr:uid="{1E82A719-1A27-4FC1-AC83-BE708E238A4B}"/>
    <cellStyle name="Normal 3 2 4 6 2" xfId="28461" xr:uid="{EC148F1C-F1ED-4F18-8DD9-A27BDC121C55}"/>
    <cellStyle name="Normal 3 2 4 6 3" xfId="25494" xr:uid="{AF9FD678-F21A-4B99-922D-5D641F2F87D1}"/>
    <cellStyle name="Normal 3 2 4 7" xfId="26945" xr:uid="{05F4BF7A-5866-40BF-9195-444D72807812}"/>
    <cellStyle name="Normal 3 2 4 8" xfId="29939" xr:uid="{4538D300-2216-490B-8C7B-B17D58027A2C}"/>
    <cellStyle name="Normal 3 2 4 9" xfId="23906" xr:uid="{320A1EF6-D606-4827-8D97-CCABD9ADC029}"/>
    <cellStyle name="Normal 3 2 5" xfId="707" xr:uid="{8E6F3FC6-67C1-4362-99C0-D6F156D51C4F}"/>
    <cellStyle name="Normal 3 2 5 10" xfId="4825" xr:uid="{C422C13C-EE06-4D79-AA94-81228D307E86}"/>
    <cellStyle name="Normal 3 2 5 2" xfId="18825" xr:uid="{B4CD0AD4-1AF4-4100-A79C-65C496405118}"/>
    <cellStyle name="Normal 3 2 5 2 2" xfId="18826" xr:uid="{ED451875-8B6D-4676-882E-6D961ACBF440}"/>
    <cellStyle name="Normal 3 2 5 2 2 2" xfId="28875" xr:uid="{65A9F9A8-1287-4D14-9F2D-D3C16973DEF4}"/>
    <cellStyle name="Normal 3 2 5 2 2 3" xfId="25900" xr:uid="{BCC9CD00-F63B-4323-98FC-49092AD12154}"/>
    <cellStyle name="Normal 3 2 5 2 3" xfId="18827" xr:uid="{BF2F6655-015C-4657-B251-9FF9ADBAEF3A}"/>
    <cellStyle name="Normal 3 2 5 2 3 2" xfId="27364" xr:uid="{A8131D7F-A96E-4D9B-A670-AF243F50ACD8}"/>
    <cellStyle name="Normal 3 2 5 2 4" xfId="30359" xr:uid="{9DBEE395-4DCE-4797-BCA7-0A2BBDFA5BDB}"/>
    <cellStyle name="Normal 3 2 5 2 5" xfId="24456" xr:uid="{0ECCE4ED-67F3-4D72-A2BB-6D9FC5848F07}"/>
    <cellStyle name="Normal 3 2 5 3" xfId="18828" xr:uid="{1A8475CC-72FB-45EF-95BB-3E094229A69A}"/>
    <cellStyle name="Normal 3 2 5 3 2" xfId="26186" xr:uid="{90087CD7-DF2E-4A48-845A-9916DF8A531E}"/>
    <cellStyle name="Normal 3 2 5 3 2 2" xfId="29168" xr:uid="{34AAB65E-05E7-4616-A8AE-99283F164A94}"/>
    <cellStyle name="Normal 3 2 5 3 3" xfId="27657" xr:uid="{F87496C5-D4C4-46D6-83A0-8FA4A0910456}"/>
    <cellStyle name="Normal 3 2 5 3 4" xfId="30655" xr:uid="{BE57A4DF-7858-482B-AF16-B8ADF057E256}"/>
    <cellStyle name="Normal 3 2 5 3 5" xfId="24744" xr:uid="{52DC5C08-896E-4640-97E8-4502B9753763}"/>
    <cellStyle name="Normal 3 2 5 4" xfId="18829" xr:uid="{867F02B8-5AC3-4C5A-A2E5-C511CA12CAE1}"/>
    <cellStyle name="Normal 3 2 5 4 2" xfId="26486" xr:uid="{96B385A0-FAA0-4C4E-8725-FB66B8D8B553}"/>
    <cellStyle name="Normal 3 2 5 4 2 2" xfId="29470" xr:uid="{3A4F94A5-0E5F-4D0B-91CF-A70066EBB7EE}"/>
    <cellStyle name="Normal 3 2 5 4 3" xfId="27959" xr:uid="{C585CE6F-A87E-4ED4-A711-BF5F92E7E879}"/>
    <cellStyle name="Normal 3 2 5 4 4" xfId="30958" xr:uid="{C9C725C8-B540-4E3A-A137-6B9C3906B8E3}"/>
    <cellStyle name="Normal 3 2 5 4 5" xfId="25029" xr:uid="{A8CB2E73-CB4C-417B-A531-CD173A46FCD9}"/>
    <cellStyle name="Normal 3 2 5 5" xfId="18830" xr:uid="{4E7BEF03-3938-482A-9428-7B983DC9F135}"/>
    <cellStyle name="Normal 3 2 5 5 2" xfId="26790" xr:uid="{EF67465B-A9F6-465B-90A6-E0F16B86F188}"/>
    <cellStyle name="Normal 3 2 5 5 2 2" xfId="29774" xr:uid="{942A36BA-3D06-4953-9883-0732E2BE4B21}"/>
    <cellStyle name="Normal 3 2 5 5 3" xfId="28263" xr:uid="{7514EEEE-ED72-4CFD-9133-B9DD849D0870}"/>
    <cellStyle name="Normal 3 2 5 5 4" xfId="31263" xr:uid="{DB263181-AC41-4C84-AF5E-62D3190B77B0}"/>
    <cellStyle name="Normal 3 2 5 5 5" xfId="25322" xr:uid="{5E63A6D0-2D84-4DB2-B0A0-D904070AFD8E}"/>
    <cellStyle name="Normal 3 2 5 6" xfId="18824" xr:uid="{0FA25C66-F74F-4539-833C-D52114A75BCD}"/>
    <cellStyle name="Normal 3 2 5 6 2" xfId="28588" xr:uid="{ECB4296E-6402-47DB-AE51-F54D15AEC66F}"/>
    <cellStyle name="Normal 3 2 5 6 3" xfId="25622" xr:uid="{FB74E5CB-9AC1-44AB-8C1B-D1CC9CEAC89C}"/>
    <cellStyle name="Normal 3 2 5 7" xfId="27073" xr:uid="{CA1F3840-A7D5-4551-9BC4-25FBCC92AB97}"/>
    <cellStyle name="Normal 3 2 5 8" xfId="30067" xr:uid="{BD8A7513-C018-4BB3-A072-72605A062E8E}"/>
    <cellStyle name="Normal 3 2 5 9" xfId="23474" xr:uid="{83469428-65A4-47A7-B5B6-399023D7FCD7}"/>
    <cellStyle name="Normal 3 2 6" xfId="169" xr:uid="{F60C95A9-6957-4DDC-B825-222F019CA701}"/>
    <cellStyle name="Normal 3 2 6 10" xfId="23669" xr:uid="{1F26FB57-7AB6-4500-95D8-6425717399FF}"/>
    <cellStyle name="Normal 3 2 6 11" xfId="4486" xr:uid="{F2CE34C8-1051-4C83-B061-79778DF7EBB8}"/>
    <cellStyle name="Normal 3 2 6 2" xfId="4828" xr:uid="{DFC5EADE-56F1-44EE-A771-113EB5B82C3A}"/>
    <cellStyle name="Normal 3 2 6 2 2" xfId="18832" xr:uid="{AE4CBC8C-FD99-4756-9FB2-8291FFE1275C}"/>
    <cellStyle name="Normal 3 2 6 2 2 2" xfId="28890" xr:uid="{2C8AB2F1-99D4-483C-B589-94E1A518CF7F}"/>
    <cellStyle name="Normal 3 2 6 2 2 3" xfId="25913" xr:uid="{EBC25C71-884E-4D99-B52C-5BA06E7B7CC5}"/>
    <cellStyle name="Normal 3 2 6 2 3" xfId="27379" xr:uid="{0E8A7B6F-C99D-4A43-9BD1-188AC023151F}"/>
    <cellStyle name="Normal 3 2 6 2 4" xfId="30374" xr:uid="{86346B50-9259-4993-91A2-9658F07B5F9D}"/>
    <cellStyle name="Normal 3 2 6 2 5" xfId="31606" xr:uid="{8B55EE7B-EF4F-4F3D-8B14-4BC37E49CF06}"/>
    <cellStyle name="Normal 3 2 6 2 6" xfId="24489" xr:uid="{3E412619-3830-4960-9A99-7023E7140220}"/>
    <cellStyle name="Normal 3 2 6 3" xfId="18833" xr:uid="{C4D16DE6-06E7-4A2F-A9C2-0FD8CED5772F}"/>
    <cellStyle name="Normal 3 2 6 3 2" xfId="26201" xr:uid="{86585A33-9187-490E-8FB0-F339FEAFB6F2}"/>
    <cellStyle name="Normal 3 2 6 3 2 2" xfId="29183" xr:uid="{34AE84ED-ACA0-4767-ADCB-18EEBDC5F845}"/>
    <cellStyle name="Normal 3 2 6 3 3" xfId="27672" xr:uid="{178A8FF4-0772-4E4E-B5AC-C4D2C760BDA9}"/>
    <cellStyle name="Normal 3 2 6 3 4" xfId="30670" xr:uid="{03A0445F-B732-41FA-95E0-E9165B2325B1}"/>
    <cellStyle name="Normal 3 2 6 3 5" xfId="24758" xr:uid="{9207504D-8C5A-4951-B9B0-C7C7E4874ACC}"/>
    <cellStyle name="Normal 3 2 6 4" xfId="18831" xr:uid="{C50A5E36-0E73-45C1-ABC6-8FEB9123D212}"/>
    <cellStyle name="Normal 3 2 6 4 2" xfId="26501" xr:uid="{8BCD8BC4-6559-436B-B01F-304E1AD9A30C}"/>
    <cellStyle name="Normal 3 2 6 4 2 2" xfId="29485" xr:uid="{CC421795-07A7-41F7-886B-AE9C9F2B3018}"/>
    <cellStyle name="Normal 3 2 6 4 3" xfId="27974" xr:uid="{58515D31-D4C7-4BF2-A97F-36F0744A0EAA}"/>
    <cellStyle name="Normal 3 2 6 4 4" xfId="30973" xr:uid="{E82A7166-10C0-4294-B68F-A08675929B78}"/>
    <cellStyle name="Normal 3 2 6 4 5" xfId="25044" xr:uid="{A8A8E84E-D596-4B71-9284-4955D1A01A3E}"/>
    <cellStyle name="Normal 3 2 6 5" xfId="25337" xr:uid="{841DCAAA-54FB-4183-9418-128143E3D189}"/>
    <cellStyle name="Normal 3 2 6 5 2" xfId="26805" xr:uid="{BE42742A-A0C7-429E-A53A-603E96C253EC}"/>
    <cellStyle name="Normal 3 2 6 5 2 2" xfId="29789" xr:uid="{4D672E84-08B5-4DDD-9121-AE6B89B1D6E0}"/>
    <cellStyle name="Normal 3 2 6 5 3" xfId="28278" xr:uid="{8E422994-F0CD-49CB-9C33-CE35DB07AD85}"/>
    <cellStyle name="Normal 3 2 6 5 4" xfId="31278" xr:uid="{F5AB3888-2B3B-4166-8349-6C9B109A6E47}"/>
    <cellStyle name="Normal 3 2 6 6" xfId="25637" xr:uid="{FD47ACD7-2BFC-445B-8852-DED898DBA63E}"/>
    <cellStyle name="Normal 3 2 6 6 2" xfId="28603" xr:uid="{81278B17-A5F1-4119-AFDA-2C7DA01092F4}"/>
    <cellStyle name="Normal 3 2 6 7" xfId="27088" xr:uid="{848774CC-2FF3-4F51-97D7-C6D800D6E0F2}"/>
    <cellStyle name="Normal 3 2 6 8" xfId="30082" xr:uid="{3FE56368-C8DC-4FDF-853C-FD8728D2ACE2}"/>
    <cellStyle name="Normal 3 2 6 9" xfId="24124" xr:uid="{51B1F4AC-D6AF-46C4-AA00-E6F1AB601A52}"/>
    <cellStyle name="Normal 3 2 7" xfId="18834" xr:uid="{73FFE866-D7BC-4838-BF93-8BB1CEDA2CD3}"/>
    <cellStyle name="Normal 3 2 7 2" xfId="24510" xr:uid="{F3A599BF-4E67-45F8-9794-1DAEE4CEBCDC}"/>
    <cellStyle name="Normal 3 2 7 2 2" xfId="25946" xr:uid="{C57C95CA-CC51-4F54-BF6E-D11D787C61CA}"/>
    <cellStyle name="Normal 3 2 7 2 2 2" xfId="28923" xr:uid="{908E054F-2E72-4CB0-9C6D-8C385F2DEC02}"/>
    <cellStyle name="Normal 3 2 7 2 3" xfId="27412" xr:uid="{A0A289E4-9B32-4E92-8DC8-205C13E95E4B}"/>
    <cellStyle name="Normal 3 2 7 2 4" xfId="30407" xr:uid="{AF768F7D-9DDF-4809-8D50-663D9DDC18E9}"/>
    <cellStyle name="Normal 3 2 7 3" xfId="24791" xr:uid="{EA631106-4B87-4656-9C9F-5FE13E8173A2}"/>
    <cellStyle name="Normal 3 2 7 3 2" xfId="26234" xr:uid="{2E4913E6-0420-478A-BC02-6B600ED25DA1}"/>
    <cellStyle name="Normal 3 2 7 3 2 2" xfId="29216" xr:uid="{3F01C368-541E-44C1-90F8-ABA4A85993C6}"/>
    <cellStyle name="Normal 3 2 7 3 3" xfId="27705" xr:uid="{D5A88ADE-F934-4894-B042-6A4EA1A38657}"/>
    <cellStyle name="Normal 3 2 7 3 4" xfId="30703" xr:uid="{6057FFD5-8F6B-42B8-8565-9A1C5CC4EBD3}"/>
    <cellStyle name="Normal 3 2 7 4" xfId="25077" xr:uid="{EF1BCDEF-2132-490F-83C3-0E408F00799A}"/>
    <cellStyle name="Normal 3 2 7 4 2" xfId="26534" xr:uid="{397EEA61-DD12-4713-B24E-2DF2FBD36FFE}"/>
    <cellStyle name="Normal 3 2 7 4 2 2" xfId="29518" xr:uid="{4ADE3634-808F-4AE0-B97E-38A477B14FE1}"/>
    <cellStyle name="Normal 3 2 7 4 3" xfId="28007" xr:uid="{B16B885E-C5E3-4C34-A166-730EA2003500}"/>
    <cellStyle name="Normal 3 2 7 4 4" xfId="31006" xr:uid="{AA470151-0EF4-4584-8BF2-C222B7EB4158}"/>
    <cellStyle name="Normal 3 2 7 5" xfId="25370" xr:uid="{FB961715-4646-4AF7-A583-D87FC039F7D1}"/>
    <cellStyle name="Normal 3 2 7 5 2" xfId="26838" xr:uid="{5DCDC91A-4FF2-4A2B-8AAE-FFB6FE46D1F4}"/>
    <cellStyle name="Normal 3 2 7 5 2 2" xfId="29822" xr:uid="{98C094BA-4367-4184-8BEA-01C8A12850FF}"/>
    <cellStyle name="Normal 3 2 7 5 3" xfId="28311" xr:uid="{D7689C75-AE67-4576-AA98-7D04E566C02F}"/>
    <cellStyle name="Normal 3 2 7 5 4" xfId="31311" xr:uid="{DF62A64D-5475-44B1-9ED7-2E7E3936449B}"/>
    <cellStyle name="Normal 3 2 7 6" xfId="25670" xr:uid="{9006C325-E4E5-4F66-8D12-A5735889314F}"/>
    <cellStyle name="Normal 3 2 7 6 2" xfId="28636" xr:uid="{710D7608-D488-41E8-8B72-34C8C8B634F8}"/>
    <cellStyle name="Normal 3 2 7 7" xfId="27121" xr:uid="{D3D3AB2E-708C-4796-A834-B8D65A78B2D6}"/>
    <cellStyle name="Normal 3 2 7 8" xfId="30115" xr:uid="{A34AB46E-914B-40F7-AF1A-47975649DD88}"/>
    <cellStyle name="Normal 3 2 7 9" xfId="23650" xr:uid="{F6151AD8-3960-4931-B5A4-2F1B91F8E6A4}"/>
    <cellStyle name="Normal 3 2 8" xfId="18835" xr:uid="{608B31D5-BCA1-4E0B-97CE-F2941643304F}"/>
    <cellStyle name="Normal 3 2 8 10" xfId="23561" xr:uid="{8B176E68-571F-447C-A8C3-E049E8865FB7}"/>
    <cellStyle name="Normal 3 2 8 2" xfId="24526" xr:uid="{8EF3FE16-DCAC-4C22-BC80-A0BB33E6E356}"/>
    <cellStyle name="Normal 3 2 8 2 2" xfId="25962" xr:uid="{0E03AFE5-B19C-482C-AD9C-E64291E4F76D}"/>
    <cellStyle name="Normal 3 2 8 2 2 2" xfId="28939" xr:uid="{B92F68BB-2862-4704-BD55-6C3733B2E51D}"/>
    <cellStyle name="Normal 3 2 8 2 3" xfId="27428" xr:uid="{38ACAABA-3698-473D-AA25-2A0E54CC15AD}"/>
    <cellStyle name="Normal 3 2 8 2 4" xfId="30423" xr:uid="{10BACC85-4688-4DDB-AA63-B90EDF00B3EA}"/>
    <cellStyle name="Normal 3 2 8 3" xfId="24807" xr:uid="{C10BCF22-F5F6-4643-8728-B8DBBF5FB6E5}"/>
    <cellStyle name="Normal 3 2 8 3 2" xfId="26250" xr:uid="{5A8D7B71-5C0D-48E6-8199-3FD98450E872}"/>
    <cellStyle name="Normal 3 2 8 3 2 2" xfId="29232" xr:uid="{804DFC0C-2F36-4BA7-91A3-DD41813D4DA1}"/>
    <cellStyle name="Normal 3 2 8 3 3" xfId="27721" xr:uid="{F281F39F-CF9E-42C2-BF30-0BC73168BC50}"/>
    <cellStyle name="Normal 3 2 8 3 4" xfId="30719" xr:uid="{54527C55-A2C7-4BD9-AA22-1135E78D1D03}"/>
    <cellStyle name="Normal 3 2 8 4" xfId="25093" xr:uid="{0662457B-DFCE-4916-ACCA-E7A1AB700DF9}"/>
    <cellStyle name="Normal 3 2 8 4 2" xfId="26550" xr:uid="{09393FE8-40A7-4C67-BAA7-5E0B92EBB1E5}"/>
    <cellStyle name="Normal 3 2 8 4 2 2" xfId="29534" xr:uid="{C3132006-4875-49B0-B748-F37B872FE4CE}"/>
    <cellStyle name="Normal 3 2 8 4 3" xfId="28023" xr:uid="{C8428811-9034-4BB3-8AF8-64F23A7C883E}"/>
    <cellStyle name="Normal 3 2 8 4 4" xfId="31022" xr:uid="{EC466AE9-FA2B-4240-8CD9-E41FC1E2ED37}"/>
    <cellStyle name="Normal 3 2 8 5" xfId="25386" xr:uid="{47345040-95FB-4DE3-9EFB-2947133AB278}"/>
    <cellStyle name="Normal 3 2 8 5 2" xfId="26854" xr:uid="{B1FDFBCF-5E51-4D37-8B85-51C2DA968A0E}"/>
    <cellStyle name="Normal 3 2 8 5 2 2" xfId="29838" xr:uid="{9211E178-DF6C-45F4-AEDD-171D5C352B37}"/>
    <cellStyle name="Normal 3 2 8 5 3" xfId="28327" xr:uid="{746B91CD-D602-462B-B752-2350AF73DBE1}"/>
    <cellStyle name="Normal 3 2 8 5 4" xfId="31327" xr:uid="{E63116A3-C302-4F9B-8AC5-27631CBF597B}"/>
    <cellStyle name="Normal 3 2 8 6" xfId="25686" xr:uid="{4433DF1F-622A-45B6-ACF8-B48C71C45A60}"/>
    <cellStyle name="Normal 3 2 8 6 2" xfId="28652" xr:uid="{75497005-EDF3-4F1B-9D20-C983D5C94811}"/>
    <cellStyle name="Normal 3 2 8 7" xfId="27137" xr:uid="{45484619-FC9D-48F1-93D2-AE54C1F1B28D}"/>
    <cellStyle name="Normal 3 2 8 8" xfId="30131" xr:uid="{FE4D4363-6E9F-44E3-9707-AED2E40C8B30}"/>
    <cellStyle name="Normal 3 2 8 9" xfId="24158" xr:uid="{961FFF60-0D9A-4DF3-86CA-0852F9A286FD}"/>
    <cellStyle name="Normal 3 2 9" xfId="18836" xr:uid="{261108E4-F498-4415-BBB7-97E703075DE4}"/>
    <cellStyle name="Normal 3 2 9 2" xfId="25708" xr:uid="{5A819458-5EBC-455F-AE84-9F8B9A3E009B}"/>
    <cellStyle name="Normal 3 2 9 2 2" xfId="28674" xr:uid="{3B9D04E1-4ABC-40CB-AE8D-8D479F2355A6}"/>
    <cellStyle name="Normal 3 2 9 3" xfId="27160" xr:uid="{021BC9A5-75E1-4783-91B2-362CFAE6CE13}"/>
    <cellStyle name="Normal 3 2 9 4" xfId="30153" xr:uid="{BD269698-689A-40AA-933D-D893C1D02043}"/>
    <cellStyle name="Normal 3 2 9 5" xfId="24200" xr:uid="{C69A8B6B-86F5-4C31-B1E8-813A70E4F8CC}"/>
    <cellStyle name="Normal 3 3" xfId="170" xr:uid="{370C44A8-A3F4-4E3A-87B0-2B36900CD2FD}"/>
    <cellStyle name="Normal 3 3 10" xfId="18837" xr:uid="{9C3D6064-213E-4B94-A3C1-D6A6B613E56E}"/>
    <cellStyle name="Normal 3 3 10 2" xfId="26591" xr:uid="{DF506811-A9B3-42C0-BF54-F3327083E884}"/>
    <cellStyle name="Normal 3 3 10 2 2" xfId="29575" xr:uid="{8B401650-BB53-4DBF-AF7B-A26A1D8A262B}"/>
    <cellStyle name="Normal 3 3 10 3" xfId="28064" xr:uid="{D39ACB41-7147-43E9-8DE7-CE6842F75B5E}"/>
    <cellStyle name="Normal 3 3 10 4" xfId="31063" xr:uid="{BF511267-3318-41EE-8F27-7AA74870D4A2}"/>
    <cellStyle name="Normal 3 3 10 5" xfId="25134" xr:uid="{0D6D7D2A-152C-4165-BD5B-4E863BDFDD7E}"/>
    <cellStyle name="Normal 3 3 11" xfId="22841" xr:uid="{9F875B25-EC17-4BDE-A2B9-10EB1AD0FA35}"/>
    <cellStyle name="Normal 3 3 11 2" xfId="28360" xr:uid="{83C3D987-BAF1-4FDA-A836-D866692AE5D6}"/>
    <cellStyle name="Normal 3 3 11 3" xfId="25407" xr:uid="{35ED2FCF-99C3-426D-A617-FD6A04A7C5E6}"/>
    <cellStyle name="Normal 3 3 12" xfId="25435" xr:uid="{8F51AB1E-156A-4E69-805E-3321873432F7}"/>
    <cellStyle name="Normal 3 3 12 2" xfId="28389" xr:uid="{5E03735E-6E4C-4DE2-A4D9-48CB1D225BD8}"/>
    <cellStyle name="Normal 3 3 13" xfId="26885" xr:uid="{D4927AA4-2D7D-4597-80CC-EA12CDD78FDC}"/>
    <cellStyle name="Normal 3 3 14" xfId="29867" xr:uid="{8D7363E8-522C-40C3-A9CC-B96E779390FB}"/>
    <cellStyle name="Normal 3 3 15" xfId="4490" xr:uid="{7A3AA5F3-92CB-4642-B163-D3BA1824AE00}"/>
    <cellStyle name="Normal 3 3 16" xfId="4351" xr:uid="{B2F65D8F-30EF-4947-982D-FBA9624C9D7A}"/>
    <cellStyle name="Normal 3 3 2" xfId="174" xr:uid="{EE5C5ED1-8226-497E-8D51-A6C9A5B057EF}"/>
    <cellStyle name="Normal 3 3 2 10" xfId="4666" xr:uid="{248F3230-23E6-4B81-BF22-B5E648661A88}"/>
    <cellStyle name="Normal 3 3 2 2" xfId="412" xr:uid="{447F4E37-3B2C-47E0-B1E0-5E10C865DC77}"/>
    <cellStyle name="Normal 3 3 2 2 2" xfId="18840" xr:uid="{9E6EFBC8-9230-4085-AFEE-1F11DE6D998C}"/>
    <cellStyle name="Normal 3 3 2 2 2 2" xfId="28866" xr:uid="{30A3A553-BED7-4D58-8ADC-DB3B6B0A306D}"/>
    <cellStyle name="Normal 3 3 2 2 2 2 2" xfId="31405" xr:uid="{FD364492-00C8-4D1A-83D2-5B039832815A}"/>
    <cellStyle name="Normal 3 3 2 2 2 3" xfId="31660" xr:uid="{51C964DA-DDA6-49B9-A5D8-952FC744E1DC}"/>
    <cellStyle name="Normal 3 3 2 2 2 4" xfId="23481" xr:uid="{E0BA71FE-33CB-419A-88A8-EEEEC85FE47B}"/>
    <cellStyle name="Normal 3 3 2 2 3" xfId="18841" xr:uid="{BBDEDA2F-1989-4D0E-B9A4-4C07202E2A85}"/>
    <cellStyle name="Normal 3 3 2 2 3 2" xfId="27354" xr:uid="{0FA72148-78CF-47B2-A11E-280F6D190788}"/>
    <cellStyle name="Normal 3 3 2 2 4" xfId="30349" xr:uid="{53E8BD53-875F-4E49-A7B9-D5B7C6FC275B}"/>
    <cellStyle name="Normal 3 3 2 2 5" xfId="31370" xr:uid="{FBF28ABF-EFFE-498D-8C1E-4C39C7AAEBA5}"/>
    <cellStyle name="Normal 3 3 2 2 6" xfId="23318" xr:uid="{3A6AD49A-320A-4ADC-A732-04E58AE9CCD6}"/>
    <cellStyle name="Normal 3 3 2 2 7" xfId="18839" xr:uid="{E169BD72-83AE-473E-9242-89E58FEFBF2C}"/>
    <cellStyle name="Normal 3 3 2 3" xfId="4190" xr:uid="{3B3F3C9D-4E54-4BE0-8457-EFF06E04E1E2}"/>
    <cellStyle name="Normal 3 3 2 3 2" xfId="26177" xr:uid="{5BCDC065-9406-4749-8A32-3318B229E7A1}"/>
    <cellStyle name="Normal 3 3 2 3 2 2" xfId="29158" xr:uid="{1D48E5E8-A51C-4C18-9469-9CBB185930D3}"/>
    <cellStyle name="Normal 3 3 2 3 3" xfId="27647" xr:uid="{1D63E777-BA91-49EB-8BF3-386CC0D73818}"/>
    <cellStyle name="Normal 3 3 2 3 4" xfId="30645" xr:uid="{9009218F-AC09-4B20-BEA4-E976C3E80545}"/>
    <cellStyle name="Normal 3 3 2 3 5" xfId="23480" xr:uid="{1EC79B03-31DC-4F4A-98F5-8FC5179B2790}"/>
    <cellStyle name="Normal 3 3 2 3 6" xfId="18842" xr:uid="{0BE5C29F-5A57-4275-86D4-11B663442DA1}"/>
    <cellStyle name="Normal 3 3 2 4" xfId="18843" xr:uid="{FCF77743-7F90-48DF-AE8E-F71A78DED99E}"/>
    <cellStyle name="Normal 3 3 2 4 2" xfId="26471" xr:uid="{04164AAC-FDEA-4095-AF89-57F0F56F0EDE}"/>
    <cellStyle name="Normal 3 3 2 4 2 2" xfId="29455" xr:uid="{C2396226-7086-494E-A54A-34FD4C00220C}"/>
    <cellStyle name="Normal 3 3 2 4 3" xfId="27944" xr:uid="{E83F14B7-5636-4D61-9FC5-0C6E2400E72B}"/>
    <cellStyle name="Normal 3 3 2 4 4" xfId="30943" xr:uid="{1D1858A6-5E7A-41DF-A5CD-4341CD89FBB5}"/>
    <cellStyle name="Normal 3 3 2 4 5" xfId="31497" xr:uid="{7BC94EA2-0C23-4CD1-9E05-499449934619}"/>
    <cellStyle name="Normal 3 3 2 4 6" xfId="25014" xr:uid="{5D2AC73F-D3FA-4BB2-AC1E-B2C92A1FEBCA}"/>
    <cellStyle name="Normal 3 3 2 5" xfId="18844" xr:uid="{D938E3F9-A9F6-4917-B6AA-DD3663DA70F2}"/>
    <cellStyle name="Normal 3 3 2 5 2" xfId="26780" xr:uid="{4201320A-FCE2-4775-890E-56A4BD11C281}"/>
    <cellStyle name="Normal 3 3 2 5 2 2" xfId="29764" xr:uid="{8440F110-41C6-4075-89B5-B885F4B35BD2}"/>
    <cellStyle name="Normal 3 3 2 5 3" xfId="28253" xr:uid="{D87246CA-A1C8-49B6-8BAD-32B2C63EE393}"/>
    <cellStyle name="Normal 3 3 2 5 4" xfId="31253" xr:uid="{AA1DF97D-654F-472A-8049-140EC7CD6FA4}"/>
    <cellStyle name="Normal 3 3 2 5 5" xfId="25312" xr:uid="{A50214DF-F5C4-47F0-8F28-218833A8986F}"/>
    <cellStyle name="Normal 3 3 2 6" xfId="18838" xr:uid="{15435B25-1037-4293-80C3-2225755DDF92}"/>
    <cellStyle name="Normal 3 3 2 6 2" xfId="28578" xr:uid="{F4A9A5A3-1300-456C-A546-DADD621E0CD6}"/>
    <cellStyle name="Normal 3 3 2 6 3" xfId="25612" xr:uid="{52CA5AE1-6F31-41D4-956D-CF7B5FCC2384}"/>
    <cellStyle name="Normal 3 3 2 7" xfId="27063" xr:uid="{D92B2DCF-69D9-4C98-BECF-8FBCBAFD5AE2}"/>
    <cellStyle name="Normal 3 3 2 8" xfId="30057" xr:uid="{C9E12373-C49F-4466-B2B4-F3E70959BF61}"/>
    <cellStyle name="Normal 3 3 2 9" xfId="23259" xr:uid="{43C8EEFB-1F52-4C97-B8D5-644EFC4FA137}"/>
    <cellStyle name="Normal 3 3 3" xfId="181" xr:uid="{E49BBC2D-FC8B-4E02-9E42-7BF40A14E55E}"/>
    <cellStyle name="Normal 3 3 3 10" xfId="4655" xr:uid="{A1226F4A-4F08-4A68-AD40-F74444900BB5}"/>
    <cellStyle name="Normal 3 3 3 2" xfId="443" xr:uid="{58F62969-709D-4401-B030-61DAC2E33517}"/>
    <cellStyle name="Normal 3 3 3 2 2" xfId="4200" xr:uid="{232F8474-5361-4A84-B391-B84C5464A7D6}"/>
    <cellStyle name="Normal 3 3 3 2 2 2" xfId="28878" xr:uid="{545D88D6-E90F-4B8F-9067-93809EE7FDF6}"/>
    <cellStyle name="Normal 3 3 3 2 2 3" xfId="23483" xr:uid="{0CF88334-3040-4AFF-8046-1053C401AA64}"/>
    <cellStyle name="Normal 3 3 3 2 2 4" xfId="18847" xr:uid="{03037A4E-F694-4737-851F-B78088F8D7F8}"/>
    <cellStyle name="Normal 3 3 3 2 3" xfId="18848" xr:uid="{857E2222-B25D-4F91-AE91-494D0DA0A7C5}"/>
    <cellStyle name="Normal 3 3 3 2 3 2" xfId="27367" xr:uid="{40293CDF-7A8C-4ECD-8065-5C6962AED6E3}"/>
    <cellStyle name="Normal 3 3 3 2 4" xfId="18846" xr:uid="{8C0E9648-95C2-4D65-AFFC-731BDB7B9631}"/>
    <cellStyle name="Normal 3 3 3 2 4 2" xfId="30362" xr:uid="{26D69FDE-345A-484A-A197-485B1DBE1A61}"/>
    <cellStyle name="Normal 3 3 3 2 5" xfId="23340" xr:uid="{3A971413-28D4-4535-9B65-2E5A4E7631D3}"/>
    <cellStyle name="Normal 3 3 3 2 6" xfId="4841" xr:uid="{1ABE4E16-1F7E-48BB-A618-CC5B5B8BAD24}"/>
    <cellStyle name="Normal 3 3 3 3" xfId="4230" xr:uid="{45C36CAC-4863-48FE-A273-E61EF0417003}"/>
    <cellStyle name="Normal 3 3 3 3 2" xfId="26189" xr:uid="{9CC22198-5D77-4E2A-B3A6-EFC16EA9BF46}"/>
    <cellStyle name="Normal 3 3 3 3 2 2" xfId="29171" xr:uid="{A6676CD5-705F-4FDA-8282-7E9E29A43769}"/>
    <cellStyle name="Normal 3 3 3 3 3" xfId="27660" xr:uid="{D041ED0C-BDCE-4CF7-A6A6-90A66516CE24}"/>
    <cellStyle name="Normal 3 3 3 3 4" xfId="30658" xr:uid="{8B7419BF-D636-4435-9EE3-D44EA358DA6D}"/>
    <cellStyle name="Normal 3 3 3 3 5" xfId="23482" xr:uid="{7F1F76A2-8FDB-4B83-A9BC-F1D9E3F9244D}"/>
    <cellStyle name="Normal 3 3 3 3 6" xfId="18849" xr:uid="{8D5C0CC0-17D9-4B77-84FF-6A68C0713146}"/>
    <cellStyle name="Normal 3 3 3 4" xfId="4186" xr:uid="{13DC686B-6939-41AD-8DB8-69BFDE1470B9}"/>
    <cellStyle name="Normal 3 3 3 4 2" xfId="26489" xr:uid="{657794D4-8A16-4452-9165-C3D4571426F9}"/>
    <cellStyle name="Normal 3 3 3 4 2 2" xfId="29473" xr:uid="{1DD83CA6-AD46-46F4-A99C-8F0A56154D93}"/>
    <cellStyle name="Normal 3 3 3 4 3" xfId="27962" xr:uid="{C77A3D8E-E0AD-42B8-B27C-0AAC6809D6AB}"/>
    <cellStyle name="Normal 3 3 3 4 4" xfId="30961" xr:uid="{CEECB50F-E86D-4198-9CA2-B9DC7FE14B50}"/>
    <cellStyle name="Normal 3 3 3 4 5" xfId="25032" xr:uid="{3706137E-7F25-426E-82A6-157B7F11C958}"/>
    <cellStyle name="Normal 3 3 3 4 6" xfId="18850" xr:uid="{BF412C39-C287-4D45-961D-157C50C87789}"/>
    <cellStyle name="Normal 3 3 3 5" xfId="18851" xr:uid="{90401DE3-95FF-4ABD-8A89-7332D0B89C20}"/>
    <cellStyle name="Normal 3 3 3 5 2" xfId="26793" xr:uid="{7E371659-4C04-48D2-977E-196214764D6B}"/>
    <cellStyle name="Normal 3 3 3 5 2 2" xfId="29777" xr:uid="{DF8FB2C5-DA4E-41E4-87A0-5C4092AA2798}"/>
    <cellStyle name="Normal 3 3 3 5 3" xfId="28266" xr:uid="{D2A34CD6-1FBD-45C2-9DF9-077EC5E1971F}"/>
    <cellStyle name="Normal 3 3 3 5 4" xfId="31266" xr:uid="{A8999655-3361-4912-914C-0EE70C86BE3B}"/>
    <cellStyle name="Normal 3 3 3 5 5" xfId="25325" xr:uid="{FE4EA709-C8BF-48FD-8E85-132EC694D3DB}"/>
    <cellStyle name="Normal 3 3 3 6" xfId="18845" xr:uid="{11A2C400-C514-4A7B-9CD5-4A64FDEF17BC}"/>
    <cellStyle name="Normal 3 3 3 6 2" xfId="28591" xr:uid="{CF5588BC-0739-4B08-86D6-688CAD4DB182}"/>
    <cellStyle name="Normal 3 3 3 6 3" xfId="25625" xr:uid="{2D25D4B3-2071-44E8-9D95-58E6989380E9}"/>
    <cellStyle name="Normal 3 3 3 7" xfId="27076" xr:uid="{A0DFC54C-58DC-48A5-BA00-4AB031FE4208}"/>
    <cellStyle name="Normal 3 3 3 8" xfId="30070" xr:uid="{0B4A2E7B-CF08-43E9-8D34-4D03977B2776}"/>
    <cellStyle name="Normal 3 3 3 9" xfId="23284" xr:uid="{630D9504-AC14-4BE8-90B0-9DCC6A8F1462}"/>
    <cellStyle name="Normal 3 3 4" xfId="323" xr:uid="{0A7B69C9-36D3-4ADE-9070-8CB5C4510C6B}"/>
    <cellStyle name="Normal 3 3 4 10" xfId="23301" xr:uid="{4DD2AF8D-C086-4BA8-8437-F5E8245D18F8}"/>
    <cellStyle name="Normal 3 3 4 11" xfId="23115" xr:uid="{1976263C-31AE-4B26-A35F-CC779B70E24F}"/>
    <cellStyle name="Normal 3 3 4 12" xfId="4784" xr:uid="{8CD96BDC-AFB4-42FD-B98B-784F4690CF6D}"/>
    <cellStyle name="Normal 3 3 4 2" xfId="18853" xr:uid="{49B729D3-C570-4B0B-90E2-6EED26A4F6F0}"/>
    <cellStyle name="Normal 3 3 4 2 2" xfId="25916" xr:uid="{BA38518D-3CE4-4E45-958A-5F13E0C5FE6A}"/>
    <cellStyle name="Normal 3 3 4 2 2 2" xfId="28893" xr:uid="{9CB56190-E781-4687-AE52-EC962430C845}"/>
    <cellStyle name="Normal 3 3 4 2 3" xfId="27382" xr:uid="{2C7CAC97-6FF3-4B1C-83AF-4D50B78AA74B}"/>
    <cellStyle name="Normal 3 3 4 2 4" xfId="30377" xr:uid="{F5D6620C-D113-4246-88E8-56A7F85A0AEA}"/>
    <cellStyle name="Normal 3 3 4 2 5" xfId="24492" xr:uid="{09AEEC3A-19EA-414F-8B36-78EAA379B70D}"/>
    <cellStyle name="Normal 3 3 4 3" xfId="18854" xr:uid="{7B80CED0-4702-48F9-8992-97D2EB79BDDE}"/>
    <cellStyle name="Normal 3 3 4 3 2" xfId="26204" xr:uid="{5309D9D4-06BA-42EE-AD19-7186656965C2}"/>
    <cellStyle name="Normal 3 3 4 3 2 2" xfId="29186" xr:uid="{78E1EF6F-F09B-4888-87E9-7D25164C00A3}"/>
    <cellStyle name="Normal 3 3 4 3 3" xfId="27675" xr:uid="{94BD6104-CD1D-4278-8FA3-46C107712E3E}"/>
    <cellStyle name="Normal 3 3 4 3 4" xfId="30673" xr:uid="{43816B88-5B76-4E5C-9E72-FF85612D6776}"/>
    <cellStyle name="Normal 3 3 4 3 5" xfId="24761" xr:uid="{065CD3B1-12A3-4520-B856-6B031725EE23}"/>
    <cellStyle name="Normal 3 3 4 4" xfId="18852" xr:uid="{A1193DFE-A0E5-4E8E-AC74-8C19396C5040}"/>
    <cellStyle name="Normal 3 3 4 4 2" xfId="26504" xr:uid="{E10B5862-5AE4-4668-9E8F-A6DB728A178A}"/>
    <cellStyle name="Normal 3 3 4 4 2 2" xfId="29488" xr:uid="{790C36AC-B3F1-4491-8227-11F196876957}"/>
    <cellStyle name="Normal 3 3 4 4 3" xfId="27977" xr:uid="{FFD66E4F-49AF-4690-9342-59331C155DFA}"/>
    <cellStyle name="Normal 3 3 4 4 4" xfId="30976" xr:uid="{FC660758-9BBB-4FAD-BA1A-87FDBE421066}"/>
    <cellStyle name="Normal 3 3 4 4 5" xfId="25047" xr:uid="{D9578CA0-4567-4D7A-B194-BFBA2F9E2B3C}"/>
    <cellStyle name="Normal 3 3 4 5" xfId="25340" xr:uid="{FE29FBCE-D744-4AA7-8933-A7B41D7D27FB}"/>
    <cellStyle name="Normal 3 3 4 5 2" xfId="26808" xr:uid="{7692FE3A-7FCB-4D0C-88DB-A25E0A09D510}"/>
    <cellStyle name="Normal 3 3 4 5 2 2" xfId="29792" xr:uid="{F04663D7-A76E-4F0E-867F-6A9B1FAB78FB}"/>
    <cellStyle name="Normal 3 3 4 5 3" xfId="28281" xr:uid="{F4839DA4-C787-44E7-B164-9A36DF4188DE}"/>
    <cellStyle name="Normal 3 3 4 5 4" xfId="31281" xr:uid="{C693DA66-1075-4E4B-AF22-626E261ED799}"/>
    <cellStyle name="Normal 3 3 4 6" xfId="25640" xr:uid="{17B7DCF7-D50B-400A-8434-98A6AB78F6CC}"/>
    <cellStyle name="Normal 3 3 4 6 2" xfId="28606" xr:uid="{BC1EE378-CF7D-4356-BC92-1986A5C6CCA2}"/>
    <cellStyle name="Normal 3 3 4 7" xfId="27091" xr:uid="{B4FA420A-0A7E-4431-9F48-2562E56DA51A}"/>
    <cellStyle name="Normal 3 3 4 8" xfId="30085" xr:uid="{D23CEC41-E101-40D1-BDCE-591455F0037F}"/>
    <cellStyle name="Normal 3 3 4 9" xfId="24127" xr:uid="{FE9086D2-47EE-4DB3-A430-07EC4A91D2C1}"/>
    <cellStyle name="Normal 3 3 5" xfId="684" xr:uid="{64F2EF0E-7A43-4704-8046-AFBAB3C7B505}"/>
    <cellStyle name="Normal 3 3 5 10" xfId="18855" xr:uid="{F767CDEE-692D-4EED-82AA-59658EF20DBB}"/>
    <cellStyle name="Normal 3 3 5 2" xfId="24513" xr:uid="{DA3A5174-EA77-498A-BB61-C9A2B683B61A}"/>
    <cellStyle name="Normal 3 3 5 2 2" xfId="25949" xr:uid="{DC34733A-7F2E-408C-AE03-7BE47A99408C}"/>
    <cellStyle name="Normal 3 3 5 2 2 2" xfId="28926" xr:uid="{849ECE9D-9A0F-49D1-9D18-9BE0EADD0CCE}"/>
    <cellStyle name="Normal 3 3 5 2 3" xfId="27415" xr:uid="{55F9C326-05E2-4D0B-8C85-59EAC2F7B219}"/>
    <cellStyle name="Normal 3 3 5 2 4" xfId="30410" xr:uid="{EC92853F-CFAD-48D1-B48B-53F0BA78DB72}"/>
    <cellStyle name="Normal 3 3 5 3" xfId="24794" xr:uid="{651532A5-973C-4631-83A4-9366FA692ADD}"/>
    <cellStyle name="Normal 3 3 5 3 2" xfId="26237" xr:uid="{F78B929F-E248-4A77-A2CD-85BD6E56A989}"/>
    <cellStyle name="Normal 3 3 5 3 2 2" xfId="29219" xr:uid="{CD47BAD8-1F76-4468-82A9-E41FBF576DB4}"/>
    <cellStyle name="Normal 3 3 5 3 3" xfId="27708" xr:uid="{A4D8B121-DD4F-4378-B81F-CA880490E888}"/>
    <cellStyle name="Normal 3 3 5 3 4" xfId="30706" xr:uid="{9AA0D4B8-CEE8-49D5-B2AC-562AF215A8E5}"/>
    <cellStyle name="Normal 3 3 5 4" xfId="25080" xr:uid="{617D0D17-93C6-4F97-BA5A-55559F9BFDFE}"/>
    <cellStyle name="Normal 3 3 5 4 2" xfId="26537" xr:uid="{790CFB80-1B37-4C96-80E9-61D5432BEDDA}"/>
    <cellStyle name="Normal 3 3 5 4 2 2" xfId="29521" xr:uid="{B429F55F-8B60-4BCD-889C-5B22ACFD623E}"/>
    <cellStyle name="Normal 3 3 5 4 3" xfId="28010" xr:uid="{BE63D0BC-6B97-407C-88F7-7EE8EDAE21EA}"/>
    <cellStyle name="Normal 3 3 5 4 4" xfId="31009" xr:uid="{CE6CB847-B985-490E-9D15-5D03C02C0BDB}"/>
    <cellStyle name="Normal 3 3 5 5" xfId="25373" xr:uid="{A7A574F8-3D0E-44CF-8C90-5C71219C66BA}"/>
    <cellStyle name="Normal 3 3 5 5 2" xfId="26841" xr:uid="{338D2A0B-222F-4B18-BCD8-0962CCDF57E9}"/>
    <cellStyle name="Normal 3 3 5 5 2 2" xfId="29825" xr:uid="{E1DAC6D1-DE14-4FC1-BC5F-616D3A5F6CC5}"/>
    <cellStyle name="Normal 3 3 5 5 3" xfId="28314" xr:uid="{43CF6CA6-AC4D-4594-BA99-071B913215F3}"/>
    <cellStyle name="Normal 3 3 5 5 4" xfId="31314" xr:uid="{3C22E126-ACF2-4360-BE2A-E8B9504BA813}"/>
    <cellStyle name="Normal 3 3 5 6" xfId="25673" xr:uid="{504086A5-1A29-4EE0-8019-599D261AAD39}"/>
    <cellStyle name="Normal 3 3 5 6 2" xfId="28639" xr:uid="{9CE815B3-2E8D-458E-ABF5-97EC8BD9141B}"/>
    <cellStyle name="Normal 3 3 5 7" xfId="27124" xr:uid="{D4A365B0-A084-41D2-8BCA-212FDD613D61}"/>
    <cellStyle name="Normal 3 3 5 8" xfId="30118" xr:uid="{E8832433-9000-4FFD-A70E-3AE8AE279AEF}"/>
    <cellStyle name="Normal 3 3 5 9" xfId="23479" xr:uid="{4997B989-E6DB-41BE-BE78-908EEE2FBF97}"/>
    <cellStyle name="Normal 3 3 6" xfId="4273" xr:uid="{C3043A2A-B2D7-4038-A36A-64A017EEBAFD}"/>
    <cellStyle name="Normal 3 3 6 10" xfId="24161" xr:uid="{E9F2BB39-8ECA-419C-A9AC-F0E839CB61E9}"/>
    <cellStyle name="Normal 3 3 6 11" xfId="18856" xr:uid="{49F78652-323D-4137-A829-26B12857D5DD}"/>
    <cellStyle name="Normal 3 3 6 2" xfId="24529" xr:uid="{90CB5E8D-8C4E-41BB-A361-66A08126BF2C}"/>
    <cellStyle name="Normal 3 3 6 2 2" xfId="25965" xr:uid="{E467E637-8A01-4B8A-BB4A-9F4EF4190F73}"/>
    <cellStyle name="Normal 3 3 6 2 2 2" xfId="28942" xr:uid="{ADD79471-1F9A-4410-A887-3190B5B95092}"/>
    <cellStyle name="Normal 3 3 6 2 3" xfId="27431" xr:uid="{6B088337-05E3-46DB-97B3-2DD980A35B73}"/>
    <cellStyle name="Normal 3 3 6 2 4" xfId="30426" xr:uid="{D89E56E6-35E3-4BBD-A9BE-B574B3F373D7}"/>
    <cellStyle name="Normal 3 3 6 3" xfId="24810" xr:uid="{E96D6921-DA91-4A6E-B160-2FD1AF75BD77}"/>
    <cellStyle name="Normal 3 3 6 3 2" xfId="26253" xr:uid="{B2B31B02-0722-461D-B691-CDCDC078FFFB}"/>
    <cellStyle name="Normal 3 3 6 3 2 2" xfId="29235" xr:uid="{1CD8142D-70BD-485E-9AC3-32F1C502E4EE}"/>
    <cellStyle name="Normal 3 3 6 3 3" xfId="27724" xr:uid="{57CF3D57-3D53-451F-A20A-10BC7D286A86}"/>
    <cellStyle name="Normal 3 3 6 3 4" xfId="30722" xr:uid="{502F7F6A-A6A6-4C5E-9353-A23693FC734F}"/>
    <cellStyle name="Normal 3 3 6 4" xfId="25096" xr:uid="{A41ED97D-7826-4386-A00B-92B4E9DCC011}"/>
    <cellStyle name="Normal 3 3 6 4 2" xfId="26553" xr:uid="{65D9FCC6-12AE-482E-BA4D-0093D8EFF4A9}"/>
    <cellStyle name="Normal 3 3 6 4 2 2" xfId="29537" xr:uid="{86B9DAB3-0B48-474A-B3D8-668B61E69EC1}"/>
    <cellStyle name="Normal 3 3 6 4 3" xfId="28026" xr:uid="{E4299F44-B4D9-4B2A-94F5-16E1BFA1BCC7}"/>
    <cellStyle name="Normal 3 3 6 4 4" xfId="31025" xr:uid="{13DF6290-1218-4376-90FF-EA315692FAE6}"/>
    <cellStyle name="Normal 3 3 6 5" xfId="25389" xr:uid="{66F573B0-348B-4490-87CE-B7425B0004D4}"/>
    <cellStyle name="Normal 3 3 6 5 2" xfId="26857" xr:uid="{7B2CBC73-1633-4693-918E-653E4BB41F7E}"/>
    <cellStyle name="Normal 3 3 6 5 2 2" xfId="29841" xr:uid="{C17A433B-EB67-4773-AC28-7A6C59219591}"/>
    <cellStyle name="Normal 3 3 6 5 3" xfId="28330" xr:uid="{9A1C2D22-533C-414F-B90F-E6C8A28F6FC4}"/>
    <cellStyle name="Normal 3 3 6 5 4" xfId="31330" xr:uid="{CF3A4130-E021-4629-8555-FD0D93886DA4}"/>
    <cellStyle name="Normal 3 3 6 6" xfId="25689" xr:uid="{4199D233-653E-4E61-B577-5F4F547F7007}"/>
    <cellStyle name="Normal 3 3 6 6 2" xfId="28655" xr:uid="{7B5CF507-2AC3-48E2-89BA-36931134A8FE}"/>
    <cellStyle name="Normal 3 3 6 7" xfId="27140" xr:uid="{FC8A7FF8-45E4-4D26-B9F9-75DD42FEE0D5}"/>
    <cellStyle name="Normal 3 3 6 8" xfId="30134" xr:uid="{A6E48426-FF25-4198-9987-B0183213F018}"/>
    <cellStyle name="Normal 3 3 6 9" xfId="31613" xr:uid="{970490A0-8F78-4595-9D07-D36705978E4E}"/>
    <cellStyle name="Normal 3 3 7" xfId="4283" xr:uid="{671EC8A2-D557-48FF-9945-2C58BCD5FE12}"/>
    <cellStyle name="Normal 3 3 7 2" xfId="25715" xr:uid="{BD9FCC61-28C7-45D8-B38C-C57C1E1C8A56}"/>
    <cellStyle name="Normal 3 3 7 2 2" xfId="28681" xr:uid="{E9DCFAB1-D055-4F3B-839C-9A62A8AD9A35}"/>
    <cellStyle name="Normal 3 3 7 3" xfId="27167" xr:uid="{B59D52B6-25BB-473E-9CAA-7C76E5186C7C}"/>
    <cellStyle name="Normal 3 3 7 4" xfId="30160" xr:uid="{A3DA53F1-4F10-4049-951B-12D48078AE67}"/>
    <cellStyle name="Normal 3 3 7 5" xfId="24216" xr:uid="{D839895E-D7CB-4535-A933-87311DF6FF38}"/>
    <cellStyle name="Normal 3 3 7 6" xfId="18857" xr:uid="{A7AF164B-1116-4B3D-B46B-5085EC7FA9E7}"/>
    <cellStyle name="Normal 3 3 8" xfId="20702" xr:uid="{9147FB8B-F6FC-4E68-A38F-2B7D9E392EE7}"/>
    <cellStyle name="Normal 3 3 8 2" xfId="25993" xr:uid="{2DDB16D1-6549-47C5-A204-88AD2B55B4FD}"/>
    <cellStyle name="Normal 3 3 8 2 2" xfId="28971" xr:uid="{5B7551F2-4286-4544-AFF8-535D0A301394}"/>
    <cellStyle name="Normal 3 3 8 3" xfId="27460" xr:uid="{3299BF32-6B4C-41BA-868F-B27BCE58B94A}"/>
    <cellStyle name="Normal 3 3 8 4" xfId="30455" xr:uid="{989D9413-4DFE-4535-96A3-1E70DF3F0F90}"/>
    <cellStyle name="Normal 3 3 8 5" xfId="24558" xr:uid="{5BC33D68-0E6B-480D-9148-FE100CA84B1A}"/>
    <cellStyle name="Normal 3 3 9" xfId="20851" xr:uid="{497520CF-E534-40CC-81A0-97E18729EF4C}"/>
    <cellStyle name="Normal 3 3 9 2" xfId="26282" xr:uid="{E0A5E495-4E57-4A33-B2CB-2924DD73D3BF}"/>
    <cellStyle name="Normal 3 3 9 2 2" xfId="29264" xr:uid="{2D857F8F-C859-407B-805D-EB0814D1D6C4}"/>
    <cellStyle name="Normal 3 3 9 3" xfId="27753" xr:uid="{696A4D84-A2D6-42DA-AC69-EE24689DCC20}"/>
    <cellStyle name="Normal 3 3 9 4" xfId="30751" xr:uid="{283B64F5-587B-4ACB-A798-9728E6AC5656}"/>
    <cellStyle name="Normal 3 3 9 5" xfId="24837" xr:uid="{22DE4FAC-78C9-4464-BFAB-772AB3C2EB76}"/>
    <cellStyle name="Normal 3 4" xfId="172" xr:uid="{7C0C9C35-A36B-4DC8-9F9D-5B98EBF34F25}"/>
    <cellStyle name="Normal 3 4 10" xfId="5044" xr:uid="{B1B3C091-D0F3-4121-955F-30C6A821AB13}"/>
    <cellStyle name="Normal 3 4 11" xfId="4496" xr:uid="{495E4619-AD47-406F-B9B1-8B84386B0655}"/>
    <cellStyle name="Normal 3 4 12" xfId="4325" xr:uid="{8428E0DC-BDDF-4FF4-B45A-E48289121845}"/>
    <cellStyle name="Normal 3 4 2" xfId="414" xr:uid="{F7929EAC-CA26-48E6-9303-C6A203AFB2FC}"/>
    <cellStyle name="Normal 3 4 2 2" xfId="6103" xr:uid="{42CC6746-A0B7-4D13-A4A7-5DF936D10E71}"/>
    <cellStyle name="Normal 3 4 2 2 2" xfId="18861" xr:uid="{EC66C248-05DF-4DAF-963E-964E7423CA2E}"/>
    <cellStyle name="Normal 3 4 2 2 3" xfId="18862" xr:uid="{FF8317FD-DAC0-49B8-9D4C-1AE1FE7D9271}"/>
    <cellStyle name="Normal 3 4 2 2 4" xfId="22098" xr:uid="{5237F1E0-4F91-44C2-B680-324D72CCD18D}"/>
    <cellStyle name="Normal 3 4 2 2 5" xfId="18860" xr:uid="{20B9EBF6-BF4D-4F0C-8449-FAC5A5515722}"/>
    <cellStyle name="Normal 3 4 2 2 6" xfId="23485" xr:uid="{7A1754DB-1D33-4411-B593-C8021958C52F}"/>
    <cellStyle name="Normal 3 4 2 3" xfId="18863" xr:uid="{2A433F7E-29EC-4960-8141-74C6AA880CCC}"/>
    <cellStyle name="Normal 3 4 2 3 2" xfId="24205" xr:uid="{845B59E6-72E1-4F41-94FF-130F3F695F30}"/>
    <cellStyle name="Normal 3 4 2 4" xfId="18864" xr:uid="{159B7E0C-A19B-471E-ACE8-066D7C319447}"/>
    <cellStyle name="Normal 3 4 2 4 2" xfId="23261" xr:uid="{AF167976-BFDD-4B52-9880-55741B4B5F89}"/>
    <cellStyle name="Normal 3 4 2 5" xfId="18865" xr:uid="{1E146CF9-980C-4433-B7DB-505E78A70100}"/>
    <cellStyle name="Normal 3 4 2 6" xfId="21125" xr:uid="{2C7A6B4D-6BE2-4074-8204-492BB7D98D0F}"/>
    <cellStyle name="Normal 3 4 2 7" xfId="18859" xr:uid="{DCAC45F3-185F-4432-82D9-8AE23E85940B}"/>
    <cellStyle name="Normal 3 4 2 8" xfId="5286" xr:uid="{066BE363-379F-40E6-AD22-30C6D23E2A59}"/>
    <cellStyle name="Normal 3 4 2 9" xfId="4662" xr:uid="{3832CDDF-C35B-454E-89D5-2F65238ED996}"/>
    <cellStyle name="Normal 3 4 3" xfId="341" xr:uid="{62000528-4BB4-4CB7-B87E-127780722D26}"/>
    <cellStyle name="Normal 3 4 3 10" xfId="4802" xr:uid="{4BD71955-B234-4DB0-997D-AEE54CC69191}"/>
    <cellStyle name="Normal 3 4 3 2" xfId="6296" xr:uid="{3645CC88-8D61-4D90-A53E-442212522AFC}"/>
    <cellStyle name="Normal 3 4 3 2 2" xfId="18868" xr:uid="{D507902D-FDD5-4025-B89D-1B7C393FEA21}"/>
    <cellStyle name="Normal 3 4 3 2 3" xfId="18869" xr:uid="{5B9A7CAD-B8F6-439F-A4F8-9F7DA318BCFC}"/>
    <cellStyle name="Normal 3 4 3 2 4" xfId="22351" xr:uid="{ADC1C02D-8FEA-4D23-AE18-C1337EA97E6B}"/>
    <cellStyle name="Normal 3 4 3 2 5" xfId="18867" xr:uid="{2887C422-237E-4860-B79A-7194F41DFEA3}"/>
    <cellStyle name="Normal 3 4 3 2 6" xfId="31700" xr:uid="{5BDB6D73-775D-451B-B7CE-374D1A2545C6}"/>
    <cellStyle name="Normal 3 4 3 3" xfId="18870" xr:uid="{569B2C69-5E24-46C5-80DD-BE3D301E0825}"/>
    <cellStyle name="Normal 3 4 3 3 2" xfId="23303" xr:uid="{6944D4D3-FF54-4A8C-A3D4-4127B65AC754}"/>
    <cellStyle name="Normal 3 4 3 4" xfId="18871" xr:uid="{CF500977-8653-4214-AC58-74530265C87D}"/>
    <cellStyle name="Normal 3 4 3 5" xfId="18872" xr:uid="{F7D92CF1-7970-42F2-8F7F-538A24C40879}"/>
    <cellStyle name="Normal 3 4 3 6" xfId="21367" xr:uid="{7BA8A722-39B6-480B-B7D4-73839F4ED5EE}"/>
    <cellStyle name="Normal 3 4 3 7" xfId="18866" xr:uid="{5EF8A62B-CE98-4659-8594-FF08C8C18BE7}"/>
    <cellStyle name="Normal 3 4 3 8" xfId="5517" xr:uid="{9DD8F5A6-5E29-42F2-B648-27A55138F71D}"/>
    <cellStyle name="Normal 3 4 3 9" xfId="23132" xr:uid="{68865F64-2629-4A19-89AD-CEDAB006D08D}"/>
    <cellStyle name="Normal 3 4 4" xfId="5927" xr:uid="{1D5620D3-69A7-4BC1-84A7-329BCF3F0182}"/>
    <cellStyle name="Normal 3 4 4 2" xfId="18874" xr:uid="{D475D38B-25AC-4C0B-9112-C12712EF34DD}"/>
    <cellStyle name="Normal 3 4 4 3" xfId="18875" xr:uid="{3E68AA72-B332-423A-AFCC-0937354D817F}"/>
    <cellStyle name="Normal 3 4 4 4" xfId="21852" xr:uid="{2C6B1E9B-5ED0-460E-8272-E4FCEE838E84}"/>
    <cellStyle name="Normal 3 4 4 5" xfId="18873" xr:uid="{E7998EC5-9D10-4851-8C0B-EB16B96A26AF}"/>
    <cellStyle name="Normal 3 4 4 6" xfId="23484" xr:uid="{C31313EB-CC16-4DA5-8A09-9C0B2C740DD0}"/>
    <cellStyle name="Normal 3 4 5" xfId="18876" xr:uid="{45C9DAA3-F284-456E-B3D3-5B9030177E53}"/>
    <cellStyle name="Normal 3 4 5 2" xfId="31618" xr:uid="{639C4BFE-5AA9-4B67-AF78-1B721DA564CE}"/>
    <cellStyle name="Normal 3 4 5 3" xfId="23805" xr:uid="{6489DD20-80CF-4B44-B4D7-174B72EE9B42}"/>
    <cellStyle name="Normal 3 4 6" xfId="18877" xr:uid="{DE8B20E6-AB47-4E96-9099-EDC310CD0585}"/>
    <cellStyle name="Normal 3 4 6 2" xfId="31574" xr:uid="{4220E24C-13F8-44A5-A54D-7B9F9760F755}"/>
    <cellStyle name="Normal 3 4 7" xfId="18878" xr:uid="{5271B1B5-FEB3-478F-880C-028FE47445DA}"/>
    <cellStyle name="Normal 3 4 8" xfId="20932" xr:uid="{DE29C9A5-14FD-4BE2-9159-B89A9CA629B5}"/>
    <cellStyle name="Normal 3 4 9" xfId="18858" xr:uid="{5EA5C54C-C57E-4D5E-B2B1-0E5E2137729E}"/>
    <cellStyle name="Normal 3 5" xfId="179" xr:uid="{D1D82DCB-9E62-43C0-8191-101A662C09B6}"/>
    <cellStyle name="Normal 3 5 10" xfId="5242" xr:uid="{5E1E18E2-1F30-4BAB-B5DD-72AC5A05655F}"/>
    <cellStyle name="Normal 3 5 2" xfId="441" xr:uid="{26A3658B-A4C2-49BA-B604-CA22DEC8A8B3}"/>
    <cellStyle name="Normal 3 5 2 2" xfId="18881" xr:uid="{66AAA275-2DBD-42D2-B59A-052FC2D6EA35}"/>
    <cellStyle name="Normal 3 5 2 2 2" xfId="18882" xr:uid="{DDC0A2BA-C847-4B65-B82E-0A5A9FEEF857}"/>
    <cellStyle name="Normal 3 5 2 2 3" xfId="18883" xr:uid="{6DE181D6-38B4-44D9-A85A-6F4CD46AA1D5}"/>
    <cellStyle name="Normal 3 5 2 2 4" xfId="23487" xr:uid="{555BEC1D-D1F0-497F-93C1-ED214B5CCD83}"/>
    <cellStyle name="Normal 3 5 2 3" xfId="18884" xr:uid="{0828897E-99E7-425E-BF90-2246AACBA842}"/>
    <cellStyle name="Normal 3 5 2 4" xfId="18885" xr:uid="{BFC79A3B-0E25-4103-919F-AF87AFDAC257}"/>
    <cellStyle name="Normal 3 5 2 5" xfId="18886" xr:uid="{B4DE744B-876C-4982-BB40-F86CB16E5D8E}"/>
    <cellStyle name="Normal 3 5 2 6" xfId="22688" xr:uid="{18B2B966-6DF1-486E-AFA5-06D3F5230A48}"/>
    <cellStyle name="Normal 3 5 2 7" xfId="18880" xr:uid="{9E0856B9-F960-4AC1-96FD-F90CE167FFED}"/>
    <cellStyle name="Normal 3 5 2 8" xfId="6587" xr:uid="{24A4B8BC-A4DC-44DF-B7AE-5CE2D088A378}"/>
    <cellStyle name="Normal 3 5 2 9" xfId="23149" xr:uid="{8CC95D5C-6A6D-4989-8919-73CA330D0F25}"/>
    <cellStyle name="Normal 3 5 3" xfId="397" xr:uid="{D77AE86E-E9E8-4603-B67E-08C27B1C794E}"/>
    <cellStyle name="Normal 3 5 3 2" xfId="18888" xr:uid="{3A744C53-ACDA-4139-8A36-22DAA71A15F2}"/>
    <cellStyle name="Normal 3 5 3 2 2" xfId="18889" xr:uid="{D02C9925-A577-4C40-8DE0-ED5B097FF24C}"/>
    <cellStyle name="Normal 3 5 3 2 3" xfId="18890" xr:uid="{A289D154-CFB9-4D46-B610-8BDEC8332416}"/>
    <cellStyle name="Normal 3 5 3 2 4" xfId="27150" xr:uid="{A5563ACC-49D9-49E3-96C8-14E495CC62F4}"/>
    <cellStyle name="Normal 3 5 3 3" xfId="18891" xr:uid="{461E71F0-BC90-4EC7-AFE6-5128108D431A}"/>
    <cellStyle name="Normal 3 5 3 4" xfId="18892" xr:uid="{DB450260-53A9-4C76-B72D-0256BD1C5B58}"/>
    <cellStyle name="Normal 3 5 3 5" xfId="18893" xr:uid="{D62431D7-AC5F-4CA6-ADCC-308AB7EF5059}"/>
    <cellStyle name="Normal 3 5 3 6" xfId="18887" xr:uid="{21235520-55D6-4EDF-9DB7-FE9F604819F4}"/>
    <cellStyle name="Normal 3 5 4" xfId="18894" xr:uid="{C991ABD3-F3B3-48B6-85C3-F668F6D4B00F}"/>
    <cellStyle name="Normal 3 5 4 2" xfId="18895" xr:uid="{77639864-0C4C-4237-B3A3-2838E041580F}"/>
    <cellStyle name="Normal 3 5 4 3" xfId="18896" xr:uid="{E0A318DC-EE29-4C9B-B361-A32F3CF78389}"/>
    <cellStyle name="Normal 3 5 4 4" xfId="23486" xr:uid="{62C39E78-B4F7-4228-A412-E5D3841105EE}"/>
    <cellStyle name="Normal 3 5 5" xfId="18897" xr:uid="{5770EFDE-70BB-48AD-9837-E74627F94BDB}"/>
    <cellStyle name="Normal 3 5 6" xfId="18898" xr:uid="{F8A690D0-989D-4A02-BE80-ABD31A9E7226}"/>
    <cellStyle name="Normal 3 5 7" xfId="18899" xr:uid="{27735FDE-4E53-4396-B53A-89F4FDA09B7C}"/>
    <cellStyle name="Normal 3 5 8" xfId="21093" xr:uid="{7A3514C8-41C0-4E83-BB63-ADCD5AAA1ABF}"/>
    <cellStyle name="Normal 3 5 8 2" xfId="22809" xr:uid="{1894D5B1-2394-4359-A9CA-A03EE665B87D}"/>
    <cellStyle name="Normal 3 5 9" xfId="18879" xr:uid="{90DD9DA0-05C5-4184-A64D-BAA923020098}"/>
    <cellStyle name="Normal 3 6" xfId="223" xr:uid="{3EE061A8-8B84-42E6-A01E-A7C6FEB0BF73}"/>
    <cellStyle name="Normal 3 6 2" xfId="18901" xr:uid="{294CCE5E-8265-4AD9-B644-91B92F5CEF8C}"/>
    <cellStyle name="Normal 3 6 2 2" xfId="18902" xr:uid="{33B07188-6AC9-4DBF-AA6E-E3E651931023}"/>
    <cellStyle name="Normal 3 6 2 2 2" xfId="18903" xr:uid="{AA0DE9FD-B768-47EB-A750-CF59B76D4C81}"/>
    <cellStyle name="Normal 3 6 2 2 3" xfId="18904" xr:uid="{C5A9223D-29DB-4DD4-88EE-C08770EFD2E3}"/>
    <cellStyle name="Normal 3 6 2 2 4" xfId="28954" xr:uid="{7660C9BD-3130-4A6A-A41E-76AF5F9D065F}"/>
    <cellStyle name="Normal 3 6 2 3" xfId="18905" xr:uid="{15CCBEF4-CE71-48EF-93C7-72D588447846}"/>
    <cellStyle name="Normal 3 6 2 4" xfId="18906" xr:uid="{ABAD26F7-FB8C-4434-9D09-81858AD027F7}"/>
    <cellStyle name="Normal 3 6 2 5" xfId="23488" xr:uid="{4F35C9AF-1820-4ED8-9FD1-0A7408793517}"/>
    <cellStyle name="Normal 3 6 3" xfId="18907" xr:uid="{D92C33A9-20C0-4FB2-80C4-65A4A667A1E6}"/>
    <cellStyle name="Normal 3 6 3 2" xfId="18908" xr:uid="{B271EA17-6733-45AD-8993-7984A8F822B4}"/>
    <cellStyle name="Normal 3 6 3 2 2" xfId="31498" xr:uid="{6EDBEE7E-02A3-4147-B029-08294BC9D5D0}"/>
    <cellStyle name="Normal 3 6 3 3" xfId="18909" xr:uid="{E209A838-63DF-4270-85F7-31BB70CF277C}"/>
    <cellStyle name="Normal 3 6 3 4" xfId="27443" xr:uid="{5C51B232-8EA6-42F3-A9AE-2A88CAE5E75D}"/>
    <cellStyle name="Normal 3 6 4" xfId="18910" xr:uid="{624BBD71-0FC3-4ED2-A7C7-1AAF0F9DF113}"/>
    <cellStyle name="Normal 3 6 4 2" xfId="30438" xr:uid="{D53CC20B-06E8-4181-A702-F1A3B2A8DD6E}"/>
    <cellStyle name="Normal 3 6 5" xfId="18911" xr:uid="{313695BB-0580-4EC5-A3E0-DDC19E50299B}"/>
    <cellStyle name="Normal 3 6 6" xfId="18912" xr:uid="{1B6A68D4-8F2E-4E01-81AC-454755C1D26D}"/>
    <cellStyle name="Normal 3 6 7" xfId="18900" xr:uid="{DE6B4D17-1AAF-4438-A8CB-7DEB9CC201BE}"/>
    <cellStyle name="Normal 3 6 8" xfId="4935" xr:uid="{A522A0EB-AF9A-4254-8388-BB9828A45C6F}"/>
    <cellStyle name="Normal 3 6 9" xfId="23152" xr:uid="{1E54900E-FF97-4272-B15E-BDD0EBA9EE4D}"/>
    <cellStyle name="Normal 3 7" xfId="620" xr:uid="{95DAB2BB-E641-4008-B100-D2DC9E97331C}"/>
    <cellStyle name="Normal 3 7 2" xfId="3861" xr:uid="{11EA08B2-2E17-42B2-9E00-61145E8A6FF6}"/>
    <cellStyle name="Normal 3 7 2 2" xfId="29244" xr:uid="{1F63CB59-7B9B-4F3F-84EC-1BAA271C8156}"/>
    <cellStyle name="Normal 3 7 2 3" xfId="26262" xr:uid="{37CBC799-2BA8-4329-9028-EFC2EBACBDF9}"/>
    <cellStyle name="Normal 3 7 2 4" xfId="18914" xr:uid="{3BC2DDCA-87B0-4091-93BF-3E2499A2D4F8}"/>
    <cellStyle name="Normal 3 7 3" xfId="18915" xr:uid="{5CD40D0B-DC15-4353-95E8-45A06FEAFCAA}"/>
    <cellStyle name="Normal 3 7 3 2" xfId="27733" xr:uid="{4B469DE5-1CC5-4D45-9BE3-0B3160F46F6E}"/>
    <cellStyle name="Normal 3 7 4" xfId="30731" xr:uid="{7095419E-614C-4435-AC83-C4CC21470AF4}"/>
    <cellStyle name="Normal 3 7 5" xfId="23473" xr:uid="{C711167A-A80A-4880-8545-DD42F5FD6BF1}"/>
    <cellStyle name="Normal 3 7 6" xfId="18913" xr:uid="{F53963E9-5C1B-4102-8AB9-78D8CFA3678C}"/>
    <cellStyle name="Normal 3 7 7" xfId="31966" xr:uid="{DD830BCC-8D5A-4831-BD0B-71600553683A}"/>
    <cellStyle name="Normal 3 8" xfId="914" xr:uid="{5BEEDB4B-83C3-4397-9A29-18F3FAA78685}"/>
    <cellStyle name="Normal 3 8 2" xfId="26574" xr:uid="{3D147548-36B3-4EB4-A257-6336D84657C7}"/>
    <cellStyle name="Normal 3 8 2 2" xfId="29558" xr:uid="{31F2CCB7-DCC4-458A-9329-85197D80A511}"/>
    <cellStyle name="Normal 3 8 3" xfId="28047" xr:uid="{CA5F7AE6-5057-4FE2-BCE1-D89BC3B18554}"/>
    <cellStyle name="Normal 3 8 4" xfId="31046" xr:uid="{6690E2AF-2FB4-42C7-902C-564E69BC59BD}"/>
    <cellStyle name="Normal 3 8 5" xfId="23646" xr:uid="{6331B123-29F0-4E23-B9E0-4864DA8C1B3F}"/>
    <cellStyle name="Normal 3 8 6" xfId="18916" xr:uid="{B6D02B8A-37ED-4AD9-8DA2-352D982FA59C}"/>
    <cellStyle name="Normal 3 9" xfId="792" xr:uid="{C17E5C7E-8460-46E6-9332-091D00A5DB00}"/>
    <cellStyle name="Normal 3 9 2" xfId="28372" xr:uid="{527E6497-6B35-4759-B4F7-1476CB1C6DC1}"/>
    <cellStyle name="Normal 3 9 3" xfId="25419" xr:uid="{8DD41B5D-9C62-4381-A008-C7E066016492}"/>
    <cellStyle name="Normal 3 9 4" xfId="18917" xr:uid="{F8F66AC5-60F8-4E77-923B-E15B1E8DD44D}"/>
    <cellStyle name="Normal 30" xfId="224" xr:uid="{A2DA84E6-8E77-4C9B-A582-5EDE80485476}"/>
    <cellStyle name="Normal 30 10" xfId="29888" xr:uid="{A732DE49-C06C-40D1-B3DB-B21529F3E002}"/>
    <cellStyle name="Normal 30 11" xfId="22908" xr:uid="{58FA1167-7FC1-4DA4-93F5-BA45C4B62BE3}"/>
    <cellStyle name="Normal 30 2" xfId="775" xr:uid="{11A2C4B5-34ED-40FD-BEEE-6E74F833C337}"/>
    <cellStyle name="Normal 30 2 2" xfId="856" xr:uid="{2EDDEAED-E934-4838-860F-A31E7BFF7CD2}"/>
    <cellStyle name="Normal 30 2 2 2" xfId="6104" xr:uid="{C0AAFBC5-5CE2-4F00-8C32-45D640295B48}"/>
    <cellStyle name="Normal 30 2 2 2 2" xfId="22099" xr:uid="{717E2A48-2CD4-495E-B8B3-8BFF645C08CE}"/>
    <cellStyle name="Normal 30 2 3" xfId="5287" xr:uid="{CEA93155-BA1F-4980-9AEF-982C59EFE72B}"/>
    <cellStyle name="Normal 30 2 3 2" xfId="21126" xr:uid="{A0C98ECD-BDD2-4E04-A889-505E9702E479}"/>
    <cellStyle name="Normal 30 2 3 3" xfId="23907" xr:uid="{0D6069AB-6E4A-44AB-860B-287470B6BD46}"/>
    <cellStyle name="Normal 30 2 4" xfId="20882" xr:uid="{2A419BFD-42C5-4ADB-979F-ABE169EDAAC7}"/>
    <cellStyle name="Normal 30 2 4 2" xfId="22760" xr:uid="{80F6AFC7-2453-4F0F-8045-7FD3875A191F}"/>
    <cellStyle name="Normal 30 2 5" xfId="18919" xr:uid="{81186F5C-4152-4BE7-9A67-CECFDB6165DE}"/>
    <cellStyle name="Normal 30 2 6" xfId="23489" xr:uid="{7B067824-345C-48B6-A0A1-F6E189B6B87F}"/>
    <cellStyle name="Normal 30 3" xfId="820" xr:uid="{698769BE-CF74-4296-AAFB-1FC0C6058070}"/>
    <cellStyle name="Normal 30 3 2" xfId="2172" xr:uid="{AC284CF2-3490-4A8E-8CF4-F5D9E18D1B70}"/>
    <cellStyle name="Normal 30 3 2 2" xfId="22352" xr:uid="{D80958EF-FC7C-47C9-B15A-7C95D6984B13}"/>
    <cellStyle name="Normal 30 3 2 2 2" xfId="28859" xr:uid="{DE85E1A1-604C-4E24-9D05-F181172967DD}"/>
    <cellStyle name="Normal 30 3 2 2 3" xfId="25883" xr:uid="{2A8597FA-D40B-450A-A1AA-8C4A1C8303F2}"/>
    <cellStyle name="Normal 30 3 2 3" xfId="27345" xr:uid="{F1D51E31-FCDF-4E19-A8F4-18C5A34914A1}"/>
    <cellStyle name="Normal 30 3 2 4" xfId="30340" xr:uid="{CCD30864-0197-4652-9045-DFF8230F1A10}"/>
    <cellStyle name="Normal 30 3 2 5" xfId="24415" xr:uid="{025A4A79-A6F7-451E-87F8-A6CDDFED23D8}"/>
    <cellStyle name="Normal 30 3 2 6" xfId="6297" xr:uid="{2FD7A9A6-3231-4033-B181-7FE70F32FFC7}"/>
    <cellStyle name="Normal 30 3 3" xfId="5518" xr:uid="{F1333F9C-9B37-46A2-9009-7CC36B606FE2}"/>
    <cellStyle name="Normal 30 3 3 2" xfId="21368" xr:uid="{FDF4979E-6396-4167-A2CF-32D49CE0AFAA}"/>
    <cellStyle name="Normal 30 3 3 2 2" xfId="29149" xr:uid="{68EB289B-6BAC-4BB1-ACC0-7D60358DCBCD}"/>
    <cellStyle name="Normal 30 3 3 2 3" xfId="26171" xr:uid="{5D5CB7E1-F0FD-41BC-AC5C-1AECCF17D2BE}"/>
    <cellStyle name="Normal 30 3 3 3" xfId="27638" xr:uid="{9D34013F-6A42-4E23-AEB9-55775D174605}"/>
    <cellStyle name="Normal 30 3 3 4" xfId="30636" xr:uid="{BB697EF8-81F2-41E6-8CE9-F12A6002590B}"/>
    <cellStyle name="Normal 30 3 3 5" xfId="24726" xr:uid="{3AED6E82-FDD3-4465-B05A-B6850840AA20}"/>
    <cellStyle name="Normal 30 3 4" xfId="25006" xr:uid="{686550EA-7663-4076-998F-566360B6CB77}"/>
    <cellStyle name="Normal 30 3 4 2" xfId="26462" xr:uid="{B26A3C99-E873-49C9-8046-F6294870593B}"/>
    <cellStyle name="Normal 30 3 4 2 2" xfId="29446" xr:uid="{BF2F4AFD-12DD-45FD-91A9-59A4D267A8A9}"/>
    <cellStyle name="Normal 30 3 4 3" xfId="27935" xr:uid="{0A029700-C695-4F39-B895-3122A2E98EA2}"/>
    <cellStyle name="Normal 30 3 4 4" xfId="30934" xr:uid="{BE5ED25E-AB52-4DC6-8E60-415F80619B33}"/>
    <cellStyle name="Normal 30 3 5" xfId="25303" xr:uid="{5A02EFF9-F409-4AA9-8B82-FB4EADD012C3}"/>
    <cellStyle name="Normal 30 3 5 2" xfId="26771" xr:uid="{BC67A33B-57C0-432E-86B6-6AF45B506CBC}"/>
    <cellStyle name="Normal 30 3 5 2 2" xfId="29755" xr:uid="{E8884D0E-9589-44DD-9C22-28CBC91F6261}"/>
    <cellStyle name="Normal 30 3 5 3" xfId="28244" xr:uid="{DBB1079D-2C7C-41C9-B6EA-A38AA84688AB}"/>
    <cellStyle name="Normal 30 3 5 4" xfId="31244" xr:uid="{1C044CFA-749C-4E81-A252-8163A3464D6A}"/>
    <cellStyle name="Normal 30 3 6" xfId="25603" xr:uid="{FA3107BC-1E59-4CC9-BF96-AE5F7299F18D}"/>
    <cellStyle name="Normal 30 3 6 2" xfId="28569" xr:uid="{524815E4-F021-4138-8CCB-935CF958D41F}"/>
    <cellStyle name="Normal 30 3 7" xfId="27054" xr:uid="{27F26C06-10C1-48BB-AD18-7A75EA96C9D2}"/>
    <cellStyle name="Normal 30 3 8" xfId="30048" xr:uid="{A662E8E5-753D-4B1C-8534-97CD1AFA622B}"/>
    <cellStyle name="Normal 30 3 9" xfId="24010" xr:uid="{79106995-C9D8-45F2-807D-1237671494DC}"/>
    <cellStyle name="Normal 30 4" xfId="813" xr:uid="{11547367-873D-4785-B0B7-FBA87764364E}"/>
    <cellStyle name="Normal 30 4 2" xfId="21853" xr:uid="{6A4BA430-F493-4E80-9F6B-3B5542B22E3B}"/>
    <cellStyle name="Normal 30 4 2 2" xfId="28701" xr:uid="{FC655F59-3CEF-41F5-A51E-C26956DEEA65}"/>
    <cellStyle name="Normal 30 4 2 3" xfId="25735" xr:uid="{9EBBE582-6C95-4E28-B295-713345986E30}"/>
    <cellStyle name="Normal 30 4 3" xfId="27187" xr:uid="{7F910A80-94C4-42F5-A082-76E952D887AC}"/>
    <cellStyle name="Normal 30 4 4" xfId="30180" xr:uid="{2F19B944-AE54-4233-82C9-CA4934F73963}"/>
    <cellStyle name="Normal 30 4 5" xfId="24238" xr:uid="{326A0E17-3918-4CB5-890E-F71C4C2A0E74}"/>
    <cellStyle name="Normal 30 5" xfId="1479" xr:uid="{2F846E95-AD5E-4112-BB47-6BEF656431E6}"/>
    <cellStyle name="Normal 30 5 2" xfId="26012" xr:uid="{00C2034E-9FF8-4CA1-98B8-418224B0ABF5}"/>
    <cellStyle name="Normal 30 5 2 2" xfId="28991" xr:uid="{17AFC0EA-4053-43DD-B131-CF93D5F2D536}"/>
    <cellStyle name="Normal 30 5 3" xfId="27480" xr:uid="{2870DB78-2A2C-4FBA-861B-04DA7D3C61E4}"/>
    <cellStyle name="Normal 30 5 4" xfId="30476" xr:uid="{5D8D2451-E603-4A37-9B99-53DCBDE2E4C8}"/>
    <cellStyle name="Normal 30 5 5" xfId="24579" xr:uid="{E98E6A3B-5BD0-43F8-99D0-4CEDE338A61D}"/>
    <cellStyle name="Normal 30 5 6" xfId="20778" xr:uid="{D0F381E2-CEFA-4277-91F9-5C185522365C}"/>
    <cellStyle name="Normal 30 6" xfId="18918" xr:uid="{09CF9497-B8E3-4262-8DBA-16AE89DF5C03}"/>
    <cellStyle name="Normal 30 6 2" xfId="26302" xr:uid="{F20A71B7-760E-4059-BE21-373E221BA32C}"/>
    <cellStyle name="Normal 30 6 2 2" xfId="29285" xr:uid="{4CBB460F-DEFD-4004-B2C8-B2A5D52A0322}"/>
    <cellStyle name="Normal 30 6 3" xfId="27774" xr:uid="{422AFFA4-E20B-4DA4-AAD6-2163FA4A7B5A}"/>
    <cellStyle name="Normal 30 6 4" xfId="30772" xr:uid="{7339CE7A-55EB-421B-B512-248ADE1BCFCF}"/>
    <cellStyle name="Normal 30 6 5" xfId="24857" xr:uid="{96F74D87-4A90-4B1A-A959-01B40A6A2743}"/>
    <cellStyle name="Normal 30 7" xfId="4936" xr:uid="{AD4533BE-5D8A-40BC-8CF3-C67B5E8A2BAC}"/>
    <cellStyle name="Normal 30 7 2" xfId="26612" xr:uid="{FDEE1F87-DDDA-47C6-8ED0-62D80DD7B56F}"/>
    <cellStyle name="Normal 30 7 2 2" xfId="29596" xr:uid="{8C0C3A96-387C-4929-9A19-CE7C1C6CD65D}"/>
    <cellStyle name="Normal 30 7 3" xfId="28085" xr:uid="{95F2AD3A-764A-4ACE-9A62-3B52BEC726F9}"/>
    <cellStyle name="Normal 30 7 4" xfId="31084" xr:uid="{8D7F19DE-A992-4556-A05E-9FD7BE108326}"/>
    <cellStyle name="Normal 30 7 5" xfId="25155" xr:uid="{E5C32E8F-D311-4E85-8319-ABEA63E6544A}"/>
    <cellStyle name="Normal 30 8" xfId="25455" xr:uid="{F3DF46FB-E9D2-4CDF-B7E6-37B7FC25E4FC}"/>
    <cellStyle name="Normal 30 8 2" xfId="28410" xr:uid="{476D8A9F-F496-4B8F-A59D-7C94320295C4}"/>
    <cellStyle name="Normal 30 9" xfId="26906" xr:uid="{D4B3E65E-1611-471D-80A2-C17CF4A8DAD9}"/>
    <cellStyle name="Normal 300" xfId="31788" xr:uid="{175DB7CA-945E-4064-8387-1DC5D7497831}"/>
    <cellStyle name="Normal 301" xfId="31825" xr:uid="{E6880E02-CC7A-4CD3-8A49-0099FC570B59}"/>
    <cellStyle name="Normal 302" xfId="31872" xr:uid="{B1AC85B6-CC6A-42A9-BCE5-6B090033369D}"/>
    <cellStyle name="Normal 303" xfId="31790" xr:uid="{653244D2-4D20-4D4B-8FF3-EEE6D97FDC1A}"/>
    <cellStyle name="Normal 304" xfId="31884" xr:uid="{9322E875-B6CC-44EA-B8D9-2A534AA5BACF}"/>
    <cellStyle name="Normal 305" xfId="31859" xr:uid="{1B988F1F-9F52-4096-AFA7-57177DFBC4BA}"/>
    <cellStyle name="Normal 306" xfId="31787" xr:uid="{B85D7CA2-6556-4F21-9786-EE86D1671738}"/>
    <cellStyle name="Normal 307" xfId="31855" xr:uid="{BE141E3B-C7C5-4F0D-9008-FA85CB30BC3C}"/>
    <cellStyle name="Normal 308" xfId="31880" xr:uid="{0A1BAE59-D7C5-4FAA-93ED-201F73FB6E24}"/>
    <cellStyle name="Normal 309" xfId="31781" xr:uid="{E5DEE91C-44A7-40FB-BC48-5981C7AB63B7}"/>
    <cellStyle name="Normal 31" xfId="225" xr:uid="{72729DD5-48B9-482C-B4E4-4D0D4498C2BF}"/>
    <cellStyle name="Normal 31 10" xfId="29889" xr:uid="{645E4627-6ECE-4ED2-81D7-97552AAE188B}"/>
    <cellStyle name="Normal 31 11" xfId="22909" xr:uid="{967046AD-F30F-4169-B279-8077F2667474}"/>
    <cellStyle name="Normal 31 2" xfId="681" xr:uid="{92E6DBAC-6429-488F-AF1F-9A44E357FAAA}"/>
    <cellStyle name="Normal 31 2 2" xfId="766" xr:uid="{AD97B3BA-CD14-4567-9C5A-C1CC92F52635}"/>
    <cellStyle name="Normal 31 2 2 2" xfId="6105" xr:uid="{4C2252D0-B397-42B1-9778-8BB18B1F215D}"/>
    <cellStyle name="Normal 31 2 2 2 2" xfId="22100" xr:uid="{78EAA0D2-6EC2-4BEF-8674-4DEF4FD8B68A}"/>
    <cellStyle name="Normal 31 2 3" xfId="5288" xr:uid="{96B2B904-2D64-48B9-B8A2-CE0B516A0F69}"/>
    <cellStyle name="Normal 31 2 3 2" xfId="21127" xr:uid="{6BA48EAC-63DD-4A55-9483-053E428B5C64}"/>
    <cellStyle name="Normal 31 2 3 3" xfId="23908" xr:uid="{BE137B1F-2610-4A94-A3EC-6AEE3E4650F6}"/>
    <cellStyle name="Normal 31 2 4" xfId="20883" xr:uid="{0DD86577-7C0A-4349-A211-99011AE5FDB0}"/>
    <cellStyle name="Normal 31 2 4 2" xfId="22701" xr:uid="{4600346A-D555-41CC-8934-F9D37B9E46CD}"/>
    <cellStyle name="Normal 31 2 5" xfId="23490" xr:uid="{A96570C4-1E34-4598-B059-D46CA2EDDA90}"/>
    <cellStyle name="Normal 31 3" xfId="972" xr:uid="{286E2A20-2A9F-4EF8-85A7-02E4E4616D2E}"/>
    <cellStyle name="Normal 31 3 2" xfId="3817" xr:uid="{38E3FB97-233E-4CFD-9664-516D8B220583}"/>
    <cellStyle name="Normal 31 3 2 2" xfId="22353" xr:uid="{CCBFA461-F975-4FCB-BFD8-32F9D0DE29A9}"/>
    <cellStyle name="Normal 31 3 2 2 2" xfId="28847" xr:uid="{4642FE17-127A-48BC-8542-79F972778550}"/>
    <cellStyle name="Normal 31 3 2 2 3" xfId="25871" xr:uid="{FDC11071-19AD-4595-BBD9-8AF01EFB8420}"/>
    <cellStyle name="Normal 31 3 2 3" xfId="27333" xr:uid="{8039B699-65A9-485C-A9D2-9470FCF66177}"/>
    <cellStyle name="Normal 31 3 2 4" xfId="30328" xr:uid="{02C308CB-5977-4714-B620-BA5A0D7F7BD1}"/>
    <cellStyle name="Normal 31 3 2 5" xfId="24402" xr:uid="{040F530A-1867-4BFC-9380-11D49A53B69E}"/>
    <cellStyle name="Normal 31 3 2 6" xfId="6298" xr:uid="{7359F49B-5ED7-48F9-9D9C-EB776D2CFD20}"/>
    <cellStyle name="Normal 31 3 3" xfId="5519" xr:uid="{5B857A27-7CD1-4D6F-97F1-5BEFBC3515AC}"/>
    <cellStyle name="Normal 31 3 3 2" xfId="21369" xr:uid="{E85295B1-EA00-456F-BBD3-1B055715D9AB}"/>
    <cellStyle name="Normal 31 3 3 2 2" xfId="29137" xr:uid="{2315210C-F219-4C6A-A562-F839EE0C90C1}"/>
    <cellStyle name="Normal 31 3 3 2 3" xfId="26159" xr:uid="{DCD3E030-8F50-4B1F-BB51-2532EEEC109B}"/>
    <cellStyle name="Normal 31 3 3 3" xfId="27626" xr:uid="{D5CADF51-D63A-4F83-9FE0-D8FB4D0733F2}"/>
    <cellStyle name="Normal 31 3 3 4" xfId="30624" xr:uid="{D917404C-21E9-4D65-B5CE-64913BB928AE}"/>
    <cellStyle name="Normal 31 3 3 5" xfId="24714" xr:uid="{13D246BF-51A7-4DC0-9BB8-CDD3573A7450}"/>
    <cellStyle name="Normal 31 3 4" xfId="24994" xr:uid="{85A3D0C3-CACC-4671-958F-4FD27BE021A2}"/>
    <cellStyle name="Normal 31 3 4 2" xfId="26450" xr:uid="{F7178B0E-58C8-4107-825B-A71CEAB87ABD}"/>
    <cellStyle name="Normal 31 3 4 2 2" xfId="29434" xr:uid="{21EAC556-8AAB-4271-AA2A-9CFD6AA66F9F}"/>
    <cellStyle name="Normal 31 3 4 3" xfId="27923" xr:uid="{FB9F54BF-84F4-4BDA-8BCD-F4DF100079EE}"/>
    <cellStyle name="Normal 31 3 4 4" xfId="30922" xr:uid="{519053E2-DFB3-4FA9-85F9-8164836E901D}"/>
    <cellStyle name="Normal 31 3 5" xfId="25291" xr:uid="{DA17EAAC-8183-42FA-841C-68FEB387C815}"/>
    <cellStyle name="Normal 31 3 5 2" xfId="26759" xr:uid="{78CADC13-B70C-489F-860B-75E69B542D01}"/>
    <cellStyle name="Normal 31 3 5 2 2" xfId="29743" xr:uid="{35D6CB7D-F15F-421A-A385-E0CEF3910722}"/>
    <cellStyle name="Normal 31 3 5 3" xfId="28232" xr:uid="{84C5F255-BEFF-4FB5-97E2-9D797B7EF76D}"/>
    <cellStyle name="Normal 31 3 5 4" xfId="31232" xr:uid="{7121D382-3251-450F-8576-919BA63B6DF5}"/>
    <cellStyle name="Normal 31 3 6" xfId="25591" xr:uid="{8B445A8C-7783-405B-A044-B367382B9EED}"/>
    <cellStyle name="Normal 31 3 6 2" xfId="28557" xr:uid="{8C5DFAF7-7A0A-48FF-B989-19D9BBF3FE96}"/>
    <cellStyle name="Normal 31 3 7" xfId="27042" xr:uid="{78253887-E3CE-485A-96E9-96D46D8332FC}"/>
    <cellStyle name="Normal 31 3 8" xfId="30036" xr:uid="{4C0733AF-E9FE-4862-9D05-A38A2DCB6762}"/>
    <cellStyle name="Normal 31 3 9" xfId="23998" xr:uid="{F056B050-1E2F-4B0F-BA42-D3659C78F8DD}"/>
    <cellStyle name="Normal 31 4" xfId="3361" xr:uid="{D7A93200-6488-4285-9865-AA882CF04435}"/>
    <cellStyle name="Normal 31 4 2" xfId="21854" xr:uid="{3665ACB8-4B31-4305-851E-DE4A21B5CC5F}"/>
    <cellStyle name="Normal 31 4 2 2" xfId="28702" xr:uid="{83F68CB2-ADB0-4F64-93FF-7DA7E2A1CCE8}"/>
    <cellStyle name="Normal 31 4 2 3" xfId="25736" xr:uid="{A8714E7B-B305-4BB8-9433-F1100B9C7A1A}"/>
    <cellStyle name="Normal 31 4 3" xfId="27188" xr:uid="{69DB151C-247F-437F-A81A-54EB95D34D2F}"/>
    <cellStyle name="Normal 31 4 4" xfId="30181" xr:uid="{2A6EA992-F303-483C-804D-00A6BC569D21}"/>
    <cellStyle name="Normal 31 4 5" xfId="24239" xr:uid="{570FE78F-790C-475D-A3F1-F0F8DABA3E05}"/>
    <cellStyle name="Normal 31 5" xfId="930" xr:uid="{A33008CD-EBA3-4CCF-83F6-E4A5E7600660}"/>
    <cellStyle name="Normal 31 5 2" xfId="26013" xr:uid="{D053ADB0-5D14-4177-9474-EE3F79C6F553}"/>
    <cellStyle name="Normal 31 5 2 2" xfId="28992" xr:uid="{B4444C56-452A-43EA-8360-EA0FCAA45848}"/>
    <cellStyle name="Normal 31 5 3" xfId="27481" xr:uid="{4CABA112-775C-4297-A40A-AFCED8ED94E4}"/>
    <cellStyle name="Normal 31 5 4" xfId="30477" xr:uid="{76CE3881-E7A6-4DC9-BC5F-0FEE1EDE37D9}"/>
    <cellStyle name="Normal 31 5 5" xfId="24580" xr:uid="{031EE0AC-AA26-410D-A22D-A6434A980029}"/>
    <cellStyle name="Normal 31 5 6" xfId="20779" xr:uid="{661BD1AB-894E-4D86-B800-3CF4D1B21741}"/>
    <cellStyle name="Normal 31 6" xfId="18920" xr:uid="{A6B357EA-C1E8-4522-9E30-C5CF26BC5673}"/>
    <cellStyle name="Normal 31 6 2" xfId="26303" xr:uid="{2868E56F-A60C-41D6-8F19-9FA810D094A2}"/>
    <cellStyle name="Normal 31 6 2 2" xfId="29286" xr:uid="{BA49A6EF-402F-4AD4-B525-1ACD58BEC79B}"/>
    <cellStyle name="Normal 31 6 3" xfId="27775" xr:uid="{0EECAF64-3C45-47C6-A62C-10C51529236E}"/>
    <cellStyle name="Normal 31 6 4" xfId="30773" xr:uid="{342A7734-B1D2-4967-B192-586F1D45789C}"/>
    <cellStyle name="Normal 31 6 5" xfId="24858" xr:uid="{841BFD3D-B1D6-4E0A-9D79-CF0DC90506A1}"/>
    <cellStyle name="Normal 31 7" xfId="4937" xr:uid="{15212A41-8C14-43BD-A5E8-F1D1BEA596EC}"/>
    <cellStyle name="Normal 31 7 2" xfId="26613" xr:uid="{DDAF3FA6-C8D1-44D8-B010-FE31020C36EF}"/>
    <cellStyle name="Normal 31 7 2 2" xfId="29597" xr:uid="{CB500864-76B0-44D4-B658-B17CE0865DB9}"/>
    <cellStyle name="Normal 31 7 3" xfId="28086" xr:uid="{52A64255-B36F-46E8-99BF-D9D1BE5D77BA}"/>
    <cellStyle name="Normal 31 7 4" xfId="31085" xr:uid="{B1BB4D43-392D-4B26-83F5-D34057502295}"/>
    <cellStyle name="Normal 31 7 5" xfId="25156" xr:uid="{283FFF3C-CD76-4E8C-B9F1-DEA0C31A6F09}"/>
    <cellStyle name="Normal 31 8" xfId="25456" xr:uid="{B347936F-5AC9-4D3D-903F-B3CE5A41B98C}"/>
    <cellStyle name="Normal 31 8 2" xfId="28411" xr:uid="{E980C300-1220-4DE1-9F41-50679FB1320C}"/>
    <cellStyle name="Normal 31 9" xfId="26907" xr:uid="{DC6DC3E9-8171-4F47-8DC0-896FD84B2CF4}"/>
    <cellStyle name="Normal 310" xfId="31862" xr:uid="{8365F8BC-F4BA-4735-9C47-E7B3CE22FD0C}"/>
    <cellStyle name="Normal 311" xfId="31831" xr:uid="{78229A12-3B98-4464-A803-693E332F7418}"/>
    <cellStyle name="Normal 312" xfId="31837" xr:uid="{B3B06A1B-543E-4145-B712-6FA33AD2CF5B}"/>
    <cellStyle name="Normal 313" xfId="31873" xr:uid="{92DE6A1C-5CAA-48EE-A126-D0A1C8E6267E}"/>
    <cellStyle name="Normal 314" xfId="31822" xr:uid="{CE9598F4-02CF-4A1C-9151-2B2DB72A546E}"/>
    <cellStyle name="Normal 315" xfId="31795" xr:uid="{DC0243DF-2CC3-4346-A300-4EE2AE675597}"/>
    <cellStyle name="Normal 316" xfId="31774" xr:uid="{AD6AA9D3-08D4-4A1B-8266-B70E11CC09AF}"/>
    <cellStyle name="Normal 317" xfId="31812" xr:uid="{9B0ABDF7-C92B-4A5E-8A94-DEBC0ED34A31}"/>
    <cellStyle name="Normal 318" xfId="31814" xr:uid="{4527F9E6-D3CE-4E91-AC8E-C75623FEF1DD}"/>
    <cellStyle name="Normal 319" xfId="31852" xr:uid="{13569C14-2A47-4577-AAC9-1D4BE2BD42AA}"/>
    <cellStyle name="Normal 32" xfId="226" xr:uid="{8FBA945C-41B4-4829-9745-14F33E63F8FB}"/>
    <cellStyle name="Normal 32 2" xfId="3816" xr:uid="{25B40F11-526E-42D2-A2C4-CE3B50905A68}"/>
    <cellStyle name="Normal 32 2 2" xfId="3590" xr:uid="{EDFA0639-7EC2-4A44-B10D-1BBA2C41AAEC}"/>
    <cellStyle name="Normal 32 2 2 2" xfId="6106" xr:uid="{6D420945-0BDD-49E7-B2D4-1FEDE8A53187}"/>
    <cellStyle name="Normal 32 2 2 2 2" xfId="22101" xr:uid="{D3EEC71D-AF3D-4819-8A08-10623A1FDD7D}"/>
    <cellStyle name="Normal 32 2 3" xfId="5289" xr:uid="{097EB5B1-C1AB-4CCA-B7F4-5BE4D1EC592F}"/>
    <cellStyle name="Normal 32 2 3 2" xfId="21128" xr:uid="{503A8CFB-5F9E-4BD8-9DE8-DE5D82F6D8BF}"/>
    <cellStyle name="Normal 32 2 4" xfId="20884" xr:uid="{AF9092D8-CDF4-4A0E-BD7F-775146991366}"/>
    <cellStyle name="Normal 32 2 4 2" xfId="22706" xr:uid="{ED1ED3B8-37E1-4FAF-929F-46C819888075}"/>
    <cellStyle name="Normal 32 2 5" xfId="23491" xr:uid="{4268BC36-CB4F-44A8-AA4D-59DDC1C1685C}"/>
    <cellStyle name="Normal 32 3" xfId="3815" xr:uid="{61E52C05-2B5A-415E-8675-9B4DE4F02ABA}"/>
    <cellStyle name="Normal 32 3 2" xfId="3589" xr:uid="{5DEFBE45-E04B-4E24-B80C-F1B0C4AD8466}"/>
    <cellStyle name="Normal 32 3 2 2" xfId="22354" xr:uid="{8FF169DB-1B76-4DD6-AF82-008F75DDC674}"/>
    <cellStyle name="Normal 32 3 2 3" xfId="6299" xr:uid="{547D1C43-C000-4E42-8AC0-7222DE47A9DC}"/>
    <cellStyle name="Normal 32 3 3" xfId="5520" xr:uid="{3AA75919-0F24-4172-9CD6-48323F995751}"/>
    <cellStyle name="Normal 32 3 3 2" xfId="21370" xr:uid="{5F241C0F-3392-4F60-976B-30921D4B4E3D}"/>
    <cellStyle name="Normal 32 4" xfId="612" xr:uid="{AD5D38A9-BE51-46D0-8760-E589167EDB70}"/>
    <cellStyle name="Normal 32 4 2" xfId="21855" xr:uid="{999D8306-70BE-4D29-884E-064329A389CE}"/>
    <cellStyle name="Normal 32 5" xfId="3591" xr:uid="{8C708482-8697-458A-B4B5-F10537473756}"/>
    <cellStyle name="Normal 32 5 2" xfId="20780" xr:uid="{16E9E90E-5E1A-4223-A9A7-ECAE5D318553}"/>
    <cellStyle name="Normal 32 6" xfId="18921" xr:uid="{35F3DF95-0884-4789-9AE6-7CA8AC800209}"/>
    <cellStyle name="Normal 32 7" xfId="4938" xr:uid="{79A81377-E9C9-4BEA-A69A-F8ECD23CCA11}"/>
    <cellStyle name="Normal 32 8" xfId="22910" xr:uid="{558E6BB4-BF2A-40F5-923D-D2AEE5FC7675}"/>
    <cellStyle name="Normal 320" xfId="31849" xr:uid="{1098F9AD-7543-4E6F-BE48-834259D0F52C}"/>
    <cellStyle name="Normal 321" xfId="31771" xr:uid="{A13F16D2-3F3D-4739-8BAB-1CD505CDEF94}"/>
    <cellStyle name="Normal 322" xfId="31789" xr:uid="{67E6DC9A-E05D-4EA8-8674-6F0BF415E3E8}"/>
    <cellStyle name="Normal 323" xfId="31856" xr:uid="{4036E345-C39D-4111-8624-C6E7D6F3AC50}"/>
    <cellStyle name="Normal 324" xfId="31792" xr:uid="{CCF30D95-7629-4F12-BCF5-5CB5E974930A}"/>
    <cellStyle name="Normal 325" xfId="31817" xr:uid="{348058F8-277C-44A6-BCFE-0097E71B7EFC}"/>
    <cellStyle name="Normal 326" xfId="31823" xr:uid="{EDF3D47C-5DB5-4B81-9D37-F0DB60DEE34B}"/>
    <cellStyle name="Normal 327" xfId="31801" xr:uid="{31C72407-6E52-4212-A2BD-5ED44B64E9D6}"/>
    <cellStyle name="Normal 328" xfId="31833" xr:uid="{F3B48328-E0B4-404A-87D0-0C3538ADA396}"/>
    <cellStyle name="Normal 329" xfId="31763" xr:uid="{E45A0409-5E01-4F63-961F-23FE37929CB9}"/>
    <cellStyle name="Normal 33" xfId="227" xr:uid="{EFA400A7-E78B-4F6C-B508-469AD206A9A6}"/>
    <cellStyle name="Normal 33 2" xfId="3588" xr:uid="{BC7C5FC9-6B0B-4B7D-B66E-1D3E6955B578}"/>
    <cellStyle name="Normal 33 2 2" xfId="3813" xr:uid="{179D00BA-0CF3-4EB1-B838-1610F1A685A4}"/>
    <cellStyle name="Normal 33 2 2 2" xfId="6107" xr:uid="{66B66483-7C43-4AC7-B5B2-5112CECA89AB}"/>
    <cellStyle name="Normal 33 2 2 2 2" xfId="22102" xr:uid="{440F3F7F-CDD2-4C56-8133-BA34B6605632}"/>
    <cellStyle name="Normal 33 2 3" xfId="5290" xr:uid="{D749F9C8-C9F9-42A2-A2FB-0C6350CD21A4}"/>
    <cellStyle name="Normal 33 2 3 2" xfId="21129" xr:uid="{CFD74346-B1F3-4D3F-99C2-946E44231BBB}"/>
    <cellStyle name="Normal 33 2 4" xfId="20885" xr:uid="{557AC086-8EB0-4D42-AE8F-866302A54D94}"/>
    <cellStyle name="Normal 33 2 4 2" xfId="22765" xr:uid="{AE47B370-D3CE-46C1-888C-683321175D35}"/>
    <cellStyle name="Normal 33 2 5" xfId="18923" xr:uid="{B2FA270A-0E93-4EEC-95DD-C3A23A550BAA}"/>
    <cellStyle name="Normal 33 2 6" xfId="23492" xr:uid="{2058ED56-D1FB-496F-BD91-DA004B77F237}"/>
    <cellStyle name="Normal 33 3" xfId="3587" xr:uid="{FEB42A8C-2D8F-464D-B225-37ECDAD32B8A}"/>
    <cellStyle name="Normal 33 3 2" xfId="3812" xr:uid="{D037BF50-DE9E-4956-96B6-2AB76ECC98AD}"/>
    <cellStyle name="Normal 33 3 2 2" xfId="22355" xr:uid="{3684ABD4-10DB-4B5C-8EC7-BA9E8B969D61}"/>
    <cellStyle name="Normal 33 3 2 3" xfId="6300" xr:uid="{213927A1-A1ED-456A-9A3A-9E3F437B7C8A}"/>
    <cellStyle name="Normal 33 3 3" xfId="5521" xr:uid="{7C9D53EB-6503-4282-AA1D-E8067FC6406A}"/>
    <cellStyle name="Normal 33 3 3 2" xfId="21371" xr:uid="{B9CF54D7-8E50-4318-B4BA-FAA0F4005C59}"/>
    <cellStyle name="Normal 33 4" xfId="987" xr:uid="{65797CF5-33CF-48F2-AB6D-0B8C94B31446}"/>
    <cellStyle name="Normal 33 4 2" xfId="21856" xr:uid="{4D991CF1-504A-44A0-97C0-296D50A1C34A}"/>
    <cellStyle name="Normal 33 5" xfId="3814" xr:uid="{94172809-2DCB-4D01-B885-7834735610FA}"/>
    <cellStyle name="Normal 33 5 2" xfId="20781" xr:uid="{774853D1-B39F-4314-87C0-F687F795B4A9}"/>
    <cellStyle name="Normal 33 6" xfId="18922" xr:uid="{95220583-DD33-4EC4-A841-C74AA6293928}"/>
    <cellStyle name="Normal 33 7" xfId="4939" xr:uid="{878C643B-59C8-4758-A587-1A5C604B629E}"/>
    <cellStyle name="Normal 33 8" xfId="22911" xr:uid="{4F31CAFA-8416-4A05-912F-C7B6DE57FF1B}"/>
    <cellStyle name="Normal 330" xfId="31871" xr:uid="{A73F60BB-859A-4E14-B5F4-7E2EAB4A0CE9}"/>
    <cellStyle name="Normal 331" xfId="31779" xr:uid="{F2A28395-97ED-4650-AC03-2A3B9430865D}"/>
    <cellStyle name="Normal 332" xfId="31853" xr:uid="{F5CF7AC4-6081-4BD2-8223-059EB9B33E47}"/>
    <cellStyle name="Normal 333" xfId="31842" xr:uid="{452A99F5-0C78-4375-9FC0-5B6346BA9506}"/>
    <cellStyle name="Normal 334" xfId="31764" xr:uid="{9FB8DCB4-3607-4649-9BB8-6476098FF02D}"/>
    <cellStyle name="Normal 335" xfId="31863" xr:uid="{C8BC4799-9F74-4073-8549-DFC645B81501}"/>
    <cellStyle name="Normal 336" xfId="31839" xr:uid="{9B936A1B-0897-4C8F-8C6E-F4BD7D7B7635}"/>
    <cellStyle name="Normal 337" xfId="31857" xr:uid="{C8454449-0A1D-4529-9F01-ADD508222FA6}"/>
    <cellStyle name="Normal 338" xfId="31772" xr:uid="{25E905BC-DA98-4E4E-8DA9-8EAB2E224BEF}"/>
    <cellStyle name="Normal 339" xfId="31860" xr:uid="{BE7FF111-F455-471B-A664-383DD16D345F}"/>
    <cellStyle name="Normal 34" xfId="228" xr:uid="{5524FC30-D541-4559-904F-3AF2C85DCD04}"/>
    <cellStyle name="Normal 34 2" xfId="3811" xr:uid="{0E338E68-C070-4662-B280-4EA898487BCA}"/>
    <cellStyle name="Normal 34 2 2" xfId="3585" xr:uid="{78BC1B08-EA1E-4FE2-81CE-4314DDD0D1FE}"/>
    <cellStyle name="Normal 34 2 2 2" xfId="6108" xr:uid="{60DFC967-A6BF-4B02-9FC9-DFEC58B96C97}"/>
    <cellStyle name="Normal 34 2 2 2 2" xfId="22103" xr:uid="{3B5C5D1E-7840-4AF9-AD8E-E795BABD6BF3}"/>
    <cellStyle name="Normal 34 2 3" xfId="5291" xr:uid="{DDDDEEB0-A18E-4F70-9FDC-9CADA40ABA55}"/>
    <cellStyle name="Normal 34 2 3 2" xfId="21130" xr:uid="{60B7A208-CAEA-42E5-9DEC-EF96CF8AB0D0}"/>
    <cellStyle name="Normal 34 2 4" xfId="20886" xr:uid="{EEE2F036-D17C-4484-ACBD-C7AFB99E4072}"/>
    <cellStyle name="Normal 34 2 4 2" xfId="22795" xr:uid="{90EA9C59-214A-4F00-AC6C-E9F6BF18AF65}"/>
    <cellStyle name="Normal 34 2 5" xfId="18925" xr:uid="{1041EBFF-FA3A-49F8-A1CD-8FE6653AC418}"/>
    <cellStyle name="Normal 34 2 6" xfId="23493" xr:uid="{C74358C4-570B-43E3-B15E-C44F8A9D037B}"/>
    <cellStyle name="Normal 34 3" xfId="3810" xr:uid="{BCD33A22-9629-4625-A89F-B288A509C177}"/>
    <cellStyle name="Normal 34 3 2" xfId="3584" xr:uid="{2BD46C0B-496A-489D-B337-F94593BF3048}"/>
    <cellStyle name="Normal 34 3 2 2" xfId="22356" xr:uid="{890559CB-C595-4A14-87D6-B218F5072969}"/>
    <cellStyle name="Normal 34 3 2 3" xfId="6301" xr:uid="{DA2826A0-77CB-43A5-AC07-8DB35D5C4B3B}"/>
    <cellStyle name="Normal 34 3 3" xfId="5522" xr:uid="{E207D086-39ED-42F8-B6A0-921693217C83}"/>
    <cellStyle name="Normal 34 3 3 2" xfId="21372" xr:uid="{62EFABD5-EA30-4453-9C8A-5E3A5CB5CD30}"/>
    <cellStyle name="Normal 34 4" xfId="814" xr:uid="{B1EC67DE-0863-4A09-9374-DC55277292BF}"/>
    <cellStyle name="Normal 34 4 2" xfId="21857" xr:uid="{91444485-1416-484A-8B39-31B6E8CD5D52}"/>
    <cellStyle name="Normal 34 5" xfId="3586" xr:uid="{67A9CA6C-C8A3-49C0-BA3A-6B875DCE441B}"/>
    <cellStyle name="Normal 34 5 2" xfId="20782" xr:uid="{BDD1468F-A601-42E6-806D-D2544FF45B60}"/>
    <cellStyle name="Normal 34 6" xfId="18924" xr:uid="{493A5E19-E778-431B-8DE5-91F8A0359903}"/>
    <cellStyle name="Normal 34 7" xfId="4940" xr:uid="{A5C5CE3B-1A5B-445D-B705-4F41AFB4BFBA}"/>
    <cellStyle name="Normal 34 8" xfId="22912" xr:uid="{1BBB2C62-5A1E-47F2-96A9-4E58BF0CE362}"/>
    <cellStyle name="Normal 340" xfId="31765" xr:uid="{1C7ECE4F-F4F6-4C0F-90FF-EBF5E306B35B}"/>
    <cellStyle name="Normal 341" xfId="31762" xr:uid="{95BFA8EA-FC70-401F-BE54-1131540DDA38}"/>
    <cellStyle name="Normal 342" xfId="31741" xr:uid="{51526656-C5BF-46A3-808A-ADAD3C1488B8}"/>
    <cellStyle name="Normal 342 2" xfId="32142" xr:uid="{E852C1B9-6E75-422B-A577-B55F9C50D6EF}"/>
    <cellStyle name="Normal 343" xfId="32144" xr:uid="{8E7AE118-0B2B-46D9-AB8E-58160247556C}"/>
    <cellStyle name="Normal 344" xfId="32145" xr:uid="{C4F289E1-09AE-4C04-AB75-401A427214D9}"/>
    <cellStyle name="Normal 345" xfId="32138" xr:uid="{24480F4F-96D9-4514-A68B-E8D64794684A}"/>
    <cellStyle name="Normal 346" xfId="32141" xr:uid="{ACF00593-4D25-42C7-9E2B-C019F0030B8E}"/>
    <cellStyle name="Normal 347" xfId="32139" xr:uid="{E5CF7DA8-547A-451F-BB66-A15B8E7D6A0F}"/>
    <cellStyle name="Normal 348" xfId="32137" xr:uid="{154267DF-8666-4B6A-9BDC-C983D33CF482}"/>
    <cellStyle name="Normal 349" xfId="32140" xr:uid="{5D9BEE28-6A4D-4544-BABA-3A29816F1398}"/>
    <cellStyle name="Normal 35" xfId="229" xr:uid="{F9CD2C0E-0EDD-43FB-9770-48678BD2800F}"/>
    <cellStyle name="Normal 35 2" xfId="3583" xr:uid="{CD111644-8E32-4910-A53E-C928915DCA0C}"/>
    <cellStyle name="Normal 35 2 2" xfId="3808" xr:uid="{586A2CA4-1DEB-4761-81D2-DF9127AAB779}"/>
    <cellStyle name="Normal 35 2 2 2" xfId="6109" xr:uid="{D559DB96-495A-438F-8558-5A1F34E67760}"/>
    <cellStyle name="Normal 35 2 2 2 2" xfId="22104" xr:uid="{D682B430-9C88-47EF-8892-A6C620659D19}"/>
    <cellStyle name="Normal 35 2 3" xfId="5292" xr:uid="{7C3818CE-E9A2-40C6-A87A-5B2582C28B2D}"/>
    <cellStyle name="Normal 35 2 3 2" xfId="21131" xr:uid="{826DC380-2EC9-4F1F-AF3D-7B51A4839BA0}"/>
    <cellStyle name="Normal 35 2 4" xfId="20887" xr:uid="{90C0AD8A-153D-4443-B916-EE0A4EB1FEA3}"/>
    <cellStyle name="Normal 35 2 4 2" xfId="22764" xr:uid="{11C3B61F-29B9-479C-90A1-A1C5F39E57BC}"/>
    <cellStyle name="Normal 35 2 5" xfId="18927" xr:uid="{BDD765BE-9927-4DC4-8D97-2284DA3D1125}"/>
    <cellStyle name="Normal 35 2 6" xfId="23494" xr:uid="{88728D47-FC26-4C6E-A1FA-8E0633C17950}"/>
    <cellStyle name="Normal 35 3" xfId="3582" xr:uid="{6886103F-9D1F-40BF-BE80-3DF5A1C046E6}"/>
    <cellStyle name="Normal 35 3 2" xfId="3414" xr:uid="{860B9F8B-DE9A-4DA7-86AD-01086CB4C089}"/>
    <cellStyle name="Normal 35 3 2 2" xfId="22357" xr:uid="{B3EC08C3-9468-488D-97B6-7145F48D2BB8}"/>
    <cellStyle name="Normal 35 3 2 3" xfId="6302" xr:uid="{6991610B-0BDC-4C7F-A115-A5CAA8DC370A}"/>
    <cellStyle name="Normal 35 3 3" xfId="5523" xr:uid="{6E1FB10E-563B-462C-9A4C-638DBCAB10AF}"/>
    <cellStyle name="Normal 35 3 3 2" xfId="21373" xr:uid="{5E2D6507-C55F-4DB9-B0A6-D0BD3CA01E6E}"/>
    <cellStyle name="Normal 35 4" xfId="3357" xr:uid="{25C5D575-78F3-4621-B774-BCF7A8CD9FBC}"/>
    <cellStyle name="Normal 35 4 2" xfId="21858" xr:uid="{7E9FF8E2-3185-4A3D-BAE0-0ECB8251120D}"/>
    <cellStyle name="Normal 35 5" xfId="3809" xr:uid="{0B737A87-CB4E-43E9-8C2A-AEB5A34C4102}"/>
    <cellStyle name="Normal 35 5 2" xfId="20783" xr:uid="{18441284-BC6E-4190-B95D-DC0C2E719D7C}"/>
    <cellStyle name="Normal 35 6" xfId="18926" xr:uid="{9CDB08BC-38CE-4DEB-B7A1-6B300A20E777}"/>
    <cellStyle name="Normal 35 7" xfId="4941" xr:uid="{AFB7D9C4-4FA1-4174-9059-6E7B717BD901}"/>
    <cellStyle name="Normal 35 8" xfId="22913" xr:uid="{F68844D8-6B0F-4375-8FC5-5AD088304781}"/>
    <cellStyle name="Normal 350" xfId="40" xr:uid="{9EF63D37-882C-4C4B-9675-25AA616AC95B}"/>
    <cellStyle name="Normal 351" xfId="47" xr:uid="{3A5AA46C-9F87-4486-835C-E94A21BBD8AF}"/>
    <cellStyle name="Normal 352" xfId="32146" xr:uid="{8D97CF6D-DD08-4E0D-8117-AFD21583F918}"/>
    <cellStyle name="Normal 353" xfId="32147" xr:uid="{2313B117-F163-4673-9BCA-6A5AE6142EE4}"/>
    <cellStyle name="Normal 354" xfId="32148" xr:uid="{314F6F0D-6BBC-4EBB-B634-08B5E14CE934}"/>
    <cellStyle name="Normal 355" xfId="38" xr:uid="{572DD62D-316D-4396-B8FF-2B10DD6254C0}"/>
    <cellStyle name="Normal 356" xfId="39" xr:uid="{C9FBCA51-4A09-4A75-B13D-FCE10EE819F9}"/>
    <cellStyle name="Normal 36" xfId="230" xr:uid="{F0843030-309B-49C8-B1E9-64728C7E53B8}"/>
    <cellStyle name="Normal 36 2" xfId="3581" xr:uid="{1D2D2D2C-E837-4962-A7EE-9490D5638580}"/>
    <cellStyle name="Normal 36 2 2" xfId="3806" xr:uid="{6B45F986-4C5E-40F6-9B2C-D4F0979AFA0B}"/>
    <cellStyle name="Normal 36 2 2 2" xfId="6110" xr:uid="{50AC6E1B-6740-42E5-80D6-62634EB2AEA7}"/>
    <cellStyle name="Normal 36 2 2 2 2" xfId="22105" xr:uid="{185C9473-E4F8-458D-914A-477AC3FD91B6}"/>
    <cellStyle name="Normal 36 2 3" xfId="5293" xr:uid="{61D7CD0A-18A0-4E4C-8E47-500D4EF19C52}"/>
    <cellStyle name="Normal 36 2 3 2" xfId="21132" xr:uid="{44A77CC7-A185-4F4E-9782-45153B3E47E7}"/>
    <cellStyle name="Normal 36 2 4" xfId="20888" xr:uid="{B5E1AC4F-7F16-4FC5-A119-3ACAC24818EB}"/>
    <cellStyle name="Normal 36 2 4 2" xfId="22763" xr:uid="{BF1654FC-13B9-4839-88AC-250278DE1FF1}"/>
    <cellStyle name="Normal 36 2 5" xfId="18929" xr:uid="{087C292B-2A8C-4825-8700-B08C5E600AA3}"/>
    <cellStyle name="Normal 36 2 6" xfId="23495" xr:uid="{EB22FD06-0CFF-4DD3-ADF7-6BD007922F25}"/>
    <cellStyle name="Normal 36 3" xfId="3580" xr:uid="{4D001600-5CE6-4863-95D4-3EC56A8DEFAE}"/>
    <cellStyle name="Normal 36 3 2" xfId="3805" xr:uid="{DC0FBE6A-987A-40D7-9187-D7C7B08BCE9B}"/>
    <cellStyle name="Normal 36 3 2 2" xfId="22358" xr:uid="{4E6B82ED-F990-42B7-B41E-38290B15C83B}"/>
    <cellStyle name="Normal 36 3 2 3" xfId="6303" xr:uid="{B2B89870-1986-433A-BAB1-EA03DD6121D4}"/>
    <cellStyle name="Normal 36 3 3" xfId="5524" xr:uid="{F34C5CD5-5405-4F40-BE75-C616875ED1FE}"/>
    <cellStyle name="Normal 36 3 3 2" xfId="21374" xr:uid="{62954733-199A-4B38-8C62-9A591A8434D9}"/>
    <cellStyle name="Normal 36 4" xfId="828" xr:uid="{720A554B-1D96-4BF2-9A2D-D9EAE1596D3D}"/>
    <cellStyle name="Normal 36 4 2" xfId="21859" xr:uid="{C96CF40C-37C2-47BB-8005-DF9FC61A5FA7}"/>
    <cellStyle name="Normal 36 5" xfId="3807" xr:uid="{A2BE3281-501B-49B8-964F-0DC2DF937E2A}"/>
    <cellStyle name="Normal 36 5 2" xfId="20784" xr:uid="{1C64FC1F-FE37-4A6A-AE32-B905D8ADEC7D}"/>
    <cellStyle name="Normal 36 6" xfId="18928" xr:uid="{206B3C93-C42A-42DC-BBF2-EEC690654987}"/>
    <cellStyle name="Normal 36 7" xfId="4942" xr:uid="{7B1A881B-BDB4-447A-83C3-6ABEB80165EC}"/>
    <cellStyle name="Normal 36 8" xfId="22914" xr:uid="{1AD99C05-2C96-4F54-9A39-E54DF55FCD83}"/>
    <cellStyle name="Normal 37" xfId="231" xr:uid="{D4375D9F-9D8A-44B9-9BD8-9BF4DDB5538C}"/>
    <cellStyle name="Normal 37 2" xfId="3804" xr:uid="{A88AB95B-95A8-4CF1-852B-F298BB31C621}"/>
    <cellStyle name="Normal 37 2 2" xfId="3578" xr:uid="{DCA026D4-09F8-405E-AC15-F3184498B770}"/>
    <cellStyle name="Normal 37 2 2 2" xfId="6111" xr:uid="{138CAB16-2A77-49BC-B9F0-0305EE5856BD}"/>
    <cellStyle name="Normal 37 2 2 2 2" xfId="22106" xr:uid="{7CEB1FA5-7D52-4E33-9DBB-3743832A7FA4}"/>
    <cellStyle name="Normal 37 2 3" xfId="5294" xr:uid="{9CC0F5AF-2E5B-44F7-8910-9BD4A1C76593}"/>
    <cellStyle name="Normal 37 2 3 2" xfId="21133" xr:uid="{CDEB04A5-030D-420E-B028-D960FD64114D}"/>
    <cellStyle name="Normal 37 2 4" xfId="20889" xr:uid="{7117A47C-6C87-4FA7-968C-559BE7F3F045}"/>
    <cellStyle name="Normal 37 2 4 2" xfId="22702" xr:uid="{D39D5D54-D6F6-48D7-9183-A599831DA0E3}"/>
    <cellStyle name="Normal 37 2 5" xfId="18931" xr:uid="{150E3619-15A7-48B2-8B0E-C1371527D660}"/>
    <cellStyle name="Normal 37 2 6" xfId="23496" xr:uid="{3F970311-908F-42DF-B510-1CB33BED2B15}"/>
    <cellStyle name="Normal 37 3" xfId="3803" xr:uid="{50A774DE-7BA6-4A96-930D-C70CB9C3CC65}"/>
    <cellStyle name="Normal 37 3 2" xfId="3577" xr:uid="{0E8EC14A-B6DF-41D9-B1D4-DCFD6E9CBBB0}"/>
    <cellStyle name="Normal 37 3 2 2" xfId="22359" xr:uid="{DCDE2984-B9B1-4858-8E60-41FDC6397BCD}"/>
    <cellStyle name="Normal 37 3 2 3" xfId="6304" xr:uid="{7DCF00A0-B125-4A00-83A0-F6C16AE81484}"/>
    <cellStyle name="Normal 37 3 3" xfId="5525" xr:uid="{90A79017-A615-426D-B544-DEE1C4E7F8A5}"/>
    <cellStyle name="Normal 37 3 3 2" xfId="21375" xr:uid="{12C309C8-7F7B-4CF6-BF23-50F314E91580}"/>
    <cellStyle name="Normal 37 4" xfId="815" xr:uid="{2E9DB036-75D7-4FA4-8869-721F40944B1D}"/>
    <cellStyle name="Normal 37 4 2" xfId="21860" xr:uid="{23BCCDA0-7A1B-42EE-844C-1C047FF2E926}"/>
    <cellStyle name="Normal 37 5" xfId="3579" xr:uid="{B4FB6414-9FC5-416D-8741-1917A072C758}"/>
    <cellStyle name="Normal 37 5 2" xfId="20785" xr:uid="{87B191CC-2639-4279-A674-F7E28EA8D6FF}"/>
    <cellStyle name="Normal 37 6" xfId="18930" xr:uid="{27797D09-B9DA-4D24-BF5B-BC864C4EDF28}"/>
    <cellStyle name="Normal 37 7" xfId="4943" xr:uid="{7029B4FB-1679-4C92-A7D8-74C583B940BC}"/>
    <cellStyle name="Normal 37 8" xfId="22915" xr:uid="{086897FF-E5B5-4D21-9F3E-BC12A33663B5}"/>
    <cellStyle name="Normal 38" xfId="232" xr:uid="{648A833B-C541-4471-9E08-307F734E3590}"/>
    <cellStyle name="Normal 38 2" xfId="3576" xr:uid="{145DE5F1-88B5-4CA3-9737-5BA2FF302180}"/>
    <cellStyle name="Normal 38 2 2" xfId="3801" xr:uid="{80A8D319-A315-4332-B5F3-C43D8D34FEC7}"/>
    <cellStyle name="Normal 38 2 2 2" xfId="6112" xr:uid="{B3D90E8D-5105-4E48-B2CD-6717FC7CA861}"/>
    <cellStyle name="Normal 38 2 2 2 2" xfId="22107" xr:uid="{2452C2CF-3320-498A-BB48-9621BC1234F0}"/>
    <cellStyle name="Normal 38 2 3" xfId="5295" xr:uid="{8478CF3B-FDC5-46A3-8135-1FB3EF0D466C}"/>
    <cellStyle name="Normal 38 2 3 2" xfId="21134" xr:uid="{2E4C65AC-D81D-44F9-8874-5FD06BBA8A63}"/>
    <cellStyle name="Normal 38 2 4" xfId="20890" xr:uid="{050FEBA9-CA8A-488A-B972-B5BDAD3E80F0}"/>
    <cellStyle name="Normal 38 2 4 2" xfId="22707" xr:uid="{B1D20450-D376-49BF-AA72-477628E0971C}"/>
    <cellStyle name="Normal 38 2 5" xfId="18933" xr:uid="{7495FC30-FC7C-467D-A4CF-C422CD2C5031}"/>
    <cellStyle name="Normal 38 2 6" xfId="23497" xr:uid="{BE7BCCEA-DFB5-48F6-A653-77740A2C691E}"/>
    <cellStyle name="Normal 38 3" xfId="3575" xr:uid="{A9A9B486-80D4-48EE-813C-3F623AE05E1C}"/>
    <cellStyle name="Normal 38 3 2" xfId="3800" xr:uid="{98796BD1-EE2E-42BF-A907-3DC7DE22F916}"/>
    <cellStyle name="Normal 38 3 2 2" xfId="22360" xr:uid="{7E3D5CC9-F4A7-4339-859C-03602F79FF94}"/>
    <cellStyle name="Normal 38 3 2 3" xfId="6305" xr:uid="{FD80E662-AA19-4333-8C20-5B949AAD678C}"/>
    <cellStyle name="Normal 38 3 3" xfId="5526" xr:uid="{76E3F664-0749-4089-BEDD-C60A925C424A}"/>
    <cellStyle name="Normal 38 3 3 2" xfId="21376" xr:uid="{D0692144-7205-4D33-8D84-C85938742D0D}"/>
    <cellStyle name="Normal 38 4" xfId="3354" xr:uid="{1409C648-26CD-421E-A129-AD3A088C191D}"/>
    <cellStyle name="Normal 38 4 2" xfId="21861" xr:uid="{E448A0AA-6F70-4FA9-8210-1058E542F193}"/>
    <cellStyle name="Normal 38 5" xfId="3802" xr:uid="{877B46A8-8F82-47FA-B33C-BBB1FF96A780}"/>
    <cellStyle name="Normal 38 5 2" xfId="20786" xr:uid="{DBCEAB03-A5C4-4EB3-AFE7-2387C0556969}"/>
    <cellStyle name="Normal 38 6" xfId="18932" xr:uid="{1784DB5A-2D90-48ED-9978-A659DA692934}"/>
    <cellStyle name="Normal 38 7" xfId="4944" xr:uid="{2F6F2A4C-2020-4335-9F8C-0196B8496BC1}"/>
    <cellStyle name="Normal 38 8" xfId="22916" xr:uid="{D9F1224B-4B62-4D63-BAD8-8F5128B1F2ED}"/>
    <cellStyle name="Normal 39" xfId="233" xr:uid="{037B5545-0DD8-4DD6-BAA5-A2BD9AFDB89E}"/>
    <cellStyle name="Normal 39 2" xfId="3799" xr:uid="{0B23984B-4CF4-41CF-8EEF-3701F58FDAE9}"/>
    <cellStyle name="Normal 39 2 2" xfId="3573" xr:uid="{66CF7813-09CF-4623-B024-0D953ED19D4F}"/>
    <cellStyle name="Normal 39 2 2 2" xfId="6113" xr:uid="{CF3FFF49-18DC-485E-B303-52351F716860}"/>
    <cellStyle name="Normal 39 2 2 2 2" xfId="22108" xr:uid="{8B747802-AE09-4977-BA86-7325B8BCDD13}"/>
    <cellStyle name="Normal 39 2 3" xfId="5296" xr:uid="{F6A8333A-07B7-464A-BA7E-750DE9234A56}"/>
    <cellStyle name="Normal 39 2 3 2" xfId="21135" xr:uid="{9CFD96F0-93BB-4124-A68F-9D485ACC0A43}"/>
    <cellStyle name="Normal 39 2 4" xfId="20891" xr:uid="{8226538A-112E-4D50-8852-88B16C1C6208}"/>
    <cellStyle name="Normal 39 2 4 2" xfId="22768" xr:uid="{3EABEF9C-CEC8-4460-924F-972CA69B0C86}"/>
    <cellStyle name="Normal 39 2 5" xfId="23498" xr:uid="{116975A5-C14A-4A3E-9C70-C652508FDA4F}"/>
    <cellStyle name="Normal 39 3" xfId="3798" xr:uid="{43183033-F42C-40A3-A645-5858F5D540C7}"/>
    <cellStyle name="Normal 39 3 2" xfId="3572" xr:uid="{8F8427B4-0B41-43D2-966C-6778198DEB1D}"/>
    <cellStyle name="Normal 39 3 2 2" xfId="22361" xr:uid="{969129E6-3C62-4EB4-9460-9EF152DDBB4D}"/>
    <cellStyle name="Normal 39 3 2 3" xfId="6306" xr:uid="{C3720242-9F34-41B2-9BF0-0B4633F3918B}"/>
    <cellStyle name="Normal 39 3 3" xfId="5527" xr:uid="{B9EA9E30-F3ED-49C3-B401-DF8F5822F368}"/>
    <cellStyle name="Normal 39 3 3 2" xfId="21377" xr:uid="{091C3294-7129-425E-993C-5FA9EF24567F}"/>
    <cellStyle name="Normal 39 4" xfId="964" xr:uid="{233CEFB3-ED83-4C5D-A9B8-627472807D8D}"/>
    <cellStyle name="Normal 39 4 2" xfId="21862" xr:uid="{6DECB804-B0EF-4347-B821-1492FF13FC20}"/>
    <cellStyle name="Normal 39 5" xfId="3574" xr:uid="{3CE2A592-4C24-4257-BEDA-1C17FD49D52F}"/>
    <cellStyle name="Normal 39 5 2" xfId="20787" xr:uid="{D5E49D24-9360-44E2-9084-31D20828D137}"/>
    <cellStyle name="Normal 39 6" xfId="18934" xr:uid="{F1BEC936-AE32-46EF-8FEF-CC3257228D6B}"/>
    <cellStyle name="Normal 39 7" xfId="4945" xr:uid="{6D3B54CC-37D9-4D29-A7DC-15537F506F68}"/>
    <cellStyle name="Normal 39 8" xfId="22917" xr:uid="{208C6957-50B9-4249-ACF1-13DF6AA6231F}"/>
    <cellStyle name="Normal 4" xfId="67" xr:uid="{84329BCC-3299-474A-9BEB-F09482711171}"/>
    <cellStyle name="Normal 4 10" xfId="5182" xr:uid="{0B5973C3-EE9D-4155-A728-1B771C41BA7F}"/>
    <cellStyle name="Normal 4 10 2" xfId="5429" xr:uid="{E6967983-EEAB-4CB1-9645-A15D3D3E9D17}"/>
    <cellStyle name="Normal 4 10 2 2" xfId="6210" xr:uid="{F98F1487-5564-483F-BDE4-3B861AE41F79}"/>
    <cellStyle name="Normal 4 10 2 2 2" xfId="22253" xr:uid="{E70AB376-8972-4CD4-988B-A3C842922227}"/>
    <cellStyle name="Normal 4 10 2 2 3" xfId="31686" xr:uid="{716DEEA5-B6F1-4425-8ED9-ADF1929EB0BC}"/>
    <cellStyle name="Normal 4 10 2 3" xfId="21282" xr:uid="{2B4F4EAD-9BBB-43F1-9DE7-D12D072A4014}"/>
    <cellStyle name="Normal 4 10 2 3 2" xfId="31664" xr:uid="{6B8B83F2-452B-46FE-A074-6E3875366469}"/>
    <cellStyle name="Normal 4 10 2 4" xfId="31647" xr:uid="{D2DC6297-97B5-47A2-B139-88AF5CD9DAAD}"/>
    <cellStyle name="Normal 4 10 3" xfId="5620" xr:uid="{0A1D0BD2-1827-4412-B933-C01E4150E419}"/>
    <cellStyle name="Normal 4 10 3 2" xfId="6401" xr:uid="{26CBD74A-D85C-432C-A9A1-124DCE5EC60B}"/>
    <cellStyle name="Normal 4 10 3 2 2" xfId="22515" xr:uid="{68F45E1D-4C2D-4CB2-BBA0-524CBADB3ABF}"/>
    <cellStyle name="Normal 4 10 3 3" xfId="21528" xr:uid="{1BE0FCF0-5E01-4997-A9B3-B7D7C6B4E45E}"/>
    <cellStyle name="Normal 4 10 3 4" xfId="31661" xr:uid="{C585B80A-CE29-40FC-AD2A-2002199DD096}"/>
    <cellStyle name="Normal 4 10 4" xfId="6005" xr:uid="{1FA81DED-51D6-4768-96EC-EF3A85842F81}"/>
    <cellStyle name="Normal 4 10 4 2" xfId="22011" xr:uid="{0CF213A1-8841-4209-9997-3D4731FCF8BF}"/>
    <cellStyle name="Normal 4 10 5" xfId="18936" xr:uid="{B0C2850B-3EC3-49FA-BB77-6FD80D3DB88F}"/>
    <cellStyle name="Normal 4 10 6" xfId="31553" xr:uid="{66865BE8-9B7F-404A-88B0-00303074DCAA}"/>
    <cellStyle name="Normal 4 11" xfId="5203" xr:uid="{4E80BFF7-0AA3-4735-B9AD-84180DE572B3}"/>
    <cellStyle name="Normal 4 11 2" xfId="5450" xr:uid="{D611D325-FC64-4F7A-8E69-2EED3DF4A768}"/>
    <cellStyle name="Normal 4 11 2 2" xfId="6232" xr:uid="{941A2992-D4FE-4898-B1F9-56BF700334B2}"/>
    <cellStyle name="Normal 4 11 2 2 2" xfId="22276" xr:uid="{7D7D7226-79BF-428B-8D1F-FF2F1E56B18D}"/>
    <cellStyle name="Normal 4 11 2 3" xfId="21304" xr:uid="{121CAE58-A7AF-43FA-864D-3F82538520A0}"/>
    <cellStyle name="Normal 4 11 3" xfId="5642" xr:uid="{96CACD72-A584-41D1-8AB7-EBBCB81F5BE3}"/>
    <cellStyle name="Normal 4 11 3 2" xfId="6424" xr:uid="{4D3EAB6B-4BB3-443D-9F81-30A9EC3029B1}"/>
    <cellStyle name="Normal 4 11 3 2 2" xfId="22538" xr:uid="{6370F845-4E51-4726-8AAD-9554B093D9EB}"/>
    <cellStyle name="Normal 4 11 3 3" xfId="21551" xr:uid="{2C9AFA65-7689-4805-8086-10EF35CF6155}"/>
    <cellStyle name="Normal 4 11 4" xfId="6029" xr:uid="{8C86D374-029D-4FAB-BDFF-C421F3400307}"/>
    <cellStyle name="Normal 4 11 4 2" xfId="22035" xr:uid="{836CB070-2407-4F7D-94CD-0AAF0B41AA1C}"/>
    <cellStyle name="Normal 4 11 5" xfId="18937" xr:uid="{388F69A5-4D0A-4D63-894B-EB892F8B89A4}"/>
    <cellStyle name="Normal 4 12" xfId="5227" xr:uid="{F7F057E5-55DF-488F-AA88-ACC39E3A313D}"/>
    <cellStyle name="Normal 4 12 2" xfId="6053" xr:uid="{9BC7890A-5A90-47D6-B3D6-60D3BF14B7EC}"/>
    <cellStyle name="Normal 4 12 2 2" xfId="22058" xr:uid="{9977139F-0714-4A66-BE0A-271CD0EDF038}"/>
    <cellStyle name="Normal 4 12 3" xfId="18938" xr:uid="{967EE7AE-25F7-44EC-A1B0-C5AA1A394096}"/>
    <cellStyle name="Normal 4 13" xfId="5472" xr:uid="{0ED3FD93-46FC-4D9F-B9C0-7AE397AAA604}"/>
    <cellStyle name="Normal 4 13 2" xfId="6256" xr:uid="{E71FA0DF-9AEB-40FE-9A1B-C8A45508C4C3}"/>
    <cellStyle name="Normal 4 13 2 2" xfId="22299" xr:uid="{4C064FA0-B2DB-4D3A-B67C-4BF0EEB7D9C9}"/>
    <cellStyle name="Normal 4 13 3" xfId="21327" xr:uid="{9991A406-E2DB-459C-96ED-7029903383D0}"/>
    <cellStyle name="Normal 4 13 4" xfId="20670" xr:uid="{B471C526-91BF-4372-ADD6-B61C7FFF87AA}"/>
    <cellStyle name="Normal 4 14" xfId="5668" xr:uid="{B1CC342A-6085-49AE-856E-00E689A209C9}"/>
    <cellStyle name="Normal 4 14 2" xfId="6450" xr:uid="{C55E4A90-70A1-43BF-A989-093D47EB8362}"/>
    <cellStyle name="Normal 4 14 2 2" xfId="22563" xr:uid="{753488ED-FF53-4BD5-93A4-F25645331E3D}"/>
    <cellStyle name="Normal 4 14 3" xfId="18935" xr:uid="{440AE0D0-2DEA-4C84-9F12-6996EC88F7C2}"/>
    <cellStyle name="Normal 4 15" xfId="5693" xr:uid="{5681F68F-C759-47BF-AFC4-EF72120B14E9}"/>
    <cellStyle name="Normal 4 15 2" xfId="6475" xr:uid="{F895A1E5-2501-404E-97C2-F9BECD927874}"/>
    <cellStyle name="Normal 4 15 2 2" xfId="22587" xr:uid="{8826741E-8074-4D1E-8311-019C504473DA}"/>
    <cellStyle name="Normal 4 15 3" xfId="21599" xr:uid="{AEFC1A74-57B9-404F-918E-154C9D5C1F56}"/>
    <cellStyle name="Normal 4 16" xfId="5718" xr:uid="{9710D32A-8B80-4856-9F57-B825861F9155}"/>
    <cellStyle name="Normal 4 16 2" xfId="6500" xr:uid="{154D9A09-95CF-4521-A1FD-15DC59FC8E4E}"/>
    <cellStyle name="Normal 4 16 2 2" xfId="22611" xr:uid="{991100BD-D45C-4CD8-B685-5A92D6D0EA91}"/>
    <cellStyle name="Normal 4 16 3" xfId="21622" xr:uid="{EF3FCF37-28B5-44A0-AAF3-976FB28E1700}"/>
    <cellStyle name="Normal 4 17" xfId="5741" xr:uid="{57630D0A-78B1-49AA-A7C9-54A29BA8832D}"/>
    <cellStyle name="Normal 4 17 2" xfId="6523" xr:uid="{91819A21-E0AA-451B-BF48-9CA5A0D6EDB6}"/>
    <cellStyle name="Normal 4 17 2 2" xfId="22633" xr:uid="{EAECB44B-DFFD-4005-95A5-A9B3982AA3B6}"/>
    <cellStyle name="Normal 4 17 3" xfId="21644" xr:uid="{A164E57C-DC88-4F1E-9DF2-EDD3730FAA4F}"/>
    <cellStyle name="Normal 4 18" xfId="5765" xr:uid="{53B1F3FC-68DD-4F28-B90B-6314BB75071B}"/>
    <cellStyle name="Normal 4 18 2" xfId="6547" xr:uid="{128B5F16-5F64-4CE0-ACF6-A65042EC6719}"/>
    <cellStyle name="Normal 4 18 2 2" xfId="22656" xr:uid="{6F7A49C2-37FD-4692-AE48-9AFD271170F2}"/>
    <cellStyle name="Normal 4 18 3" xfId="21667" xr:uid="{263F79BA-0E5D-497F-B986-8447C48AD803}"/>
    <cellStyle name="Normal 4 19" xfId="5789" xr:uid="{89752379-118A-4A84-9235-9D1BB179013B}"/>
    <cellStyle name="Normal 4 19 2" xfId="6571" xr:uid="{59E2E4BE-3609-4876-9362-769D96CAAD71}"/>
    <cellStyle name="Normal 4 19 2 2" xfId="22679" xr:uid="{E37862E5-1096-4112-AC39-0DFDF4BC3C80}"/>
    <cellStyle name="Normal 4 19 3" xfId="21690" xr:uid="{DFA997EA-A506-470E-AE37-C869FAF20307}"/>
    <cellStyle name="Normal 4 2" xfId="270" xr:uid="{410A76D6-80C5-4FD9-B9A5-86FA0380B12E}"/>
    <cellStyle name="Normal 4 2 10" xfId="20671" xr:uid="{8AC134D5-E082-4020-AE56-D54C26323A7B}"/>
    <cellStyle name="Normal 4 2 11" xfId="20818" xr:uid="{F60F0646-9314-4E1B-8655-187BA67986B0}"/>
    <cellStyle name="Normal 4 2 12" xfId="18939" xr:uid="{A13624FA-6F26-45E4-AF33-56CDB4C34938}"/>
    <cellStyle name="Normal 4 2 13" xfId="4487" xr:uid="{C19962B7-E5D5-4F71-85A4-B1928D4EE30F}"/>
    <cellStyle name="Normal 4 2 14" xfId="31736" xr:uid="{8CE51BE6-B31E-4507-8D2C-9118C24505F9}"/>
    <cellStyle name="Normal 4 2 2" xfId="670" xr:uid="{3A4AFDBB-86E3-4BF7-8F6F-FC161971C172}"/>
    <cellStyle name="Normal 4 2 2 10" xfId="5244" xr:uid="{420FF970-5203-4220-93F0-DCC5913EA77C}"/>
    <cellStyle name="Normal 4 2 2 11" xfId="4785" xr:uid="{320522FA-F398-4C67-996E-24415889AD3D}"/>
    <cellStyle name="Normal 4 2 2 2" xfId="6063" xr:uid="{FFC38C29-416E-41B1-8D68-4642549B3199}"/>
    <cellStyle name="Normal 4 2 2 2 2" xfId="18942" xr:uid="{BB5C726D-11CF-4EBE-B396-3A2F24948CA7}"/>
    <cellStyle name="Normal 4 2 2 2 2 2" xfId="18943" xr:uid="{5CEBE3CE-EA70-4A64-9916-9AB8BDCCA06E}"/>
    <cellStyle name="Normal 4 2 2 2 2 2 2" xfId="28820" xr:uid="{EF706139-B1D7-43B6-90AF-83F8A3033C87}"/>
    <cellStyle name="Normal 4 2 2 2 2 2 3" xfId="25845" xr:uid="{9EA000A4-82FA-4D4B-A479-DC37F966BE7E}"/>
    <cellStyle name="Normal 4 2 2 2 2 3" xfId="18944" xr:uid="{FF378472-10C2-419C-9420-62D2395461ED}"/>
    <cellStyle name="Normal 4 2 2 2 2 3 2" xfId="27306" xr:uid="{17281FEF-C117-4935-A1CE-47A735B864E9}"/>
    <cellStyle name="Normal 4 2 2 2 2 4" xfId="30301" xr:uid="{43C82DC2-AC85-4D24-A2DA-8F15AB4A54D2}"/>
    <cellStyle name="Normal 4 2 2 2 2 5" xfId="24376" xr:uid="{8D6E5643-042B-4491-85A1-AD20DF3C67B2}"/>
    <cellStyle name="Normal 4 2 2 2 3" xfId="18945" xr:uid="{C301DD0F-3BCF-4483-9738-C1E22D6E3149}"/>
    <cellStyle name="Normal 4 2 2 2 3 2" xfId="26132" xr:uid="{2FAB8719-FB08-4AAF-86FF-CF3129A84E79}"/>
    <cellStyle name="Normal 4 2 2 2 3 2 2" xfId="29110" xr:uid="{077FC098-8E89-4DC7-9F0D-3C9BF0FDD3A1}"/>
    <cellStyle name="Normal 4 2 2 2 3 3" xfId="27599" xr:uid="{1DBD14AA-81CE-4E7D-B538-096B5A31761D}"/>
    <cellStyle name="Normal 4 2 2 2 3 4" xfId="30597" xr:uid="{E22F7F54-A676-4969-A47A-AD07C3DF379F}"/>
    <cellStyle name="Normal 4 2 2 2 3 5" xfId="24688" xr:uid="{388F8589-9600-4FC8-9B22-24B3909F6C22}"/>
    <cellStyle name="Normal 4 2 2 2 4" xfId="18946" xr:uid="{5DDBDD5E-3402-4AA5-A25B-FDA60F07AEB6}"/>
    <cellStyle name="Normal 4 2 2 2 4 2" xfId="26423" xr:uid="{16199357-1317-4960-9886-9A82DF1D67FC}"/>
    <cellStyle name="Normal 4 2 2 2 4 2 2" xfId="29407" xr:uid="{C9957871-4B17-4E16-A4D5-2D43E05BC0B5}"/>
    <cellStyle name="Normal 4 2 2 2 4 3" xfId="27896" xr:uid="{8FE6E842-C8EA-470F-A630-52EF20A70351}"/>
    <cellStyle name="Normal 4 2 2 2 4 4" xfId="30895" xr:uid="{DC96E130-7F61-4C62-9C31-7830DE4CE46B}"/>
    <cellStyle name="Normal 4 2 2 2 4 5" xfId="24967" xr:uid="{5444A95C-92B1-4D75-B12D-E0506D00F25E}"/>
    <cellStyle name="Normal 4 2 2 2 5" xfId="18947" xr:uid="{BC353B7E-E373-4F0E-918C-B343517C1F12}"/>
    <cellStyle name="Normal 4 2 2 2 5 2" xfId="26732" xr:uid="{89D5EDB0-F37F-4F17-97E7-4C941F507A46}"/>
    <cellStyle name="Normal 4 2 2 2 5 2 2" xfId="29716" xr:uid="{8BB1C1E1-EBC6-4A62-9158-97CC64424644}"/>
    <cellStyle name="Normal 4 2 2 2 5 3" xfId="28205" xr:uid="{7C7DCE4E-2A87-4A85-AF62-C7DA1F9DDA5C}"/>
    <cellStyle name="Normal 4 2 2 2 5 4" xfId="31205" xr:uid="{0DA686AF-69CF-4B3D-86C0-819601C5100A}"/>
    <cellStyle name="Normal 4 2 2 2 5 5" xfId="25264" xr:uid="{73D43F01-1C52-4050-A50B-FA83FD168E48}"/>
    <cellStyle name="Normal 4 2 2 2 6" xfId="18941" xr:uid="{23061C97-6500-4510-B307-DB03D9240B8D}"/>
    <cellStyle name="Normal 4 2 2 2 6 2" xfId="28530" xr:uid="{64D54531-39E1-42FF-91BE-3567CEEF2427}"/>
    <cellStyle name="Normal 4 2 2 2 6 3" xfId="25564" xr:uid="{E9D768F8-F62F-49AD-B294-CDCC601B6471}"/>
    <cellStyle name="Normal 4 2 2 2 7" xfId="27015" xr:uid="{8DDD244F-056D-42B7-B538-FBCEDAD99976}"/>
    <cellStyle name="Normal 4 2 2 2 8" xfId="30009" xr:uid="{7CE76D1A-D5DC-443C-AD7F-85105E9C3F63}"/>
    <cellStyle name="Normal 4 2 2 2 9" xfId="23973" xr:uid="{E5AC263F-72BB-4109-8FEB-59A4A0234D04}"/>
    <cellStyle name="Normal 4 2 2 3" xfId="18948" xr:uid="{D2734D94-1D87-4C6E-B67E-68966C85D1CF}"/>
    <cellStyle name="Normal 4 2 2 3 2" xfId="18949" xr:uid="{6724BA62-0648-482A-B475-30A758183134}"/>
    <cellStyle name="Normal 4 2 2 3 2 2" xfId="18950" xr:uid="{207C0745-AA71-4C7F-8E55-47AB7E66E501}"/>
    <cellStyle name="Normal 4 2 2 3 2 3" xfId="18951" xr:uid="{E4F234D9-4CA8-4CDD-9CDE-A55E4C492471}"/>
    <cellStyle name="Normal 4 2 2 3 2 4" xfId="31409" xr:uid="{3992CA4C-5B07-4F3A-8C30-1258D470F2B4}"/>
    <cellStyle name="Normal 4 2 2 3 3" xfId="18952" xr:uid="{E3964FB4-581A-4B7B-980E-591520A0DE0D}"/>
    <cellStyle name="Normal 4 2 2 3 4" xfId="18953" xr:uid="{4F246716-E5A3-4988-B168-27B73A455AFD}"/>
    <cellStyle name="Normal 4 2 2 3 5" xfId="18954" xr:uid="{09FADC01-370A-4934-834E-0443ECB87A9F}"/>
    <cellStyle name="Normal 4 2 2 3 6" xfId="24191" xr:uid="{6AE34CC7-5A1F-4F54-96DF-C5665A0D0B7C}"/>
    <cellStyle name="Normal 4 2 2 4" xfId="18955" xr:uid="{4C9CEB9C-DDA3-4540-8F55-AED670BA15D0}"/>
    <cellStyle name="Normal 4 2 2 4 2" xfId="18956" xr:uid="{41928419-479F-456C-A649-59C80C6EB077}"/>
    <cellStyle name="Normal 4 2 2 4 3" xfId="18957" xr:uid="{17662930-85A9-4825-962C-3BE100DE0C13}"/>
    <cellStyle name="Normal 4 2 2 4 4" xfId="23796" xr:uid="{C3D4E902-C8A7-4EB2-A26D-2887EBA1147F}"/>
    <cellStyle name="Normal 4 2 2 5" xfId="18958" xr:uid="{69FE8084-A94E-487F-97E0-621AF1E26241}"/>
    <cellStyle name="Normal 4 2 2 6" xfId="18959" xr:uid="{445EF400-01C7-4602-92C2-E6CDA03BD5DB}"/>
    <cellStyle name="Normal 4 2 2 7" xfId="18960" xr:uid="{46254802-5EC1-44CF-B0E5-1A617E3EB1B6}"/>
    <cellStyle name="Normal 4 2 2 8" xfId="20739" xr:uid="{0679DA19-835D-405B-A884-0CBA385020FB}"/>
    <cellStyle name="Normal 4 2 2 9" xfId="18940" xr:uid="{ED03358F-5FE1-4FE0-B431-08A3DDCE7B54}"/>
    <cellStyle name="Normal 4 2 3" xfId="668" xr:uid="{E9A11C42-0C1C-4D10-86B5-5CFA706866C4}"/>
    <cellStyle name="Normal 4 2 3 10" xfId="5481" xr:uid="{B5018638-5A1B-4D04-A1FC-443B44DFE933}"/>
    <cellStyle name="Normal 4 2 3 2" xfId="3386" xr:uid="{37E57FB1-6AAD-40C5-84F0-8C8A5A99E2F9}"/>
    <cellStyle name="Normal 4 2 3 2 2" xfId="18963" xr:uid="{DBC5B0CA-39C2-4700-A829-EFD360423580}"/>
    <cellStyle name="Normal 4 2 3 2 2 2" xfId="18964" xr:uid="{C8FC9455-E8A6-40FE-B8CC-145AC86867C6}"/>
    <cellStyle name="Normal 4 2 3 2 2 2 2" xfId="28753" xr:uid="{30FD1321-D7CE-4609-BDAB-30D17600F13F}"/>
    <cellStyle name="Normal 4 2 3 2 2 3" xfId="18965" xr:uid="{9975FB12-F3D1-41F1-AEF2-B6C0DC0F8D92}"/>
    <cellStyle name="Normal 4 2 3 2 2 4" xfId="25776" xr:uid="{0FE07119-1BFF-42DF-AFCE-3A4271F6B3FA}"/>
    <cellStyle name="Normal 4 2 3 2 3" xfId="18966" xr:uid="{662437C6-2989-47E8-86AA-97F13E3B63FA}"/>
    <cellStyle name="Normal 4 2 3 2 3 2" xfId="27239" xr:uid="{C5977AA1-047F-493A-A038-33B257716F7F}"/>
    <cellStyle name="Normal 4 2 3 2 4" xfId="18967" xr:uid="{0E54C2F1-AF6D-445F-AB0E-D5A53F768132}"/>
    <cellStyle name="Normal 4 2 3 2 4 2" xfId="30233" xr:uid="{BAD238E7-8A5D-409E-AE82-5937AC2EE92E}"/>
    <cellStyle name="Normal 4 2 3 2 5" xfId="18968" xr:uid="{0AAF158A-3C99-40A2-B212-8891EBD9B65D}"/>
    <cellStyle name="Normal 4 2 3 2 6" xfId="18962" xr:uid="{FEDD6BAC-48E8-4DC2-8B90-98EFD726CAA0}"/>
    <cellStyle name="Normal 4 2 3 2 7" xfId="24298" xr:uid="{17ABF911-769A-4899-A269-7D1F02A9E72B}"/>
    <cellStyle name="Normal 4 2 3 2 8" xfId="6266" xr:uid="{6990D130-E79E-4297-BC11-829294D76451}"/>
    <cellStyle name="Normal 4 2 3 3" xfId="1497" xr:uid="{EC216967-A2B7-410E-A25F-278C91D55517}"/>
    <cellStyle name="Normal 4 2 3 3 2" xfId="18970" xr:uid="{B8FCA2E4-7D07-4FCA-A09C-BE4CAF9D470D}"/>
    <cellStyle name="Normal 4 2 3 3 2 2" xfId="18971" xr:uid="{29B4C2B7-CE9E-49D5-B45C-3C345BA5D0B1}"/>
    <cellStyle name="Normal 4 2 3 3 2 2 2" xfId="29042" xr:uid="{5CA010F5-34F5-432B-91C8-062E8BD29A6F}"/>
    <cellStyle name="Normal 4 2 3 3 2 3" xfId="18972" xr:uid="{5552A443-0B2F-4478-87B6-4CC3527ABF29}"/>
    <cellStyle name="Normal 4 2 3 3 2 4" xfId="26063" xr:uid="{559B693F-0C91-4723-95B8-17F74677A9C2}"/>
    <cellStyle name="Normal 4 2 3 3 3" xfId="18973" xr:uid="{BD4BD6FB-44DC-4B14-8AB9-D731E5722202}"/>
    <cellStyle name="Normal 4 2 3 3 3 2" xfId="27531" xr:uid="{16027F66-CE50-4047-85A1-90B555BA3B25}"/>
    <cellStyle name="Normal 4 2 3 3 4" xfId="18974" xr:uid="{60C28E8A-861E-4D2F-818D-03A9938D541E}"/>
    <cellStyle name="Normal 4 2 3 3 4 2" xfId="30528" xr:uid="{84101FFD-6294-4567-AD55-2096900BCB52}"/>
    <cellStyle name="Normal 4 2 3 3 5" xfId="18975" xr:uid="{7DCC9A61-7E1B-471A-813B-914556C03347}"/>
    <cellStyle name="Normal 4 2 3 3 6" xfId="24619" xr:uid="{1B95A898-CBE7-41E3-AB6D-79660A841590}"/>
    <cellStyle name="Normal 4 2 3 3 7" xfId="18969" xr:uid="{52784B56-74C1-4CBF-B37D-F3A95EF14F8C}"/>
    <cellStyle name="Normal 4 2 3 4" xfId="18976" xr:uid="{1020F2B7-D771-47D2-8A37-A3E94E91FDDE}"/>
    <cellStyle name="Normal 4 2 3 4 2" xfId="18977" xr:uid="{4E6BD3C7-23D8-40FF-BE32-BAF4F0E29D79}"/>
    <cellStyle name="Normal 4 2 3 4 2 2" xfId="29338" xr:uid="{4EDFDF12-6033-4EE4-A1C9-BD0EFE52307F}"/>
    <cellStyle name="Normal 4 2 3 4 2 3" xfId="26354" xr:uid="{E2E528FE-2D8D-4894-8181-03C00B8DD954}"/>
    <cellStyle name="Normal 4 2 3 4 3" xfId="18978" xr:uid="{B785D144-5FFF-4647-A1BA-DE3DCA28A412}"/>
    <cellStyle name="Normal 4 2 3 4 3 2" xfId="27827" xr:uid="{9D107E54-AE28-4871-8B36-02B00840E911}"/>
    <cellStyle name="Normal 4 2 3 4 4" xfId="30825" xr:uid="{2CCB97F6-D6BC-4188-9EFD-81B9DC68D3ED}"/>
    <cellStyle name="Normal 4 2 3 4 5" xfId="24898" xr:uid="{7B1EADA0-6570-4845-A9B1-7D42285CFFAB}"/>
    <cellStyle name="Normal 4 2 3 5" xfId="18979" xr:uid="{766A4F37-9686-4841-AF6B-B415C03FE813}"/>
    <cellStyle name="Normal 4 2 3 5 2" xfId="26664" xr:uid="{39A7F30A-4A03-4941-99B4-1BB9D7998290}"/>
    <cellStyle name="Normal 4 2 3 5 2 2" xfId="29648" xr:uid="{05CCA01E-9E28-4D7C-91F8-B64D4141361D}"/>
    <cellStyle name="Normal 4 2 3 5 3" xfId="28137" xr:uid="{7B50F274-801F-475D-90AE-11C20819B75F}"/>
    <cellStyle name="Normal 4 2 3 5 4" xfId="31136" xr:uid="{B48D8012-4941-4ECB-A28E-69BF869E30E8}"/>
    <cellStyle name="Normal 4 2 3 5 5" xfId="25195" xr:uid="{2BE4B799-C456-449F-8448-75B965513782}"/>
    <cellStyle name="Normal 4 2 3 6" xfId="18980" xr:uid="{C55BC13D-E8D9-497E-BE37-76ADF7017777}"/>
    <cellStyle name="Normal 4 2 3 6 2" xfId="28462" xr:uid="{0C1D0A01-1D9C-4CAD-90E7-CE4CB5CE97CA}"/>
    <cellStyle name="Normal 4 2 3 6 3" xfId="25495" xr:uid="{91A9E9AC-A91A-4716-B34E-1A232E9D3A16}"/>
    <cellStyle name="Normal 4 2 3 7" xfId="18981" xr:uid="{06CF2C1F-2DD0-46E4-8080-FA7B6608844E}"/>
    <cellStyle name="Normal 4 2 3 7 2" xfId="26946" xr:uid="{A0DC1514-45EF-4B14-80DF-5333D4B714AD}"/>
    <cellStyle name="Normal 4 2 3 8" xfId="18961" xr:uid="{F958A7CB-FAE0-4FFD-9505-91C3F25DAC5A}"/>
    <cellStyle name="Normal 4 2 3 8 2" xfId="29940" xr:uid="{AE2C464B-D87A-4BC1-9A3A-CF3F12729320}"/>
    <cellStyle name="Normal 4 2 3 9" xfId="23909" xr:uid="{24351A67-1E38-4C15-84FC-0B51A98C9D05}"/>
    <cellStyle name="Normal 4 2 4" xfId="5909" xr:uid="{0A33FC88-4A00-4F2B-8282-50AB31A6BAC8}"/>
    <cellStyle name="Normal 4 2 4 2" xfId="18983" xr:uid="{9B9704BE-6BDE-40C6-A2B1-3B407C46A661}"/>
    <cellStyle name="Normal 4 2 4 2 2" xfId="18984" xr:uid="{8B63ADB6-C498-4F63-AB4D-C6299963E58D}"/>
    <cellStyle name="Normal 4 2 4 2 3" xfId="18985" xr:uid="{B77B5DDE-A810-4125-BD4F-AADEC6CD324B}"/>
    <cellStyle name="Normal 4 2 4 2 4" xfId="31401" xr:uid="{867600D7-F758-405B-B8CC-550C87AB04B6}"/>
    <cellStyle name="Normal 4 2 4 3" xfId="18986" xr:uid="{F629CCC6-CEA3-4BB4-A912-CEB0EE310B19}"/>
    <cellStyle name="Normal 4 2 4 4" xfId="18987" xr:uid="{E4219678-65D2-4F79-B465-DE106F521E47}"/>
    <cellStyle name="Normal 4 2 4 5" xfId="18988" xr:uid="{E2FC8ACF-14AD-4408-B833-CA2BFE08AFA1}"/>
    <cellStyle name="Normal 4 2 4 6" xfId="18982" xr:uid="{0DB06314-FAF0-4224-851E-65D0F92AA860}"/>
    <cellStyle name="Normal 4 2 4 7" xfId="24208" xr:uid="{B9885C44-5F50-413C-912B-50F61647AF29}"/>
    <cellStyle name="Normal 4 2 5" xfId="5021" xr:uid="{4058CD7D-63F4-4FC4-93BC-70742A503D53}"/>
    <cellStyle name="Normal 4 2 5 2" xfId="18990" xr:uid="{7E648A46-2F84-4CFC-BA68-520A6A12F60F}"/>
    <cellStyle name="Normal 4 2 5 2 2" xfId="18991" xr:uid="{71FBCC64-A4D4-45B9-8FBC-C67BAF39452A}"/>
    <cellStyle name="Normal 4 2 5 2 3" xfId="18992" xr:uid="{85E5308D-9443-43C5-AE7E-8E637E2089FF}"/>
    <cellStyle name="Normal 4 2 5 3" xfId="18993" xr:uid="{D046357E-8D1B-47BE-9FDD-BA45357AD830}"/>
    <cellStyle name="Normal 4 2 5 4" xfId="18994" xr:uid="{3A2FFDAC-5C04-4F2A-8482-7EAAADBDB1A0}"/>
    <cellStyle name="Normal 4 2 5 5" xfId="18995" xr:uid="{CEDEB3BB-784B-4E44-A934-C55F1693F13D}"/>
    <cellStyle name="Normal 4 2 5 6" xfId="18989" xr:uid="{912397E5-4A57-49AE-8254-8B74B45B0842}"/>
    <cellStyle name="Normal 4 2 5 7" xfId="31384" xr:uid="{5B8E9D16-5142-4BC2-80B6-15289EE4A367}"/>
    <cellStyle name="Normal 4 2 6" xfId="18996" xr:uid="{BD0AF384-0F19-47F1-AB40-6AA951C15521}"/>
    <cellStyle name="Normal 4 2 6 2" xfId="18997" xr:uid="{018C52C9-B6CC-49F3-AF50-348F161D5050}"/>
    <cellStyle name="Normal 4 2 6 3" xfId="18998" xr:uid="{6BBC1020-145D-465C-87E5-C655FA83416C}"/>
    <cellStyle name="Normal 4 2 7" xfId="18999" xr:uid="{F8C4D65F-9362-4355-BA15-8A17029A72B2}"/>
    <cellStyle name="Normal 4 2 8" xfId="19000" xr:uid="{E02680E4-A4C5-4684-8A91-8BFB9F40452B}"/>
    <cellStyle name="Normal 4 2 9" xfId="19001" xr:uid="{0BAB03D0-DD40-4E2E-A378-46D169536894}"/>
    <cellStyle name="Normal 4 20" xfId="5814" xr:uid="{DA4CE60F-BC6E-46CE-BBD8-6867A7ABAD9E}"/>
    <cellStyle name="Normal 4 20 2" xfId="21714" xr:uid="{6DD3E60E-CB72-4CA8-89EA-8B3944BCA7D4}"/>
    <cellStyle name="Normal 4 21" xfId="5838" xr:uid="{83D71479-C3A9-4ED0-A029-2DEB92C51025}"/>
    <cellStyle name="Normal 4 21 2" xfId="21737" xr:uid="{737E14EF-8DDC-4D98-B3BD-176C9B632901}"/>
    <cellStyle name="Normal 4 22" xfId="5861" xr:uid="{84200233-53C5-4106-B547-5B4754284E3C}"/>
    <cellStyle name="Normal 4 22 2" xfId="21760" xr:uid="{F17464C7-0EAE-45E2-A73E-C78C9F610213}"/>
    <cellStyle name="Normal 4 23" xfId="5884" xr:uid="{DC63505F-BEE4-47DD-89E3-807D566DB293}"/>
    <cellStyle name="Normal 4 23 2" xfId="21783" xr:uid="{0283773D-24E2-43B2-8B18-9EFF1DADA1D7}"/>
    <cellStyle name="Normal 4 24" xfId="5891" xr:uid="{211B3751-5863-423A-9E7C-51662AD954F7}"/>
    <cellStyle name="Normal 4 24 2" xfId="21790" xr:uid="{2A2D354C-7241-46C9-94E1-AA95F607A85A}"/>
    <cellStyle name="Normal 4 25" xfId="4946" xr:uid="{92E60C3D-F8D0-43AD-A8B8-60D7311B9DE2}"/>
    <cellStyle name="Normal 4 26" xfId="4889" xr:uid="{FD24DF56-5518-495A-BC59-1DE35508948A}"/>
    <cellStyle name="Normal 4 27" xfId="22918" xr:uid="{89C74B65-A3D3-442A-9B08-15DFDC4E3576}"/>
    <cellStyle name="Normal 4 28" xfId="4481" xr:uid="{FC7DE6D0-D780-450A-827B-F0EBC6E77691}"/>
    <cellStyle name="Normal 4 29" xfId="31891" xr:uid="{4152E421-E024-4E8A-9E0C-1F333E32D1E7}"/>
    <cellStyle name="Normal 4 3" xfId="340" xr:uid="{F1EB6390-D723-41FF-ACD8-616B99478BE5}"/>
    <cellStyle name="Normal 4 3 10" xfId="5045" xr:uid="{4AA74096-00CC-44DE-A259-EBFCD98C60A5}"/>
    <cellStyle name="Normal 4 3 11" xfId="22859" xr:uid="{9C984AB9-29D4-464B-B3BA-7A8D32073AD3}"/>
    <cellStyle name="Normal 4 3 12" xfId="4495" xr:uid="{1C38064B-6277-4ED3-A729-9B2B85AA2203}"/>
    <cellStyle name="Normal 4 3 2" xfId="841" xr:uid="{2CE8CBFB-77FC-4C84-B595-6FB22E098A8E}"/>
    <cellStyle name="Normal 4 3 2 2" xfId="6114" xr:uid="{C5A81F35-DE2F-485E-A506-5B0737964B10}"/>
    <cellStyle name="Normal 4 3 2 2 2" xfId="19005" xr:uid="{5D2B35FB-4200-435B-A493-778F7F1255C8}"/>
    <cellStyle name="Normal 4 3 2 2 3" xfId="19006" xr:uid="{C64ACBEA-DFDB-4B1B-9E8E-992576319FE8}"/>
    <cellStyle name="Normal 4 3 2 2 4" xfId="22109" xr:uid="{5B3E253C-42E6-4B13-9612-8CB1F04E08EF}"/>
    <cellStyle name="Normal 4 3 2 2 5" xfId="19004" xr:uid="{07FE5A99-57BB-4C57-8C94-66EC2222434F}"/>
    <cellStyle name="Normal 4 3 2 2 6" xfId="31500" xr:uid="{AF1962CE-E0A6-4147-8F62-8B82957E2359}"/>
    <cellStyle name="Normal 4 3 2 3" xfId="19007" xr:uid="{E06E0958-F2C0-4FBD-BC03-2F60CC6CE297}"/>
    <cellStyle name="Normal 4 3 2 4" xfId="19008" xr:uid="{00B59A1D-96A1-4036-9A08-F33F4C12E66D}"/>
    <cellStyle name="Normal 4 3 2 5" xfId="19009" xr:uid="{3E0C3957-625C-4248-B319-9D3FC8D98262}"/>
    <cellStyle name="Normal 4 3 2 6" xfId="21136" xr:uid="{5FE54088-23C2-4E9B-A44F-F65A08F0AE8E}"/>
    <cellStyle name="Normal 4 3 2 7" xfId="19003" xr:uid="{89ED605C-5126-4EF6-8388-7E2B1D025465}"/>
    <cellStyle name="Normal 4 3 2 8" xfId="24207" xr:uid="{421C0D2B-AB0C-4D80-8E87-B4D5043C7E69}"/>
    <cellStyle name="Normal 4 3 2 9" xfId="5297" xr:uid="{F423EADA-9331-4EAF-8D53-23D922948003}"/>
    <cellStyle name="Normal 4 3 3" xfId="632" xr:uid="{CCAA8652-FB3C-460C-868B-D9C2EFB976BF}"/>
    <cellStyle name="Normal 4 3 3 2" xfId="6307" xr:uid="{FDC4EBCA-1567-43FA-9F4C-105652F08276}"/>
    <cellStyle name="Normal 4 3 3 2 2" xfId="19012" xr:uid="{14092E63-FE5A-4946-A358-9BBEF8F1C52E}"/>
    <cellStyle name="Normal 4 3 3 2 3" xfId="19013" xr:uid="{EC81A7B1-F07D-40F6-9FEF-AD25C0751E38}"/>
    <cellStyle name="Normal 4 3 3 2 4" xfId="22362" xr:uid="{A1E2D75B-1D16-4319-BF1E-DFCCBCDE0A41}"/>
    <cellStyle name="Normal 4 3 3 2 5" xfId="19011" xr:uid="{D6279BFD-9EE8-4721-BE34-17929B774F94}"/>
    <cellStyle name="Normal 4 3 3 2 6" xfId="31499" xr:uid="{7E184DEF-8AF5-4E66-A830-F919A9B1FDF6}"/>
    <cellStyle name="Normal 4 3 3 3" xfId="19014" xr:uid="{D2B5D999-BDB9-4A55-A31C-2ADC7AFB915E}"/>
    <cellStyle name="Normal 4 3 3 4" xfId="19015" xr:uid="{8C5A95BC-0BFE-4EC9-931F-9C128AB203FF}"/>
    <cellStyle name="Normal 4 3 3 5" xfId="19016" xr:uid="{D31615A8-8623-4DC2-A0B9-E8027170D885}"/>
    <cellStyle name="Normal 4 3 3 6" xfId="21378" xr:uid="{D5EF5DC3-046C-4F3F-BE98-2DB194156298}"/>
    <cellStyle name="Normal 4 3 3 7" xfId="19010" xr:uid="{FD208BB3-4F13-478C-A263-09DD6FF9855A}"/>
    <cellStyle name="Normal 4 3 3 8" xfId="23808" xr:uid="{DCE1E47E-3E94-44BA-BE57-4B7C059CA39F}"/>
    <cellStyle name="Normal 4 3 4" xfId="694" xr:uid="{D9BC79F2-B408-4FA0-8B53-D619143511DD}"/>
    <cellStyle name="Normal 4 3 4 2" xfId="19018" xr:uid="{C33E1152-A301-4192-B86F-BBBEA6F68281}"/>
    <cellStyle name="Normal 4 3 4 3" xfId="19019" xr:uid="{F8130DC0-512F-4F07-B9E3-7E532867D958}"/>
    <cellStyle name="Normal 4 3 4 4" xfId="21863" xr:uid="{919ED69F-A3EE-49AF-B9DE-6C4799480429}"/>
    <cellStyle name="Normal 4 3 4 5" xfId="19017" xr:uid="{CED04CE3-EE98-45E1-B0CB-27E1552C5EA0}"/>
    <cellStyle name="Normal 4 3 4 6" xfId="31617" xr:uid="{A9C1A1FA-EE70-4798-B5ED-79D4FF9D2C8B}"/>
    <cellStyle name="Normal 4 3 4 7" xfId="5928" xr:uid="{150ECA1C-6828-4C6F-834D-023F96BA9CF4}"/>
    <cellStyle name="Normal 4 3 5" xfId="19020" xr:uid="{EB69B9E2-5873-45E8-8A9A-58CA5CC60C4E}"/>
    <cellStyle name="Normal 4 3 5 2" xfId="31554" xr:uid="{0848D245-8C0A-4B4B-AC86-832A2A116BF1}"/>
    <cellStyle name="Normal 4 3 6" xfId="19021" xr:uid="{7CF194A7-1176-4C69-92C9-252BD92F83C5}"/>
    <cellStyle name="Normal 4 3 7" xfId="19022" xr:uid="{AF426BA2-9397-4EAE-97F8-91C393C31BEC}"/>
    <cellStyle name="Normal 4 3 8" xfId="20738" xr:uid="{B1D73AFD-877A-4336-8C04-6EC8BAA9F9A2}"/>
    <cellStyle name="Normal 4 3 9" xfId="19002" xr:uid="{664B70AC-6595-41DB-B187-BEC046BD2A8A}"/>
    <cellStyle name="Normal 4 4" xfId="398" xr:uid="{E017A499-A615-4B73-88BE-F103CCF7725C}"/>
    <cellStyle name="Normal 4 4 2" xfId="821" xr:uid="{5137BCAD-6F10-4DA5-84AC-5B3CA84294D2}"/>
    <cellStyle name="Normal 4 4 2 2" xfId="6148" xr:uid="{BF936C58-5A73-43D6-8EE0-631073FE2594}"/>
    <cellStyle name="Normal 4 4 2 2 2" xfId="19026" xr:uid="{FACF3ED8-E498-4138-B9F0-F6A557262CC7}"/>
    <cellStyle name="Normal 4 4 2 2 2 2" xfId="31502" xr:uid="{17ED883B-0D69-4304-A8C6-5588E7CE329E}"/>
    <cellStyle name="Normal 4 4 2 2 3" xfId="19027" xr:uid="{7A3E7711-9BDB-41C4-AEC5-B52E0A588F19}"/>
    <cellStyle name="Normal 4 4 2 2 4" xfId="19025" xr:uid="{535BD752-C064-43DB-92B9-5C7FABC52A93}"/>
    <cellStyle name="Normal 4 4 2 2 5" xfId="23784" xr:uid="{B3C1BFCF-E063-4478-A3CB-84048DD349DA}"/>
    <cellStyle name="Normal 4 4 2 3" xfId="19028" xr:uid="{1352D262-4336-4E29-8294-926BE125FD68}"/>
    <cellStyle name="Normal 4 4 2 3 2" xfId="31628" xr:uid="{A9605C38-3012-47C2-AA9E-AF89B0D52C82}"/>
    <cellStyle name="Normal 4 4 2 4" xfId="19029" xr:uid="{81AC3F01-7CED-4234-B1B4-1FF88315CE8D}"/>
    <cellStyle name="Normal 4 4 2 4 2" xfId="31575" xr:uid="{E3D160C6-6D8F-42CC-8AA5-46748661C538}"/>
    <cellStyle name="Normal 4 4 2 5" xfId="19030" xr:uid="{94CD0BF3-1663-42ED-BF65-16750BC085C3}"/>
    <cellStyle name="Normal 4 4 2 6" xfId="19024" xr:uid="{4F007927-571F-43F0-AA44-1795785028D4}"/>
    <cellStyle name="Normal 4 4 2 7" xfId="23312" xr:uid="{B7C69E90-4ECC-4032-A0C9-1A769340954F}"/>
    <cellStyle name="Normal 4 4 2 8" xfId="5332" xr:uid="{7C491FC4-1829-4C56-A39D-3DE943CE9D95}"/>
    <cellStyle name="Normal 4 4 3" xfId="1441" xr:uid="{D05636E9-3698-47B7-8BF3-C0E0CE78AB4C}"/>
    <cellStyle name="Normal 4 4 3 2" xfId="2756" xr:uid="{747C7787-97BC-4943-BBE7-DBA6D4597B16}"/>
    <cellStyle name="Normal 4 4 3 2 2" xfId="19033" xr:uid="{2ACC56F3-E28C-43BB-9E21-35B687A83A9C}"/>
    <cellStyle name="Normal 4 4 3 2 3" xfId="19034" xr:uid="{2D7DA2CB-45B6-441D-BB19-E34BDF545A4A}"/>
    <cellStyle name="Normal 4 4 3 2 4" xfId="19032" xr:uid="{4227F5CF-2B7A-411F-8A96-3F6D7D7AD69B}"/>
    <cellStyle name="Normal 4 4 3 2 5" xfId="6340" xr:uid="{46F08FCE-637A-461D-8979-C3064DAC1E81}"/>
    <cellStyle name="Normal 4 4 3 3" xfId="2113" xr:uid="{E33B5557-5927-4BF9-940E-C61EF5FEA005}"/>
    <cellStyle name="Normal 4 4 3 3 2" xfId="3343" xr:uid="{2400E632-A482-4ED2-A25C-EF820D1212E1}"/>
    <cellStyle name="Normal 4 4 3 3 3" xfId="19035" xr:uid="{7A6D9388-DBF1-4AD6-9244-EDF482D7D5C9}"/>
    <cellStyle name="Normal 4 4 3 3 4" xfId="32047" xr:uid="{F68242CF-A8F8-4F3F-9AAF-4A1ADC86EB35}"/>
    <cellStyle name="Normal 4 4 3 4" xfId="19036" xr:uid="{24AE22BC-3156-4F3B-95A4-716E09044764}"/>
    <cellStyle name="Normal 4 4 3 5" xfId="19037" xr:uid="{D56EFCDF-4A24-4F24-ADB6-B9EA6C3B2426}"/>
    <cellStyle name="Normal 4 4 3 6" xfId="19031" xr:uid="{B3B9797D-2EF8-4EA8-A229-86DE9A367952}"/>
    <cellStyle name="Normal 4 4 3 7" xfId="31501" xr:uid="{B3C25085-E051-4B08-A824-1B73E8D855BA}"/>
    <cellStyle name="Normal 4 4 3 8" xfId="5561" xr:uid="{5E4ECB93-F8CF-429E-9E5F-7AC5AD7541D3}"/>
    <cellStyle name="Normal 4 4 4" xfId="1450" xr:uid="{478F24A7-AB9F-43F3-A33C-C23CC3103405}"/>
    <cellStyle name="Normal 4 4 4 2" xfId="19039" xr:uid="{F0422C52-C702-450A-BD4C-B5ADFA1A2F2F}"/>
    <cellStyle name="Normal 4 4 4 3" xfId="19040" xr:uid="{EC307FE7-6EF7-4504-9FBC-D3043C9A90B2}"/>
    <cellStyle name="Normal 4 4 4 4" xfId="19038" xr:uid="{201F862B-3B4C-4DD7-9552-A9E62CFDBB6B}"/>
    <cellStyle name="Normal 4 4 4 5" xfId="31623" xr:uid="{985EEA63-9282-40C2-B796-989E4DD1B77D}"/>
    <cellStyle name="Normal 4 4 4 6" xfId="5947" xr:uid="{7843C5B6-2BB0-4A33-B533-DEA38AD7A7C8}"/>
    <cellStyle name="Normal 4 4 5" xfId="3495" xr:uid="{A5DE48FE-9D4D-4245-A9CB-19D9E47A3041}"/>
    <cellStyle name="Normal 4 4 5 2" xfId="31653" xr:uid="{852F56BF-5276-480A-9393-91F0BCFD6151}"/>
    <cellStyle name="Normal 4 4 5 2 2" xfId="31689" xr:uid="{80113813-A2F7-4C7C-A9DA-21BD5C4ABC31}"/>
    <cellStyle name="Normal 4 4 5 2 3" xfId="31668" xr:uid="{02424646-9CD2-43D3-8428-47A7890AC786}"/>
    <cellStyle name="Normal 4 4 5 3" xfId="31662" xr:uid="{16BF7172-420C-454A-9C68-92C6C4C3D8BF}"/>
    <cellStyle name="Normal 4 4 5 4" xfId="31564" xr:uid="{B59C1A0D-9DE1-45BC-8C2E-B885F2284E1E}"/>
    <cellStyle name="Normal 4 4 5 5" xfId="19041" xr:uid="{F866A110-6BC4-4CCC-9B66-27F98AE740D9}"/>
    <cellStyle name="Normal 4 4 6" xfId="970" xr:uid="{02D86AF3-A8BF-4491-AED4-7E522104D949}"/>
    <cellStyle name="Normal 4 4 6 2" xfId="23249" xr:uid="{334EB11B-59D3-4649-BD33-DD1953FA1B70}"/>
    <cellStyle name="Normal 4 4 6 3" xfId="19042" xr:uid="{4E6BE61F-423E-4920-A007-40971626B3D4}"/>
    <cellStyle name="Normal 4 4 7" xfId="19043" xr:uid="{4DBC98F0-AF6D-4669-B988-827C081869AE}"/>
    <cellStyle name="Normal 4 4 8" xfId="19023" xr:uid="{A6FFAEC8-9F2E-4EBC-95EA-D941D0F06D01}"/>
    <cellStyle name="Normal 4 4 9" xfId="5063" xr:uid="{193F912B-D24E-4096-AA77-BA74E12F1FBD}"/>
    <cellStyle name="Normal 4 5" xfId="234" xr:uid="{53822090-4669-4806-821C-DC2AB281FD35}"/>
    <cellStyle name="Normal 4 5 10" xfId="4718" xr:uid="{4372711F-0DF4-443F-9833-450CB9955306}"/>
    <cellStyle name="Normal 4 5 2" xfId="2105" xr:uid="{C3A1BC5C-18D9-4C26-9109-123BB8CD6E7F}"/>
    <cellStyle name="Normal 4 5 2 2" xfId="6151" xr:uid="{58010E39-F2D5-41A7-8892-37A3E636480D}"/>
    <cellStyle name="Normal 4 5 2 2 2" xfId="19047" xr:uid="{EDA3D3EE-C174-4AFA-B09D-5703051C210B}"/>
    <cellStyle name="Normal 4 5 2 2 3" xfId="19048" xr:uid="{4BA9AC65-7B74-45F3-B5D2-87B8A940AAC0}"/>
    <cellStyle name="Normal 4 5 2 2 4" xfId="19046" xr:uid="{3BBE24F0-CA77-4C33-9ECF-0760B3FCEF64}"/>
    <cellStyle name="Normal 4 5 2 2 5" xfId="31353" xr:uid="{F14A68B6-529E-48C5-A410-C5F630EF670B}"/>
    <cellStyle name="Normal 4 5 2 3" xfId="19049" xr:uid="{82317C7D-0DEA-4385-AC2A-D095B601EC10}"/>
    <cellStyle name="Normal 4 5 2 3 2" xfId="23499" xr:uid="{3B6C6D27-2CA7-4D6C-85D0-038AAA18FD22}"/>
    <cellStyle name="Normal 4 5 2 4" xfId="19050" xr:uid="{D1E5CF15-FC8E-4633-9DEF-44A2DEF4CBCC}"/>
    <cellStyle name="Normal 4 5 2 5" xfId="19051" xr:uid="{60054E67-1B6B-4E7F-9748-74F9069C0489}"/>
    <cellStyle name="Normal 4 5 2 6" xfId="19045" xr:uid="{0FC42984-1C55-497D-BCF1-07CC3E2B4712}"/>
    <cellStyle name="Normal 4 5 2 7" xfId="5347" xr:uid="{B03DE84A-9ABF-4BF1-90CF-0434F71709D8}"/>
    <cellStyle name="Normal 4 5 2 8" xfId="4844" xr:uid="{22B0F0CF-A1B8-4053-BD95-5BA131C71F99}"/>
    <cellStyle name="Normal 4 5 3" xfId="3428" xr:uid="{1D1B066C-BC8C-416A-AC79-2C67D3908244}"/>
    <cellStyle name="Normal 4 5 3 2" xfId="6343" xr:uid="{174ACBAA-4ECA-4B36-9F66-011818B5D679}"/>
    <cellStyle name="Normal 4 5 3 2 2" xfId="19054" xr:uid="{D21CBB55-9839-4540-98AD-3168A4C76F1D}"/>
    <cellStyle name="Normal 4 5 3 2 3" xfId="19055" xr:uid="{78B453D8-91D6-48AA-A6F8-FAC28E4CAC67}"/>
    <cellStyle name="Normal 4 5 3 2 4" xfId="19053" xr:uid="{438E5CED-BA9B-45D4-B523-4DFD1C885E42}"/>
    <cellStyle name="Normal 4 5 3 2 5" xfId="31399" xr:uid="{5E388BAB-AA69-46E6-8212-CC6DC6075936}"/>
    <cellStyle name="Normal 4 5 3 3" xfId="19056" xr:uid="{0889FCAC-8EE0-4E17-84BD-C35AA114EFCA}"/>
    <cellStyle name="Normal 4 5 3 4" xfId="19057" xr:uid="{B51AFADE-A8A2-47BF-ACD5-37139E9BD5C6}"/>
    <cellStyle name="Normal 4 5 3 5" xfId="19058" xr:uid="{BFF627D4-3E07-4574-AD89-020526B3E747}"/>
    <cellStyle name="Normal 4 5 3 6" xfId="19052" xr:uid="{90EFA8C3-C767-46F1-97F3-369C4280A4FD}"/>
    <cellStyle name="Normal 4 5 3 7" xfId="24174" xr:uid="{CC232C30-4A38-42A2-8A40-F59292FAB77A}"/>
    <cellStyle name="Normal 4 5 3 8" xfId="5564" xr:uid="{A4F8BD28-B567-443E-BFCE-A1E051D38247}"/>
    <cellStyle name="Normal 4 5 4" xfId="1483" xr:uid="{D390EF94-C9BF-436C-9B29-9B3D5B5445DD}"/>
    <cellStyle name="Normal 4 5 4 2" xfId="19060" xr:uid="{A67C8B06-CCD1-41CB-A81E-6FE71CBFB18D}"/>
    <cellStyle name="Normal 4 5 4 3" xfId="19061" xr:uid="{7C9FB19A-32E7-4E2F-AD7E-BE901582CD5E}"/>
    <cellStyle name="Normal 4 5 4 4" xfId="19059" xr:uid="{05D91E66-86C2-4133-A334-5A8E188A7114}"/>
    <cellStyle name="Normal 4 5 4 5" xfId="23294" xr:uid="{756EA8FA-E219-4201-89CF-BDD92C1D4477}"/>
    <cellStyle name="Normal 4 5 4 6" xfId="5950" xr:uid="{57ADA949-A1D5-4F71-9923-2F4BBA9ADF7B}"/>
    <cellStyle name="Normal 4 5 5" xfId="19062" xr:uid="{91CBFF6F-EFD3-4BE7-A53E-FD94EE4338A7}"/>
    <cellStyle name="Normal 4 5 6" xfId="19063" xr:uid="{035547D7-1AFE-45D3-94DB-FBDBB625DFD1}"/>
    <cellStyle name="Normal 4 5 7" xfId="19064" xr:uid="{42AEDD59-38BE-423D-9E44-3E7F2500E500}"/>
    <cellStyle name="Normal 4 5 8" xfId="19044" xr:uid="{7F7717D8-48D4-4CB3-8DE1-7369A39CB4A7}"/>
    <cellStyle name="Normal 4 5 9" xfId="5080" xr:uid="{2D5ADECD-B307-485C-A632-2DD088E3AAD5}"/>
    <cellStyle name="Normal 4 6" xfId="2110" xr:uid="{393CB1FC-988E-46DE-8CA6-D235F20E41AF}"/>
    <cellStyle name="Normal 4 6 10" xfId="32046" xr:uid="{9ED2CD2C-8AC6-4867-8653-375AB1624856}"/>
    <cellStyle name="Normal 4 6 2" xfId="3340" xr:uid="{00C81DD5-2CB1-466A-AA52-B2A6654B649D}"/>
    <cellStyle name="Normal 4 6 2 2" xfId="6155" xr:uid="{59511F3F-392E-48FD-A569-A60D3658467D}"/>
    <cellStyle name="Normal 4 6 2 2 2" xfId="19067" xr:uid="{9750AC68-ADDE-47E9-905D-DFE24A3C832B}"/>
    <cellStyle name="Normal 4 6 2 3" xfId="19068" xr:uid="{4FF1DADA-BADD-4AEF-91F1-C1FB2E1CAF87}"/>
    <cellStyle name="Normal 4 6 2 4" xfId="19066" xr:uid="{C82111ED-3EFC-4F11-A6FD-B0819AC72AAF}"/>
    <cellStyle name="Normal 4 6 2 5" xfId="31503" xr:uid="{69CB0C3B-1502-49BD-B81D-36480F3D5D6D}"/>
    <cellStyle name="Normal 4 6 2 6" xfId="5362" xr:uid="{69EE6F09-AD03-4E47-A3F1-A4B9DF642AC2}"/>
    <cellStyle name="Normal 4 6 3" xfId="5567" xr:uid="{913B3428-BF4E-4F1D-94D9-CC303236EC90}"/>
    <cellStyle name="Normal 4 6 3 2" xfId="6348" xr:uid="{43A03EA8-69D5-4CB8-B994-DA355815F192}"/>
    <cellStyle name="Normal 4 6 3 2 2" xfId="22431" xr:uid="{9C602592-5F5E-4798-9559-2FDB606FC639}"/>
    <cellStyle name="Normal 4 6 3 3" xfId="19069" xr:uid="{43A1E511-D760-4724-BFAF-4C00950E925F}"/>
    <cellStyle name="Normal 4 6 4" xfId="5954" xr:uid="{86996480-6E2E-49EF-960D-B473F30AA2C6}"/>
    <cellStyle name="Normal 4 6 4 2" xfId="19070" xr:uid="{F0AE3DA8-D9F9-4EFE-9CDD-825418A45059}"/>
    <cellStyle name="Normal 4 6 5" xfId="19071" xr:uid="{5B8CFC09-C164-4AE6-B15F-455E47CF5E77}"/>
    <cellStyle name="Normal 4 6 6" xfId="19072" xr:uid="{2EB2A810-38D9-47B7-81FF-8DDB060D3811}"/>
    <cellStyle name="Normal 4 6 7" xfId="19065" xr:uid="{6C7536E0-C91E-4D4D-8323-6E4EB6B36B4B}"/>
    <cellStyle name="Normal 4 6 8" xfId="23781" xr:uid="{F797FF4A-E887-4F59-93BE-FEEC6037F41E}"/>
    <cellStyle name="Normal 4 6 9" xfId="5097" xr:uid="{4EF10C5B-DC43-44EB-B63A-371A1E10343A}"/>
    <cellStyle name="Normal 4 7" xfId="823" xr:uid="{132D21BE-BADB-44E3-B767-20805A6348EF}"/>
    <cellStyle name="Normal 4 7 2" xfId="5381" xr:uid="{A3BE25BA-62FF-44D6-876F-93B5D60A6157}"/>
    <cellStyle name="Normal 4 7 2 2" xfId="6162" xr:uid="{C2AEEAF7-CD65-48FB-B8D9-9CD009D85E69}"/>
    <cellStyle name="Normal 4 7 2 2 2" xfId="19075" xr:uid="{11DAFA79-41A1-4BA6-A1EC-D40CF73196CD}"/>
    <cellStyle name="Normal 4 7 2 3" xfId="19076" xr:uid="{50B18462-D0DD-4671-B551-A4D686F9EBAC}"/>
    <cellStyle name="Normal 4 7 2 4" xfId="19074" xr:uid="{6B837728-8140-4152-8CC0-01D072DE4E94}"/>
    <cellStyle name="Normal 4 7 3" xfId="5574" xr:uid="{5F020D48-8EFC-4A50-A030-4D34C34E925D}"/>
    <cellStyle name="Normal 4 7 3 2" xfId="6354" xr:uid="{D7CAB038-F17C-4873-83B7-D73DE2916F9B}"/>
    <cellStyle name="Normal 4 7 3 2 2" xfId="22452" xr:uid="{0D974706-2813-4F96-A435-593F5BF080D2}"/>
    <cellStyle name="Normal 4 7 3 3" xfId="19077" xr:uid="{2ABA5A5D-3FEA-4830-AAFC-F20DB5CFFC04}"/>
    <cellStyle name="Normal 4 7 4" xfId="5960" xr:uid="{C9D8AC28-E17D-40FF-8DD6-C15A7D042142}"/>
    <cellStyle name="Normal 4 7 4 2" xfId="19078" xr:uid="{F3EF5EAC-FE6B-4353-A4F8-175CB48DF3A5}"/>
    <cellStyle name="Normal 4 7 5" xfId="19079" xr:uid="{3D88A463-61D9-425C-8232-F7F7CBF663CF}"/>
    <cellStyle name="Normal 4 7 6" xfId="19080" xr:uid="{31E57993-3446-4EC2-86A4-D492F8B8CB4C}"/>
    <cellStyle name="Normal 4 7 7" xfId="19073" xr:uid="{D37962EC-444F-4182-9DD2-E003B0CE4AF8}"/>
    <cellStyle name="Normal 4 7 8" xfId="31504" xr:uid="{799E18A6-433F-448E-8187-02E797A626CC}"/>
    <cellStyle name="Normal 4 7 9" xfId="5114" xr:uid="{62EE3B3C-136F-446C-857D-1B21227B02FD}"/>
    <cellStyle name="Normal 4 8" xfId="164" xr:uid="{DFBDFA32-AA0B-4EAC-A519-BC40C5C6C5BC}"/>
    <cellStyle name="Normal 4 8 2" xfId="5400" xr:uid="{7AA0C705-F6B5-4C68-8E0F-CEF7EF2AEDAD}"/>
    <cellStyle name="Normal 4 8 2 2" xfId="6169" xr:uid="{9864FC0E-5CB8-43F6-891B-F9CE3F55E628}"/>
    <cellStyle name="Normal 4 8 2 2 2" xfId="22212" xr:uid="{B6CDC15B-202C-4F8F-92BE-0C5008CF1B53}"/>
    <cellStyle name="Normal 4 8 2 3" xfId="19082" xr:uid="{B2C2D72C-E6EE-4588-9A8A-7A217CCABDFD}"/>
    <cellStyle name="Normal 4 8 2 4" xfId="31703" xr:uid="{9F466209-5B20-48EF-9CF9-ED6FAA104159}"/>
    <cellStyle name="Normal 4 8 3" xfId="5580" xr:uid="{A1947151-2AFA-4BB5-A8AF-A6202D6FD2D0}"/>
    <cellStyle name="Normal 4 8 3 2" xfId="6360" xr:uid="{6C264B90-00BF-4A18-8DB0-8EDADF45A272}"/>
    <cellStyle name="Normal 4 8 3 2 2" xfId="22472" xr:uid="{16D650B6-5FB0-40E6-8F59-B9E4D6EE7E8B}"/>
    <cellStyle name="Normal 4 8 3 3" xfId="19083" xr:uid="{9491A61F-1970-4D5D-B04A-A976B871971C}"/>
    <cellStyle name="Normal 4 8 4" xfId="5965" xr:uid="{DA87EA2A-F49A-47DB-9BB1-EFF6E4854AF0}"/>
    <cellStyle name="Normal 4 8 4 2" xfId="19084" xr:uid="{6A3052DC-B74E-47C9-BB80-EC3BF0D3C29B}"/>
    <cellStyle name="Normal 4 8 5" xfId="19081" xr:uid="{84492EAF-9F90-4B33-8DE3-172989702487}"/>
    <cellStyle name="Normal 4 8 6" xfId="31637" xr:uid="{B2A38994-3C18-4411-BD82-C2CEA6AB3FEF}"/>
    <cellStyle name="Normal 4 8 7" xfId="5131" xr:uid="{A0667FCD-F191-43F8-9452-5C81BA7EE56B}"/>
    <cellStyle name="Normal 4 9" xfId="4275" xr:uid="{13F58D5D-46AF-4A9B-BF0D-C1928D22F427}"/>
    <cellStyle name="Normal 4 9 2" xfId="5411" xr:uid="{447078E1-432E-43CF-80D7-6114946082A9}"/>
    <cellStyle name="Normal 4 9 2 2" xfId="5603" xr:uid="{99E7D80D-76D6-460D-A970-179F1863BF54}"/>
    <cellStyle name="Normal 4 9 2 2 2" xfId="6384" xr:uid="{20CBCC7E-DDF2-4F4A-9E0C-028693BB6C0B}"/>
    <cellStyle name="Normal 4 9 2 2 2 2" xfId="22497" xr:uid="{96BA6127-80C4-4F0E-862E-FF3A7785C727}"/>
    <cellStyle name="Normal 4 9 2 2 3" xfId="21510" xr:uid="{333A9D77-E9E3-4658-BF33-ADF5EEE8C00A}"/>
    <cellStyle name="Normal 4 9 2 3" xfId="6193" xr:uid="{AF45D085-68BA-46E6-A0D0-BE09F84E70B5}"/>
    <cellStyle name="Normal 4 9 2 3 2" xfId="22236" xr:uid="{93895272-4C3E-4981-B48B-A6FC7A2BBB24}"/>
    <cellStyle name="Normal 4 9 2 4" xfId="21263" xr:uid="{48D9EF51-8C6B-4293-891C-A2A3C6F42248}"/>
    <cellStyle name="Normal 4 9 3" xfId="5238" xr:uid="{C8ED37D9-9FB4-42CA-8DFB-4C16B3918A17}"/>
    <cellStyle name="Normal 4 9 3 2" xfId="6060" xr:uid="{7B925FC4-FD0F-47F2-917A-A9DAC45CF1E4}"/>
    <cellStyle name="Normal 4 9 3 2 2" xfId="22065" xr:uid="{F0236A47-098F-4B0D-A4A0-51C9AF42A0FA}"/>
    <cellStyle name="Normal 4 9 3 3" xfId="21091" xr:uid="{F6342D32-858F-4F9B-95CE-172A8CE8B212}"/>
    <cellStyle name="Normal 4 9 4" xfId="5478" xr:uid="{7CF7E357-C142-4F69-A7B2-3D681D8EA042}"/>
    <cellStyle name="Normal 4 9 4 2" xfId="6263" xr:uid="{50CE8E7A-A2DE-4AAC-9068-7DACB4FF12C8}"/>
    <cellStyle name="Normal 4 9 4 2 2" xfId="22306" xr:uid="{028F005D-4F19-40E5-A55B-C4C4EE3A5145}"/>
    <cellStyle name="Normal 4 9 4 3" xfId="21334" xr:uid="{3F6E9074-5150-4B43-92DB-8A8EAD77024A}"/>
    <cellStyle name="Normal 4 9 5" xfId="5986" xr:uid="{72DE82B5-ECE4-49A3-AEF6-2E21687B3FC5}"/>
    <cellStyle name="Normal 4 9 5 2" xfId="21988" xr:uid="{07D05284-3B12-4F3E-AC53-29EB0682896D}"/>
    <cellStyle name="Normal 4 9 6" xfId="19085" xr:uid="{FBF784EE-46CB-4E98-9811-FF042BD5FAF6}"/>
    <cellStyle name="Normal 4 9 7" xfId="31600" xr:uid="{9CDEC330-BBC3-44C1-862E-128132837732}"/>
    <cellStyle name="Normal 4 9 8" xfId="5158" xr:uid="{B26EA13D-1B23-47D1-A724-E8A2F0EB8EE4}"/>
    <cellStyle name="Normal 40" xfId="235" xr:uid="{318E8023-7F6B-4060-921F-261467E11990}"/>
    <cellStyle name="Normal 40 2" xfId="3797" xr:uid="{3290FC4F-CEBE-4415-886B-7868B7CE1D1D}"/>
    <cellStyle name="Normal 40 2 2" xfId="3571" xr:uid="{08CF5A83-5887-4340-8C4E-8741857D94FE}"/>
    <cellStyle name="Normal 40 2 2 2" xfId="6115" xr:uid="{8A08E8FA-CD1C-45F9-BFDE-CF71ED4CC316}"/>
    <cellStyle name="Normal 40 2 2 2 2" xfId="22110" xr:uid="{44186F64-E347-433C-A25D-2BE1701E4E2F}"/>
    <cellStyle name="Normal 40 2 3" xfId="5298" xr:uid="{D130EFDE-D933-40D3-87E6-625AF7ABC10B}"/>
    <cellStyle name="Normal 40 2 3 2" xfId="21137" xr:uid="{335AD735-EAC9-4335-9B86-26BDBDBBC693}"/>
    <cellStyle name="Normal 40 2 4" xfId="20892" xr:uid="{9C451C60-A786-498E-9EF7-EF22CBF99059}"/>
    <cellStyle name="Normal 40 2 4 2" xfId="22796" xr:uid="{DFDBBB16-988A-4CDE-A371-24323D082129}"/>
    <cellStyle name="Normal 40 2 5" xfId="23500" xr:uid="{CA962008-AA48-491B-A7ED-BE3CB2D6197C}"/>
    <cellStyle name="Normal 40 3" xfId="3796" xr:uid="{262DBD39-17EC-41EA-B56F-7548B15C5871}"/>
    <cellStyle name="Normal 40 3 2" xfId="3570" xr:uid="{FDC9D053-B20F-4343-89CF-FF9971D578DD}"/>
    <cellStyle name="Normal 40 3 2 2" xfId="22363" xr:uid="{54D3E668-569A-4303-AB3D-26C043BB6638}"/>
    <cellStyle name="Normal 40 3 2 3" xfId="6308" xr:uid="{55914408-AD08-4084-A195-4B4519726881}"/>
    <cellStyle name="Normal 40 3 3" xfId="5528" xr:uid="{0DF3C1FD-4F3D-4EC7-B1C2-2014A79E4345}"/>
    <cellStyle name="Normal 40 3 3 2" xfId="21379" xr:uid="{22AAF7D7-ACA0-4B62-BFDA-5B5DFCD7841E}"/>
    <cellStyle name="Normal 40 4" xfId="816" xr:uid="{B90B4069-EFA2-4004-BD6B-105860D7D83A}"/>
    <cellStyle name="Normal 40 4 2" xfId="21864" xr:uid="{1B428DCA-64EC-453E-89AF-284AA4385387}"/>
    <cellStyle name="Normal 40 5" xfId="3413" xr:uid="{66B7C7ED-52BB-4DEA-B77B-7E7AEC857428}"/>
    <cellStyle name="Normal 40 5 2" xfId="20788" xr:uid="{7CBD54FC-A651-4657-86E8-E67816521F8B}"/>
    <cellStyle name="Normal 40 6" xfId="19086" xr:uid="{8660F619-15A1-4BF9-AD26-CF1603BB3308}"/>
    <cellStyle name="Normal 40 7" xfId="4947" xr:uid="{5DD172CE-7674-43F6-8BFF-54BA42E3231F}"/>
    <cellStyle name="Normal 40 8" xfId="22919" xr:uid="{1CA97DA3-0D64-443C-8F0E-89EFA7075DEB}"/>
    <cellStyle name="Normal 41" xfId="236" xr:uid="{07BF6D0B-6418-4828-98BB-2374965AC239}"/>
    <cellStyle name="Normal 41 2" xfId="3569" xr:uid="{FE2CF4AB-EAB9-46C7-8BDD-4B124C858EE2}"/>
    <cellStyle name="Normal 41 2 2" xfId="3794" xr:uid="{437FFD93-2EC1-4B7C-9BA3-7473C53779B2}"/>
    <cellStyle name="Normal 41 2 2 2" xfId="6116" xr:uid="{E538345A-FCBF-4BD7-BAB9-281669A26CF2}"/>
    <cellStyle name="Normal 41 2 2 2 2" xfId="22111" xr:uid="{FA33FEE2-7C6F-4C3C-BCA5-3DD0EC94B1CD}"/>
    <cellStyle name="Normal 41 2 3" xfId="5299" xr:uid="{FA8B51D6-454D-40F1-8885-A22C66B10142}"/>
    <cellStyle name="Normal 41 2 3 2" xfId="21138" xr:uid="{101A878A-E776-4611-81CC-4504080C6897}"/>
    <cellStyle name="Normal 41 2 4" xfId="20893" xr:uid="{9379D84F-E3F0-473C-8F33-8F855665F30A}"/>
    <cellStyle name="Normal 41 2 4 2" xfId="22781" xr:uid="{EB46922E-DFB6-436F-92C7-44542B4E1203}"/>
    <cellStyle name="Normal 41 2 5" xfId="23501" xr:uid="{3C6FFEE3-1DB3-4041-B830-1DCADE2A9B1D}"/>
    <cellStyle name="Normal 41 3" xfId="3568" xr:uid="{0DFDEAD8-D6B4-4F52-9ADC-F964E01A4D8D}"/>
    <cellStyle name="Normal 41 3 2" xfId="3793" xr:uid="{5E9B0304-01F4-404A-8C1D-9B7560FC1083}"/>
    <cellStyle name="Normal 41 3 2 2" xfId="22364" xr:uid="{16A0566F-F3C2-48AE-BAFD-361AFD8C556B}"/>
    <cellStyle name="Normal 41 3 2 3" xfId="6309" xr:uid="{70940539-D165-4283-8F01-A5CDBEDF55AD}"/>
    <cellStyle name="Normal 41 3 3" xfId="5529" xr:uid="{A2AB19F7-E217-45D0-BA4E-295A039096ED}"/>
    <cellStyle name="Normal 41 3 3 2" xfId="21380" xr:uid="{3761BFBA-F796-4A59-9C26-D862AEB93E14}"/>
    <cellStyle name="Normal 41 4" xfId="3350" xr:uid="{B1967064-4DD9-4BCD-9D41-F777B23ECF0A}"/>
    <cellStyle name="Normal 41 4 2" xfId="21865" xr:uid="{B3717845-2E6E-4B14-8884-3F0C6F87D111}"/>
    <cellStyle name="Normal 41 5" xfId="3795" xr:uid="{9A9D554F-7572-4BA6-AA1C-AA52895A5301}"/>
    <cellStyle name="Normal 41 5 2" xfId="20789" xr:uid="{A564D7D9-3718-4C99-90AA-12B36E5C96D1}"/>
    <cellStyle name="Normal 41 6" xfId="19087" xr:uid="{2DC4C0AA-799D-40F9-920D-C7046293FF0F}"/>
    <cellStyle name="Normal 41 7" xfId="4948" xr:uid="{5C91B962-A015-4DA7-A11C-8763C840DE06}"/>
    <cellStyle name="Normal 41 8" xfId="22920" xr:uid="{6AC251DF-8322-4B41-8570-F43EBA997B8A}"/>
    <cellStyle name="Normal 42" xfId="237" xr:uid="{72930BD3-16C7-47B4-B8DE-616286A4FE75}"/>
    <cellStyle name="Normal 42 2" xfId="3792" xr:uid="{D6A270EE-3C8B-4DA0-BD9B-A6F77E987957}"/>
    <cellStyle name="Normal 42 2 2" xfId="3566" xr:uid="{0D53E08C-E2C8-44CA-A1B5-14AA7CEB30F5}"/>
    <cellStyle name="Normal 42 2 2 2" xfId="6117" xr:uid="{076EB20B-64C4-4063-8DCF-4B1CAADFF946}"/>
    <cellStyle name="Normal 42 2 2 2 2" xfId="22112" xr:uid="{568033F0-5627-4458-9468-FA570840B581}"/>
    <cellStyle name="Normal 42 2 3" xfId="5300" xr:uid="{ED27F3D4-C7C7-44E8-92BD-1C114E733F43}"/>
    <cellStyle name="Normal 42 2 3 2" xfId="21139" xr:uid="{B9C05726-1802-4EE1-9DDA-026A334B0A20}"/>
    <cellStyle name="Normal 42 2 4" xfId="20894" xr:uid="{9E4314DB-388C-48E3-831E-B6EE406A9730}"/>
    <cellStyle name="Normal 42 2 4 2" xfId="22766" xr:uid="{93EB4F69-C285-40C0-9CED-DE16C8B06904}"/>
    <cellStyle name="Normal 42 2 5" xfId="23502" xr:uid="{8827F377-6AC0-4DE1-971E-7EC4D4751405}"/>
    <cellStyle name="Normal 42 3" xfId="3791" xr:uid="{B1E16C8D-24F6-4FBC-90A6-55C9BC251A08}"/>
    <cellStyle name="Normal 42 3 2" xfId="3565" xr:uid="{8525E12A-F7B7-4247-9A2A-811FEE95040C}"/>
    <cellStyle name="Normal 42 3 2 2" xfId="22365" xr:uid="{28C5F64F-9E0B-4B22-B7CC-83F39AE306C0}"/>
    <cellStyle name="Normal 42 3 2 3" xfId="6310" xr:uid="{1FFD6772-9637-42AD-93FC-491CCE657171}"/>
    <cellStyle name="Normal 42 3 3" xfId="5530" xr:uid="{EC35401E-6948-4269-A644-A34F40D0DA3A}"/>
    <cellStyle name="Normal 42 3 3 2" xfId="21381" xr:uid="{9F53BA0F-6303-4845-B3CE-2A01D60E30BF}"/>
    <cellStyle name="Normal 42 4" xfId="946" xr:uid="{6929E926-8E7D-4134-893D-95FA5F9F6B35}"/>
    <cellStyle name="Normal 42 4 2" xfId="21866" xr:uid="{AE2EFF59-B802-4196-B67D-CC76A2CDF21D}"/>
    <cellStyle name="Normal 42 5" xfId="3567" xr:uid="{D06689E2-E6DC-41A0-9ECF-9C155662608C}"/>
    <cellStyle name="Normal 42 5 2" xfId="20790" xr:uid="{A8FB6079-134D-47BD-90EE-069CCC9AD56C}"/>
    <cellStyle name="Normal 42 6" xfId="19088" xr:uid="{A094AAEF-4A09-4210-A540-4CD349C60249}"/>
    <cellStyle name="Normal 42 7" xfId="4949" xr:uid="{EE92E960-0605-414A-8454-110EDD230748}"/>
    <cellStyle name="Normal 42 8" xfId="22921" xr:uid="{E7D576BA-B7D7-4B08-BA8F-306E3A60E6CD}"/>
    <cellStyle name="Normal 43" xfId="238" xr:uid="{65EEBE22-6C4C-4BA4-A517-DCBC9F0F5115}"/>
    <cellStyle name="Normal 43 2" xfId="3564" xr:uid="{927E08AC-8629-4895-BBCD-B379ED80A9F9}"/>
    <cellStyle name="Normal 43 2 2" xfId="3789" xr:uid="{30C3BD1E-5418-4604-AEB7-DDE37DB8F44D}"/>
    <cellStyle name="Normal 43 2 2 2" xfId="6118" xr:uid="{579F199B-0CA9-4931-AE48-5C1BA672E8AE}"/>
    <cellStyle name="Normal 43 2 2 2 2" xfId="22113" xr:uid="{74C923E5-C51F-4DBB-A590-E35FE8926151}"/>
    <cellStyle name="Normal 43 2 3" xfId="5301" xr:uid="{B736701F-A772-4127-8EC8-BB8D851A9A12}"/>
    <cellStyle name="Normal 43 2 3 2" xfId="21140" xr:uid="{971DF3A8-7CD0-4F8B-AE71-02B18A6FD37F}"/>
    <cellStyle name="Normal 43 2 4" xfId="20895" xr:uid="{124EC5DD-0AC5-4CF8-9CF0-9B1F4D372EB0}"/>
    <cellStyle name="Normal 43 2 4 2" xfId="22815" xr:uid="{2324BDDE-15E1-4F02-B13A-E3795A403FBF}"/>
    <cellStyle name="Normal 43 2 5" xfId="23503" xr:uid="{7142597A-CEDB-454F-A4F0-3D172A6C6E58}"/>
    <cellStyle name="Normal 43 3" xfId="3563" xr:uid="{97E4BF34-BDF6-4F9C-B529-D0AA4CC42B56}"/>
    <cellStyle name="Normal 43 3 2" xfId="3788" xr:uid="{1576C9A3-D50C-4CD5-9D75-EEC18ACFFA33}"/>
    <cellStyle name="Normal 43 3 2 2" xfId="22366" xr:uid="{B5CECF40-93B0-45E9-80A5-2B0809CBD2EE}"/>
    <cellStyle name="Normal 43 3 2 3" xfId="6311" xr:uid="{D49F1C07-76CE-4D0A-B387-52337E59F6EC}"/>
    <cellStyle name="Normal 43 3 3" xfId="5531" xr:uid="{F2000E32-1E37-4BC5-BAE6-1B560C27AB8B}"/>
    <cellStyle name="Normal 43 3 3 2" xfId="21382" xr:uid="{74C3D7E8-DE4F-40D4-89F4-31C5E3911128}"/>
    <cellStyle name="Normal 43 4" xfId="719" xr:uid="{9A85A458-534C-4E95-A506-88DDDA6822B2}"/>
    <cellStyle name="Normal 43 4 2" xfId="21867" xr:uid="{EF7EF92A-C14E-4164-B1DD-F365B55CEDFD}"/>
    <cellStyle name="Normal 43 5" xfId="3790" xr:uid="{F7DF06BE-9BEF-430C-8ADB-A828FBE2D967}"/>
    <cellStyle name="Normal 43 5 2" xfId="20791" xr:uid="{2626D5C0-DB33-40D8-B9E4-2521607B530D}"/>
    <cellStyle name="Normal 43 6" xfId="19089" xr:uid="{618D43ED-A8AF-4F27-9FFC-2079C7C2CD06}"/>
    <cellStyle name="Normal 43 7" xfId="4950" xr:uid="{2738530C-4F09-4260-B2EC-D34B06A0CCEE}"/>
    <cellStyle name="Normal 43 8" xfId="22922" xr:uid="{5744A68C-F56C-4E23-8251-1CF804A64291}"/>
    <cellStyle name="Normal 44" xfId="239" xr:uid="{05DF9789-4C1B-49C7-99A1-BE31FBDAF1D1}"/>
    <cellStyle name="Normal 44 2" xfId="3412" xr:uid="{898A0C8B-AFB1-42DA-BF47-941C2E44CF45}"/>
    <cellStyle name="Normal 44 2 2" xfId="3787" xr:uid="{44974574-4D65-41D6-8648-8ED125F9DD8E}"/>
    <cellStyle name="Normal 44 2 2 2" xfId="6119" xr:uid="{CE2CD345-29B5-45F2-807B-00E86DABE210}"/>
    <cellStyle name="Normal 44 2 2 2 2" xfId="22114" xr:uid="{28FA1829-E57B-494A-92C6-C79AF4324A78}"/>
    <cellStyle name="Normal 44 2 3" xfId="5302" xr:uid="{0B210B9E-2CE9-4084-AE53-CE62E3FAACCB}"/>
    <cellStyle name="Normal 44 2 3 2" xfId="21141" xr:uid="{244EA329-41AA-4CD2-ADBC-673092DF8B9A}"/>
    <cellStyle name="Normal 44 2 4" xfId="20896" xr:uid="{C7D59874-0206-4E9D-9595-036D2112B90D}"/>
    <cellStyle name="Normal 44 2 4 2" xfId="22788" xr:uid="{920EA84C-5EE1-4D46-AE60-27A6165E76D7}"/>
    <cellStyle name="Normal 44 2 5" xfId="23504" xr:uid="{74CDF667-9A43-49EF-A002-18FB40442F6F}"/>
    <cellStyle name="Normal 44 3" xfId="3561" xr:uid="{4B1D7743-6EB2-462E-8432-00A0CEFD49FA}"/>
    <cellStyle name="Normal 44 3 2" xfId="3786" xr:uid="{8D2599FE-AECF-48F8-9631-D50E2E941BD3}"/>
    <cellStyle name="Normal 44 3 2 2" xfId="22367" xr:uid="{EECFFB03-D7F5-4AA0-93DF-29762231AF16}"/>
    <cellStyle name="Normal 44 3 2 3" xfId="6312" xr:uid="{6CB09D6B-04E7-41EB-8762-788611F2467B}"/>
    <cellStyle name="Normal 44 3 3" xfId="5532" xr:uid="{D1593DD7-DD1A-4AB6-B023-98BB8D0B7D67}"/>
    <cellStyle name="Normal 44 3 3 2" xfId="21383" xr:uid="{FCB57D60-E9D6-4B83-88BD-726320B32643}"/>
    <cellStyle name="Normal 44 4" xfId="124" xr:uid="{AAE6CC50-49A2-47E1-9553-6C1680A507D0}"/>
    <cellStyle name="Normal 44 4 2" xfId="21868" xr:uid="{446F2E7D-BC54-4FA9-B175-DA4C6951BB95}"/>
    <cellStyle name="Normal 44 5" xfId="3562" xr:uid="{2FCF18B9-8CF7-499B-8A30-39FBBCF37AEE}"/>
    <cellStyle name="Normal 44 5 2" xfId="20792" xr:uid="{5770C0AD-0AFA-4569-9BE2-0B157ED44AFF}"/>
    <cellStyle name="Normal 44 6" xfId="19090" xr:uid="{39AD75D3-8F44-411E-97C2-AC459005B6A4}"/>
    <cellStyle name="Normal 44 7" xfId="4951" xr:uid="{C753A485-7D54-4E26-A5E2-F0463B2BE77B}"/>
    <cellStyle name="Normal 44 8" xfId="22923" xr:uid="{6DB974EE-E454-4847-8EDA-1DC51C403FDA}"/>
    <cellStyle name="Normal 45" xfId="240" xr:uid="{90BD867D-AA42-4A59-B3BB-1074032D8BD0}"/>
    <cellStyle name="Normal 45 2" xfId="3785" xr:uid="{BA93345E-4072-4D1D-9182-E0C305121973}"/>
    <cellStyle name="Normal 45 2 2" xfId="3559" xr:uid="{E4445D5B-6182-4A37-B408-3E70CE8ADC7E}"/>
    <cellStyle name="Normal 45 2 2 2" xfId="6120" xr:uid="{48672AEB-CAE9-42D7-B7B2-BC068FF2C5A1}"/>
    <cellStyle name="Normal 45 2 2 2 2" xfId="22115" xr:uid="{D9A489E4-EE72-4E11-B5AB-2FB2BD48F26A}"/>
    <cellStyle name="Normal 45 2 3" xfId="5303" xr:uid="{A3692D3D-3126-44CA-BBAC-33869169E6C1}"/>
    <cellStyle name="Normal 45 2 3 2" xfId="21142" xr:uid="{D79E8BF3-BAD0-47D9-9A77-C41BE7648793}"/>
    <cellStyle name="Normal 45 2 4" xfId="20897" xr:uid="{EA0025BC-CDC7-4730-A075-B5A20943A73B}"/>
    <cellStyle name="Normal 45 2 4 2" xfId="22770" xr:uid="{7AAD5F00-C2E5-4168-86FE-592904D42CAC}"/>
    <cellStyle name="Normal 45 2 5" xfId="23505" xr:uid="{28BBE962-8968-4B48-9BE8-1A2A0D68E10E}"/>
    <cellStyle name="Normal 45 3" xfId="3784" xr:uid="{A0FF4F72-1240-4798-B94E-8CEA49C81020}"/>
    <cellStyle name="Normal 45 3 2" xfId="3558" xr:uid="{A6DA69AC-28EF-4859-AD50-C2162A85D23C}"/>
    <cellStyle name="Normal 45 3 2 2" xfId="22368" xr:uid="{8BEEF5C4-E5CF-472E-B801-EF7E93C48FC0}"/>
    <cellStyle name="Normal 45 3 2 3" xfId="6313" xr:uid="{D3583728-15CB-4E47-BF25-F97F6E3CF2AD}"/>
    <cellStyle name="Normal 45 3 3" xfId="5533" xr:uid="{7B4E3819-812A-49ED-8838-A1EE4C61FB8B}"/>
    <cellStyle name="Normal 45 3 3 2" xfId="21384" xr:uid="{F3BA99BE-D403-425D-9193-BEE1F4D76356}"/>
    <cellStyle name="Normal 45 4" xfId="3368" xr:uid="{62555B94-3343-4AE9-80F0-5E318BF62B93}"/>
    <cellStyle name="Normal 45 4 2" xfId="21869" xr:uid="{5F46F2FB-B2F9-41B6-BA01-2014E27525A9}"/>
    <cellStyle name="Normal 45 5" xfId="3560" xr:uid="{465606ED-4D8E-4BF1-98EF-49F0BD1EFBA3}"/>
    <cellStyle name="Normal 45 5 2" xfId="20793" xr:uid="{A779FE3F-E607-43D2-8313-94BB6D14D2F8}"/>
    <cellStyle name="Normal 45 6" xfId="19091" xr:uid="{416AE746-4100-4CD4-B929-0157A06661B1}"/>
    <cellStyle name="Normal 45 7" xfId="4952" xr:uid="{9554B30B-29CB-4676-BB68-13BEA5484EAC}"/>
    <cellStyle name="Normal 45 8" xfId="22924" xr:uid="{C7153650-8408-4926-817C-6A5C3A20FF4A}"/>
    <cellStyle name="Normal 46" xfId="241" xr:uid="{78605E98-3686-45EA-9294-DAA54E8BB7D3}"/>
    <cellStyle name="Normal 46 2" xfId="3557" xr:uid="{A785B474-6EC3-499C-86A6-1ED09DB0B268}"/>
    <cellStyle name="Normal 46 2 2" xfId="3782" xr:uid="{9314D100-FC94-4CF8-906E-263353F97B27}"/>
    <cellStyle name="Normal 46 2 2 2" xfId="6121" xr:uid="{73B97838-B11E-400D-85ED-4EAF85A4E050}"/>
    <cellStyle name="Normal 46 2 2 2 2" xfId="22116" xr:uid="{A540FAE7-05B5-4ABA-8B7F-85F1022055AB}"/>
    <cellStyle name="Normal 46 2 3" xfId="5304" xr:uid="{A612EC3C-72F7-4F41-95FA-D48F811293C9}"/>
    <cellStyle name="Normal 46 2 3 2" xfId="21143" xr:uid="{8A28702D-8EAB-4D23-8671-DABA006C2C89}"/>
    <cellStyle name="Normal 46 2 4" xfId="20898" xr:uid="{0ACC1836-5925-4652-A4B2-3D51B4DC4AE3}"/>
    <cellStyle name="Normal 46 2 4 2" xfId="22813" xr:uid="{68BD8B1A-88DF-471A-9962-4FF7AF416E3D}"/>
    <cellStyle name="Normal 46 2 5" xfId="23506" xr:uid="{92227351-7300-481C-8DEA-30DE9816C82F}"/>
    <cellStyle name="Normal 46 3" xfId="3556" xr:uid="{8B56BD53-9BA8-41D2-B5C7-8EA84DA66C88}"/>
    <cellStyle name="Normal 46 3 2" xfId="3781" xr:uid="{6E04ED8B-21DF-4E77-8E4D-9F1BB461D727}"/>
    <cellStyle name="Normal 46 3 2 2" xfId="22369" xr:uid="{E2E71C95-D12E-4927-BDB7-839422BFE562}"/>
    <cellStyle name="Normal 46 3 2 3" xfId="6314" xr:uid="{0ADAE61C-D06D-4A89-9E5F-79C1F8BF78CF}"/>
    <cellStyle name="Normal 46 3 3" xfId="5534" xr:uid="{80033F34-B1E5-4358-8A09-4047C9E48157}"/>
    <cellStyle name="Normal 46 3 3 2" xfId="21385" xr:uid="{66DCA423-98E7-4552-975E-AECF753C95D3}"/>
    <cellStyle name="Normal 46 4" xfId="942" xr:uid="{1FA8E4B8-2D37-4C80-A184-69C78AE7A35A}"/>
    <cellStyle name="Normal 46 4 2" xfId="21870" xr:uid="{D5240C13-1853-40C6-BC78-33668B62778E}"/>
    <cellStyle name="Normal 46 5" xfId="3783" xr:uid="{921A0B7F-1D2A-4662-BE40-9A8A252846CC}"/>
    <cellStyle name="Normal 46 5 2" xfId="20794" xr:uid="{411EEFC0-5F44-4ACD-AEC2-36EE4A949FA3}"/>
    <cellStyle name="Normal 46 6" xfId="19092" xr:uid="{DF69CBE5-22A4-4F76-BFDF-7AB4EF294F62}"/>
    <cellStyle name="Normal 46 7" xfId="4953" xr:uid="{02B966EA-E6B2-4B6A-AD5F-0A8F895F25ED}"/>
    <cellStyle name="Normal 46 8" xfId="22925" xr:uid="{B8E40C1E-41CA-49BC-8FB8-6E76FBE07A7A}"/>
    <cellStyle name="Normal 47" xfId="242" xr:uid="{0BF0DEFA-FBB2-4F67-855C-8CC45B010732}"/>
    <cellStyle name="Normal 47 2" xfId="3780" xr:uid="{F8D3C11F-0584-46B2-AE1F-229992E4B735}"/>
    <cellStyle name="Normal 47 2 2" xfId="3554" xr:uid="{E157BBCA-CD2A-4A9E-9C39-4A2A859A7730}"/>
    <cellStyle name="Normal 47 2 2 2" xfId="6122" xr:uid="{CE32E200-1967-4DAF-8B28-E6F592A697C0}"/>
    <cellStyle name="Normal 47 2 2 2 2" xfId="22117" xr:uid="{D203ABE4-C568-4323-A488-95D01AFD7A17}"/>
    <cellStyle name="Normal 47 2 3" xfId="5305" xr:uid="{4D5EDA4F-1E28-4405-A362-8B2D63B85FCF}"/>
    <cellStyle name="Normal 47 2 3 2" xfId="21144" xr:uid="{A1543E5E-8BED-4233-ACAC-90C478D5FCE4}"/>
    <cellStyle name="Normal 47 2 4" xfId="20899" xr:uid="{68F377B9-FFFE-4CD1-ADA9-8F0D77CAE3A3}"/>
    <cellStyle name="Normal 47 2 4 2" xfId="22703" xr:uid="{F74B1F25-5005-4F18-B89B-7C82C373707A}"/>
    <cellStyle name="Normal 47 2 5" xfId="23507" xr:uid="{471741E8-9E8E-4C30-8E45-464C68A87567}"/>
    <cellStyle name="Normal 47 3" xfId="3779" xr:uid="{D3650FE1-784B-4CCB-9BD2-24127687124D}"/>
    <cellStyle name="Normal 47 3 2" xfId="3553" xr:uid="{DFF23E95-D5DA-439C-B3A1-3C1B66A82A97}"/>
    <cellStyle name="Normal 47 3 2 2" xfId="22370" xr:uid="{23873E10-1EEA-46EC-A40F-36E1F44AC483}"/>
    <cellStyle name="Normal 47 3 2 3" xfId="6315" xr:uid="{050E993D-4E26-4277-9D1D-3A08EFFF2741}"/>
    <cellStyle name="Normal 47 3 3" xfId="5535" xr:uid="{491B386A-614E-4A7C-8D7D-F4A2D26E9647}"/>
    <cellStyle name="Normal 47 3 3 2" xfId="21386" xr:uid="{0CB9D711-36DB-4AF0-8F20-B619085BE13E}"/>
    <cellStyle name="Normal 47 4" xfId="896" xr:uid="{D2CBD16F-BDC9-4720-BB30-EDD5814DC857}"/>
    <cellStyle name="Normal 47 4 2" xfId="21871" xr:uid="{08EE3B68-17AC-4A5E-BA26-B941D6238654}"/>
    <cellStyle name="Normal 47 5" xfId="3555" xr:uid="{A64179AB-9883-4ED6-80BE-C61C0FB01D88}"/>
    <cellStyle name="Normal 47 5 2" xfId="20795" xr:uid="{BAF21657-32A6-4DBF-B5F3-3D7814BBF10B}"/>
    <cellStyle name="Normal 47 6" xfId="19093" xr:uid="{932FE294-637A-49A0-BB9B-96947A15C7B0}"/>
    <cellStyle name="Normal 47 7" xfId="4954" xr:uid="{C9074FE3-E9C1-45EB-88F0-BC528A50D1D8}"/>
    <cellStyle name="Normal 47 8" xfId="22926" xr:uid="{621DEF28-9C35-457E-8D40-5627A812A321}"/>
    <cellStyle name="Normal 48" xfId="243" xr:uid="{24624E97-810E-41D7-ABE8-ABD3B8D753D0}"/>
    <cellStyle name="Normal 48 2" xfId="3552" xr:uid="{621CB9B3-EEBB-43EC-AE1A-098934B35672}"/>
    <cellStyle name="Normal 48 2 2" xfId="3411" xr:uid="{0717BC8D-EC15-4CB0-BCD9-5A8419640F57}"/>
    <cellStyle name="Normal 48 2 2 2" xfId="6123" xr:uid="{0EFD16ED-337A-46DA-981D-5BA5F2FC7361}"/>
    <cellStyle name="Normal 48 2 2 2 2" xfId="22118" xr:uid="{8B3898BD-2FD6-4800-9B27-1A83D5FAA57E}"/>
    <cellStyle name="Normal 48 2 3" xfId="5306" xr:uid="{AFF5A6EC-F44D-4F58-BAB5-5C0EC17AF039}"/>
    <cellStyle name="Normal 48 2 3 2" xfId="21145" xr:uid="{BBCCF769-0728-40E8-96F8-04F8F1583AD1}"/>
    <cellStyle name="Normal 48 2 4" xfId="20900" xr:uid="{D747009B-B657-49CC-82FD-FDB7490A4123}"/>
    <cellStyle name="Normal 48 2 4 2" xfId="22708" xr:uid="{68CCE00D-5421-4BF0-88D2-F9A4F490A808}"/>
    <cellStyle name="Normal 48 2 5" xfId="23508" xr:uid="{60BBAD80-B0A9-4E42-BFBE-ABF5F519BD03}"/>
    <cellStyle name="Normal 48 3" xfId="3777" xr:uid="{ADA117AE-0DB5-444E-846C-A19B854BB374}"/>
    <cellStyle name="Normal 48 3 2" xfId="3551" xr:uid="{54EF652F-4BD1-4230-A819-184CD80249D0}"/>
    <cellStyle name="Normal 48 3 2 2" xfId="22371" xr:uid="{19558BED-32E3-4B72-A898-E0DC6930D6D1}"/>
    <cellStyle name="Normal 48 3 2 3" xfId="6316" xr:uid="{BB55C6A8-DE04-4F5A-8AC2-2464627AC918}"/>
    <cellStyle name="Normal 48 3 3" xfId="5536" xr:uid="{92BC615F-AEA6-4B40-AFC3-4038DEC10967}"/>
    <cellStyle name="Normal 48 3 3 2" xfId="21387" xr:uid="{806FF638-77E0-4778-9E9C-C11D3D81393B}"/>
    <cellStyle name="Normal 48 4" xfId="3364" xr:uid="{98132190-1726-4F41-8CB0-8B66E147C938}"/>
    <cellStyle name="Normal 48 4 2" xfId="21872" xr:uid="{A395B4F1-1F04-4A1A-B28D-047E65B0BC55}"/>
    <cellStyle name="Normal 48 5" xfId="3778" xr:uid="{BD361912-38AC-417D-801A-5C393C731462}"/>
    <cellStyle name="Normal 48 5 2" xfId="20796" xr:uid="{50312E69-F555-4581-9937-B75232337FFD}"/>
    <cellStyle name="Normal 48 6" xfId="19094" xr:uid="{324E0508-57DB-4A7F-A1ED-443DBDB5F732}"/>
    <cellStyle name="Normal 48 7" xfId="4955" xr:uid="{1209D387-D7A8-4F76-B321-6FF9560C9FE3}"/>
    <cellStyle name="Normal 48 8" xfId="22927" xr:uid="{A81C2BF4-6836-4D73-9902-EF013F962C65}"/>
    <cellStyle name="Normal 49" xfId="244" xr:uid="{7727E12A-2603-409F-8E93-CA2C763A0D23}"/>
    <cellStyle name="Normal 49 2" xfId="3550" xr:uid="{84B5D036-B8FA-463E-89E3-3BFC6C0ACC04}"/>
    <cellStyle name="Normal 49 2 2" xfId="3775" xr:uid="{9007DA2B-FD2E-4915-A30C-FD8E398C7203}"/>
    <cellStyle name="Normal 49 2 2 2" xfId="6124" xr:uid="{B151EE1E-1533-4346-A9F7-016FC25AA6B8}"/>
    <cellStyle name="Normal 49 2 2 2 2" xfId="22119" xr:uid="{A2334377-CC63-4B1B-A421-21D6EF4F143D}"/>
    <cellStyle name="Normal 49 2 3" xfId="5307" xr:uid="{0292089C-0356-4206-B775-8DF22327FA1D}"/>
    <cellStyle name="Normal 49 2 3 2" xfId="21146" xr:uid="{550F33D2-388D-4750-BDC5-3F25D1252365}"/>
    <cellStyle name="Normal 49 2 4" xfId="20901" xr:uid="{6BC0C6BB-CDFA-4FFA-8A97-70E0D4329BC9}"/>
    <cellStyle name="Normal 49 2 4 2" xfId="22792" xr:uid="{627CE4DC-9539-443A-A313-2E8DDF119D30}"/>
    <cellStyle name="Normal 49 2 5" xfId="23509" xr:uid="{250947E4-6208-4204-95E7-9B7EB02465EC}"/>
    <cellStyle name="Normal 49 3" xfId="3549" xr:uid="{77DAE2B5-CF98-4384-AF49-0552A03A29DE}"/>
    <cellStyle name="Normal 49 3 2" xfId="3774" xr:uid="{D44B86C9-0494-4E41-AE18-55DD096DD923}"/>
    <cellStyle name="Normal 49 3 2 2" xfId="22372" xr:uid="{5CC3A6E0-72FA-4407-8D3F-39707D895447}"/>
    <cellStyle name="Normal 49 3 2 3" xfId="6317" xr:uid="{E1AD3E92-5057-4763-B91F-21C8E345DBDA}"/>
    <cellStyle name="Normal 49 3 3" xfId="5537" xr:uid="{17FA28D7-8B14-44EE-BE2C-693AE2999EAF}"/>
    <cellStyle name="Normal 49 3 3 2" xfId="21388" xr:uid="{76170260-4B82-40B9-93CF-A519C5DF472E}"/>
    <cellStyle name="Normal 49 4" xfId="692" xr:uid="{3A26A3D2-AF1E-4916-ADD9-2AD3E023D0CA}"/>
    <cellStyle name="Normal 49 4 2" xfId="21873" xr:uid="{1DBD5A86-019E-4683-AB89-E25C2D0F5C82}"/>
    <cellStyle name="Normal 49 5" xfId="3776" xr:uid="{F5C2176E-4352-49D9-A58E-8B5BB18EB0F0}"/>
    <cellStyle name="Normal 49 5 2" xfId="20797" xr:uid="{70931121-B94C-46D5-A6BA-BA0B864C95A8}"/>
    <cellStyle name="Normal 49 6" xfId="19095" xr:uid="{BACB152A-97D3-4C7F-9177-A73065FA5527}"/>
    <cellStyle name="Normal 49 7" xfId="4956" xr:uid="{16036FF8-376A-4B7A-9EA6-AECACC7BBD0F}"/>
    <cellStyle name="Normal 49 8" xfId="22928" xr:uid="{70C22C6C-44C4-47A3-837B-A2EBB8A3EEF8}"/>
    <cellStyle name="Normal 5" xfId="42" xr:uid="{459E9E49-3C17-4C26-907F-7FD4425E9C33}"/>
    <cellStyle name="Normal 5 10" xfId="158" xr:uid="{7D83CD43-58D0-4143-81F4-1AAA7F365B05}"/>
    <cellStyle name="Normal 5 10 2" xfId="6478" xr:uid="{D53D7E75-FE61-4D3E-9981-2C3D7AAB3529}"/>
    <cellStyle name="Normal 5 10 2 2" xfId="22590" xr:uid="{1A9133FB-187C-4478-B3DE-A939718EE77F}"/>
    <cellStyle name="Normal 5 10 3" xfId="21601" xr:uid="{A69DD2D6-39DE-4E36-943E-EB43C22D32F9}"/>
    <cellStyle name="Normal 5 10 4" xfId="19097" xr:uid="{C7F0C140-D856-49B5-B437-E0833BF93A19}"/>
    <cellStyle name="Normal 5 10 5" xfId="5696" xr:uid="{B72EF86E-DCEF-4AF7-8D92-0089E4258EC3}"/>
    <cellStyle name="Normal 5 11" xfId="4098" xr:uid="{4D28CBE6-A733-47C1-8890-C9754848B7D2}"/>
    <cellStyle name="Normal 5 11 2" xfId="6503" xr:uid="{1F536F55-1FFA-4332-A6B6-B51CCC5DB1FC}"/>
    <cellStyle name="Normal 5 11 2 2" xfId="22614" xr:uid="{180C1B3E-50DB-483C-B1EC-C736B98B3523}"/>
    <cellStyle name="Normal 5 11 3" xfId="21625" xr:uid="{5FFB59CB-6441-47DA-A38D-3CBEB9ABBC14}"/>
    <cellStyle name="Normal 5 11 4" xfId="19098" xr:uid="{832674EE-2D0D-42BD-A5B0-B8D0462A7BBE}"/>
    <cellStyle name="Normal 5 11 5" xfId="5721" xr:uid="{E515DA72-E4B2-497F-A18B-16C6D6A5EA1D}"/>
    <cellStyle name="Normal 5 12" xfId="5744" xr:uid="{7B13A890-90E8-4621-B1CB-2E77AAD07FE4}"/>
    <cellStyle name="Normal 5 12 2" xfId="6526" xr:uid="{6E79ED17-51DC-4EC3-8D66-011F0FAE1974}"/>
    <cellStyle name="Normal 5 12 2 2" xfId="22636" xr:uid="{92B34721-CE94-4DB2-A6D0-9082104DE65A}"/>
    <cellStyle name="Normal 5 12 3" xfId="21647" xr:uid="{6F8B8F0E-1E84-4839-A1B8-D447279DC37D}"/>
    <cellStyle name="Normal 5 12 4" xfId="19099" xr:uid="{0F3BAD65-3349-440E-8E71-155D8DE88A87}"/>
    <cellStyle name="Normal 5 13" xfId="5768" xr:uid="{92B6E833-7D59-4514-B561-1C49491005B8}"/>
    <cellStyle name="Normal 5 13 2" xfId="6550" xr:uid="{6D732AC8-E138-4E83-8F13-8B8BF4ECF43A}"/>
    <cellStyle name="Normal 5 13 2 2" xfId="22659" xr:uid="{71316185-57E4-44F2-9346-AF2927FF0625}"/>
    <cellStyle name="Normal 5 13 3" xfId="21670" xr:uid="{670A4942-044C-4750-BF1E-02E65391FD8F}"/>
    <cellStyle name="Normal 5 13 4" xfId="20706" xr:uid="{FD712D9F-0D0F-43FB-878E-2D3881B1A65A}"/>
    <cellStyle name="Normal 5 14" xfId="5792" xr:uid="{777D33FE-421F-434C-8C5B-6B6E777AB121}"/>
    <cellStyle name="Normal 5 14 2" xfId="6574" xr:uid="{516DDD93-4F39-4A19-B7C5-1A6F310C8E1E}"/>
    <cellStyle name="Normal 5 14 2 2" xfId="22682" xr:uid="{95C25563-BC76-430D-917C-E28BED918A34}"/>
    <cellStyle name="Normal 5 14 3" xfId="21693" xr:uid="{24F607D4-4626-4F61-AE42-CA37C3376E80}"/>
    <cellStyle name="Normal 5 14 4" xfId="19096" xr:uid="{C82D4584-4DAE-463C-B5C8-8C0DD505AD79}"/>
    <cellStyle name="Normal 5 15" xfId="5817" xr:uid="{A88A26BE-E041-4886-B700-CBA6974F5296}"/>
    <cellStyle name="Normal 5 15 2" xfId="21717" xr:uid="{5552D8ED-0FED-42B9-9B0C-715A1060382E}"/>
    <cellStyle name="Normal 5 16" xfId="5841" xr:uid="{8AC0290B-1B89-46DD-9410-B3C02EBDD5A4}"/>
    <cellStyle name="Normal 5 16 2" xfId="21740" xr:uid="{BB51EA06-A00B-43D4-8FF7-D1F4E888E516}"/>
    <cellStyle name="Normal 5 17" xfId="5864" xr:uid="{49528A12-27AF-4A79-A664-28B2ABDEF699}"/>
    <cellStyle name="Normal 5 17 2" xfId="21763" xr:uid="{3162099A-41CC-46A5-813E-5A7704FB17B0}"/>
    <cellStyle name="Normal 5 18" xfId="5887" xr:uid="{4C359706-55BF-4B68-B319-F1D83D1F3B04}"/>
    <cellStyle name="Normal 5 18 2" xfId="21786" xr:uid="{CA293BDB-F775-497F-A321-500B59F69A28}"/>
    <cellStyle name="Normal 5 19" xfId="5907" xr:uid="{FC2E701C-C48A-4F4C-B273-4BF47FF0EEEA}"/>
    <cellStyle name="Normal 5 19 2" xfId="21805" xr:uid="{7C99F575-59D6-4E4C-8932-E5033E95D916}"/>
    <cellStyle name="Normal 5 2" xfId="176" xr:uid="{6AA65D53-9E63-448E-B13E-D84461C1EB07}"/>
    <cellStyle name="Normal 5 2 10" xfId="20852" xr:uid="{793830A3-92D8-4BA6-94B9-04AF53C83B50}"/>
    <cellStyle name="Normal 5 2 11" xfId="19100" xr:uid="{1571225D-583D-4CC4-8974-988DA767E068}"/>
    <cellStyle name="Normal 5 2 12" xfId="4488" xr:uid="{B0288A88-42A9-4ED0-BAE7-1DE3AB749D15}"/>
    <cellStyle name="Normal 5 2 13" xfId="4319" xr:uid="{376E42DB-64D8-448E-9307-3395CD3D9399}"/>
    <cellStyle name="Normal 5 2 14" xfId="31739" xr:uid="{C054444B-47B1-419B-8246-5E5DB20B9211}"/>
    <cellStyle name="Normal 5 2 2" xfId="438" xr:uid="{0B81AB28-84DC-4701-8FF4-E7642EFD7EB2}"/>
    <cellStyle name="Normal 5 2 2 10" xfId="5308" xr:uid="{14E68B38-27CD-42D6-A8D7-9B7CE3952F8C}"/>
    <cellStyle name="Normal 5 2 2 11" xfId="4777" xr:uid="{2FFFC9C1-488E-4EDD-9AD8-66A9E70A8D01}"/>
    <cellStyle name="Normal 5 2 2 2" xfId="6125" xr:uid="{9CE8AC0A-16F9-4B43-A912-FFAA01DDCB5A}"/>
    <cellStyle name="Normal 5 2 2 2 2" xfId="19103" xr:uid="{7270B0C2-5B63-442E-9C96-2142F2C0A901}"/>
    <cellStyle name="Normal 5 2 2 2 2 2" xfId="19104" xr:uid="{9835AADB-CBB2-440A-8223-3C238192DAFD}"/>
    <cellStyle name="Normal 5 2 2 2 2 2 2" xfId="28821" xr:uid="{1263D94C-9203-481F-97D6-17FCA2F63B59}"/>
    <cellStyle name="Normal 5 2 2 2 2 2 3" xfId="25846" xr:uid="{5FF9806B-DD26-4194-8AB6-3A68B17881C6}"/>
    <cellStyle name="Normal 5 2 2 2 2 3" xfId="19105" xr:uid="{6366B585-D6A8-499B-91F6-D9B1F5138260}"/>
    <cellStyle name="Normal 5 2 2 2 2 3 2" xfId="27307" xr:uid="{61BF1982-F846-4811-9990-3005DD469A47}"/>
    <cellStyle name="Normal 5 2 2 2 2 4" xfId="30302" xr:uid="{2C668625-CC3A-4898-B856-59A745824905}"/>
    <cellStyle name="Normal 5 2 2 2 2 5" xfId="31360" xr:uid="{8A52D261-2588-40FF-B5C3-9532E8EA59C5}"/>
    <cellStyle name="Normal 5 2 2 2 2 6" xfId="24377" xr:uid="{18CC578B-2477-4790-B851-A29707135C13}"/>
    <cellStyle name="Normal 5 2 2 2 3" xfId="19106" xr:uid="{D30330DB-0D45-4EE6-9BD0-1C5226963788}"/>
    <cellStyle name="Normal 5 2 2 2 3 2" xfId="26133" xr:uid="{D3A0C287-014B-4164-825B-FB57D6A79907}"/>
    <cellStyle name="Normal 5 2 2 2 3 2 2" xfId="29111" xr:uid="{0F16E053-E6DC-47F8-A855-60763F2C851D}"/>
    <cellStyle name="Normal 5 2 2 2 3 3" xfId="27600" xr:uid="{1616534B-E4D2-4428-860F-7C06B55D6897}"/>
    <cellStyle name="Normal 5 2 2 2 3 4" xfId="30598" xr:uid="{6A89C4F6-1086-4A2E-8E95-65C0AC666C9D}"/>
    <cellStyle name="Normal 5 2 2 2 3 5" xfId="24689" xr:uid="{8727C6BE-C30D-4F05-847C-0B01E1EBD732}"/>
    <cellStyle name="Normal 5 2 2 2 4" xfId="19107" xr:uid="{0355BEFC-D8C1-4CC9-BF01-9E37E3CD0BE2}"/>
    <cellStyle name="Normal 5 2 2 2 4 2" xfId="26424" xr:uid="{ADC93FC3-C054-4AF0-A267-6601AC2487D3}"/>
    <cellStyle name="Normal 5 2 2 2 4 2 2" xfId="29408" xr:uid="{076903EB-499D-4558-9935-D8D5EC445776}"/>
    <cellStyle name="Normal 5 2 2 2 4 3" xfId="27897" xr:uid="{7BD5E55B-66BD-45A7-8492-B5FD0CB53CB6}"/>
    <cellStyle name="Normal 5 2 2 2 4 4" xfId="30896" xr:uid="{E0E32F22-A327-40C7-81AF-67DDB52DE73A}"/>
    <cellStyle name="Normal 5 2 2 2 4 5" xfId="24968" xr:uid="{A3886952-16C4-4C2B-AF7A-A43728F02176}"/>
    <cellStyle name="Normal 5 2 2 2 5" xfId="19108" xr:uid="{ED44F2D5-9CE6-47EA-9914-40BB9E53A2F7}"/>
    <cellStyle name="Normal 5 2 2 2 5 2" xfId="26733" xr:uid="{AAB36727-3546-4178-AD33-E0FE23E860A6}"/>
    <cellStyle name="Normal 5 2 2 2 5 2 2" xfId="29717" xr:uid="{FED21BC8-83AB-47F0-AD68-E2BD2CB6037A}"/>
    <cellStyle name="Normal 5 2 2 2 5 3" xfId="28206" xr:uid="{A1DF298A-D422-4E12-AAA4-9AFC25EE88C6}"/>
    <cellStyle name="Normal 5 2 2 2 5 4" xfId="31206" xr:uid="{F6A23210-2D49-4736-B46D-A8E2224E440B}"/>
    <cellStyle name="Normal 5 2 2 2 5 5" xfId="25265" xr:uid="{18C0D2F0-F0B4-411E-A0D8-BB69D67EC3EE}"/>
    <cellStyle name="Normal 5 2 2 2 6" xfId="22120" xr:uid="{FCDD11AC-444B-4270-BF1C-A1F99DD579D5}"/>
    <cellStyle name="Normal 5 2 2 2 6 2" xfId="28531" xr:uid="{03E43E15-2FB9-4A88-8081-2065950C59FC}"/>
    <cellStyle name="Normal 5 2 2 2 6 3" xfId="25565" xr:uid="{DA91530D-1102-4D28-8450-1058C054A669}"/>
    <cellStyle name="Normal 5 2 2 2 7" xfId="19102" xr:uid="{5FD8ED5C-26AA-442C-82ED-334EEB46DFB9}"/>
    <cellStyle name="Normal 5 2 2 2 7 2" xfId="27016" xr:uid="{1B08C280-0E14-4CC5-8272-EF1B9D047C93}"/>
    <cellStyle name="Normal 5 2 2 2 8" xfId="30010" xr:uid="{38FD777D-50A4-4856-9DDE-D03EF782CDFF}"/>
    <cellStyle name="Normal 5 2 2 2 9" xfId="23974" xr:uid="{47DAF6AE-1C1B-4157-846D-D89DA83AE3DD}"/>
    <cellStyle name="Normal 5 2 2 3" xfId="19109" xr:uid="{FC06036E-4DB8-4A2E-B466-73531577D08B}"/>
    <cellStyle name="Normal 5 2 2 3 2" xfId="19110" xr:uid="{2CB63659-4FE3-4B62-8531-2995D5D0A446}"/>
    <cellStyle name="Normal 5 2 2 3 2 2" xfId="19111" xr:uid="{1A1F2837-80B1-4FCD-9BC9-A68F27CF6317}"/>
    <cellStyle name="Normal 5 2 2 3 2 3" xfId="19112" xr:uid="{FD2B72A6-A763-4F18-AAE0-21E7E3C6982A}"/>
    <cellStyle name="Normal 5 2 2 3 2 4" xfId="31507" xr:uid="{A7F80EFF-EEF9-4EE5-98E4-ECAF1204176F}"/>
    <cellStyle name="Normal 5 2 2 3 3" xfId="19113" xr:uid="{F0851E8D-A211-4CD8-8697-FB724CAD6F5F}"/>
    <cellStyle name="Normal 5 2 2 3 4" xfId="19114" xr:uid="{6573CCE7-6B9F-4082-828B-991452C12F96}"/>
    <cellStyle name="Normal 5 2 2 3 5" xfId="19115" xr:uid="{82F18185-4969-45D8-9A3E-378EF58C525A}"/>
    <cellStyle name="Normal 5 2 2 3 6" xfId="24178" xr:uid="{4FC8E9D7-29D7-4F4D-AD1B-B2F031CBA505}"/>
    <cellStyle name="Normal 5 2 2 4" xfId="19116" xr:uid="{799F6A07-CC9C-48C7-AD97-25E5D82EADD9}"/>
    <cellStyle name="Normal 5 2 2 4 2" xfId="19117" xr:uid="{9DE239BE-ECA8-4D82-BEB3-E7B9E49BF459}"/>
    <cellStyle name="Normal 5 2 2 4 3" xfId="19118" xr:uid="{C2EC0712-A0CC-4C32-91C4-FADF56DD5E39}"/>
    <cellStyle name="Normal 5 2 2 4 4" xfId="23785" xr:uid="{AEED3A0B-2E97-4847-BA24-3281FD8E0BD4}"/>
    <cellStyle name="Normal 5 2 2 5" xfId="19119" xr:uid="{98B4E6F7-F2C2-48B1-A773-C71A3AA016B8}"/>
    <cellStyle name="Normal 5 2 2 5 2" xfId="31407" xr:uid="{C18AE538-A7EA-4B8A-984F-5292CF7C4220}"/>
    <cellStyle name="Normal 5 2 2 6" xfId="19120" xr:uid="{3EFD5621-CDB6-484D-8B74-51C096C03010}"/>
    <cellStyle name="Normal 5 2 2 6 2" xfId="23280" xr:uid="{ACCD799F-1E49-4D55-8A85-9485ECD27A7C}"/>
    <cellStyle name="Normal 5 2 2 7" xfId="19121" xr:uid="{39DD8418-ED12-4162-88EF-0D29D5B57AAE}"/>
    <cellStyle name="Normal 5 2 2 8" xfId="21147" xr:uid="{629369ED-40BE-4EE4-887B-1A847E6E058B}"/>
    <cellStyle name="Normal 5 2 2 9" xfId="19101" xr:uid="{BAF30FF2-A6A0-435B-A665-767D35C569A9}"/>
    <cellStyle name="Normal 5 2 3" xfId="280" xr:uid="{08154952-0D0E-4EF7-981B-476F51995C65}"/>
    <cellStyle name="Normal 5 2 3 10" xfId="23299" xr:uid="{0D6CF067-5C9A-4E04-BC54-D523496E469C}"/>
    <cellStyle name="Normal 5 2 3 11" xfId="5538" xr:uid="{3B735150-75E2-4EEA-89A9-6C0E9183C134}"/>
    <cellStyle name="Normal 5 2 3 2" xfId="6318" xr:uid="{1B3F4A13-CF1A-4BF3-80DB-03858A34369A}"/>
    <cellStyle name="Normal 5 2 3 2 2" xfId="19124" xr:uid="{2F41D592-184C-4019-8E4E-EC004DCD4549}"/>
    <cellStyle name="Normal 5 2 3 2 2 2" xfId="19125" xr:uid="{79BF634D-20B3-4787-B090-416AF83726EC}"/>
    <cellStyle name="Normal 5 2 3 2 2 2 2" xfId="28754" xr:uid="{F31DB6B0-54FD-42FA-B084-4A0DEB308DDA}"/>
    <cellStyle name="Normal 5 2 3 2 2 3" xfId="19126" xr:uid="{1A08F01E-9B48-4BD0-A861-A79D20A0C285}"/>
    <cellStyle name="Normal 5 2 3 2 2 4" xfId="25777" xr:uid="{C85DCC50-6D1F-43FA-887B-5E92CD0F38DC}"/>
    <cellStyle name="Normal 5 2 3 2 3" xfId="19127" xr:uid="{55506EB6-F2EF-4728-80E6-DEDA8AAAD91E}"/>
    <cellStyle name="Normal 5 2 3 2 3 2" xfId="27240" xr:uid="{2D1E93BD-EB26-4A9B-AA2B-EC4711AD3498}"/>
    <cellStyle name="Normal 5 2 3 2 4" xfId="19128" xr:uid="{7DD2F5F3-1670-49FC-89F6-2EEF33B3B951}"/>
    <cellStyle name="Normal 5 2 3 2 4 2" xfId="30234" xr:uid="{BA8E8FDD-CAE0-49AE-955D-F4DC42897983}"/>
    <cellStyle name="Normal 5 2 3 2 5" xfId="19129" xr:uid="{41D8516A-FDB0-458F-B312-3E395690A722}"/>
    <cellStyle name="Normal 5 2 3 2 6" xfId="22373" xr:uid="{F4A84EE8-40C7-42F0-84CC-0F3BC2AF21F2}"/>
    <cellStyle name="Normal 5 2 3 2 7" xfId="19123" xr:uid="{05A2C3B6-1D56-46D3-82F4-6826E365729A}"/>
    <cellStyle name="Normal 5 2 3 2 8" xfId="24299" xr:uid="{A32B9AD9-A713-43CD-BE2A-E76EF06F1790}"/>
    <cellStyle name="Normal 5 2 3 3" xfId="19130" xr:uid="{82F7E028-3B0B-4E08-B130-38762CCD61AB}"/>
    <cellStyle name="Normal 5 2 3 3 2" xfId="19131" xr:uid="{DF607D49-E2E4-409E-9F78-E747A74D5EBF}"/>
    <cellStyle name="Normal 5 2 3 3 2 2" xfId="19132" xr:uid="{9DA5F009-D285-4169-A995-68EF5F436766}"/>
    <cellStyle name="Normal 5 2 3 3 2 2 2" xfId="29043" xr:uid="{A6B01CB4-5CF7-4AD9-B23A-04EEE0D182AF}"/>
    <cellStyle name="Normal 5 2 3 3 2 3" xfId="19133" xr:uid="{20B263B7-C8A3-40DD-A269-9980C1AFBF77}"/>
    <cellStyle name="Normal 5 2 3 3 2 4" xfId="26064" xr:uid="{8E152D65-8074-4227-973A-1A6FB572DF05}"/>
    <cellStyle name="Normal 5 2 3 3 3" xfId="19134" xr:uid="{0FAFC365-40C6-4A0D-8A3F-1AFB5A55D73D}"/>
    <cellStyle name="Normal 5 2 3 3 3 2" xfId="27532" xr:uid="{05162100-4632-4DA9-B48E-08C10DE59FE1}"/>
    <cellStyle name="Normal 5 2 3 3 4" xfId="19135" xr:uid="{9656ECC3-E58E-49F2-B863-65D41C2F0179}"/>
    <cellStyle name="Normal 5 2 3 3 4 2" xfId="30529" xr:uid="{2961CFF6-83F7-4556-80EB-1851B8276BAA}"/>
    <cellStyle name="Normal 5 2 3 3 5" xfId="19136" xr:uid="{B81CCE99-E695-4550-8BE3-A6D094B5F6BB}"/>
    <cellStyle name="Normal 5 2 3 3 6" xfId="24620" xr:uid="{06BCD5F1-8566-4147-821B-FA5D56E3FB68}"/>
    <cellStyle name="Normal 5 2 3 4" xfId="19137" xr:uid="{F7F94176-7827-4500-A8EC-61D3DF923405}"/>
    <cellStyle name="Normal 5 2 3 4 2" xfId="19138" xr:uid="{712C7102-F075-4498-A0FB-86866E1023C6}"/>
    <cellStyle name="Normal 5 2 3 4 2 2" xfId="29340" xr:uid="{FB017F73-68D8-4343-A495-623BDB8979F2}"/>
    <cellStyle name="Normal 5 2 3 4 2 3" xfId="26356" xr:uid="{086CF494-EC89-4F5E-8265-B75A605AB241}"/>
    <cellStyle name="Normal 5 2 3 4 3" xfId="19139" xr:uid="{F9A9A4C6-1DE1-4107-8520-7EB290AA070C}"/>
    <cellStyle name="Normal 5 2 3 4 3 2" xfId="27829" xr:uid="{B593F475-98CE-484F-B767-6FA81E9C1248}"/>
    <cellStyle name="Normal 5 2 3 4 4" xfId="30827" xr:uid="{3B47D29C-717D-49FD-A768-3D60D8B9AD35}"/>
    <cellStyle name="Normal 5 2 3 4 5" xfId="24900" xr:uid="{0882B9B1-22F1-45A3-BEC9-93C81FB6EB27}"/>
    <cellStyle name="Normal 5 2 3 5" xfId="19140" xr:uid="{BC434802-A7AB-47A8-B6E6-C23E28FFC93D}"/>
    <cellStyle name="Normal 5 2 3 5 2" xfId="26665" xr:uid="{43A182A6-D4C1-4405-870F-96AEEB49AA80}"/>
    <cellStyle name="Normal 5 2 3 5 2 2" xfId="29649" xr:uid="{E899E21F-15A9-4F67-AB5B-52E7620E5088}"/>
    <cellStyle name="Normal 5 2 3 5 3" xfId="28138" xr:uid="{6D1088E6-3B5C-4359-9412-CD7920D6EFB1}"/>
    <cellStyle name="Normal 5 2 3 5 4" xfId="31137" xr:uid="{9BD0F811-7F83-4F39-8C82-36C90E8311BA}"/>
    <cellStyle name="Normal 5 2 3 5 5" xfId="25196" xr:uid="{73ED1AE6-83E2-47E2-8AA4-230496A79E74}"/>
    <cellStyle name="Normal 5 2 3 6" xfId="19141" xr:uid="{3BCC582A-70F7-4797-B3F2-8A7CA0EC2804}"/>
    <cellStyle name="Normal 5 2 3 6 2" xfId="28463" xr:uid="{D3ACA7CF-9996-471B-AB26-7186CF8BE846}"/>
    <cellStyle name="Normal 5 2 3 6 3" xfId="25496" xr:uid="{9283FFBF-A668-49B4-80E5-D8CE5B0C7183}"/>
    <cellStyle name="Normal 5 2 3 7" xfId="19142" xr:uid="{75C383A9-EAF8-43E2-9BF2-F3B41E586118}"/>
    <cellStyle name="Normal 5 2 3 7 2" xfId="26947" xr:uid="{FD3C7C71-DCB5-45CB-8777-89EDC3EA0A2B}"/>
    <cellStyle name="Normal 5 2 3 8" xfId="21389" xr:uid="{6D5AF468-A7E9-47F7-99C1-06DD646D99CA}"/>
    <cellStyle name="Normal 5 2 3 8 2" xfId="29941" xr:uid="{4BA4C2D8-10DD-4A02-A4DC-EF04A2F04FF7}"/>
    <cellStyle name="Normal 5 2 3 9" xfId="19122" xr:uid="{1E5A534C-2C0C-4176-96B6-C7EBEBBBF4F4}"/>
    <cellStyle name="Normal 5 2 3 9 2" xfId="23910" xr:uid="{5A413E64-6475-4805-B5ED-C0EE9DF1FD34}"/>
    <cellStyle name="Normal 5 2 4" xfId="3398" xr:uid="{DACD0C2D-D1BA-44F3-AC35-09AE44AC0928}"/>
    <cellStyle name="Normal 5 2 4 2" xfId="19144" xr:uid="{2B5459D4-DCD8-4DEA-BFBB-B3BDF1CA2180}"/>
    <cellStyle name="Normal 5 2 4 2 2" xfId="19145" xr:uid="{665F2A42-4685-431A-9A13-138D1B46289A}"/>
    <cellStyle name="Normal 5 2 4 2 2 2" xfId="31361" xr:uid="{DAD89E33-D452-45A4-80F1-A3CFD641F5B0}"/>
    <cellStyle name="Normal 5 2 4 2 3" xfId="19146" xr:uid="{7CC2B21B-358C-459B-9764-3F9FD2FA0826}"/>
    <cellStyle name="Normal 5 2 4 2 4" xfId="31508" xr:uid="{837A0999-5AD5-47BD-9D5A-FFFCD82605C0}"/>
    <cellStyle name="Normal 5 2 4 3" xfId="19147" xr:uid="{F7C15456-6B31-47EA-81D4-314AB2CCBA78}"/>
    <cellStyle name="Normal 5 2 4 3 2" xfId="31374" xr:uid="{96CF0653-1EB2-4C1E-A705-BDE002DD7AE5}"/>
    <cellStyle name="Normal 5 2 4 4" xfId="19148" xr:uid="{E348AE14-EE06-44F0-B855-B9032302F300}"/>
    <cellStyle name="Normal 5 2 4 5" xfId="19149" xr:uid="{C4F63B65-921E-4335-9FAB-F9E1C1CF9466}"/>
    <cellStyle name="Normal 5 2 4 6" xfId="21874" xr:uid="{2341053E-E942-4DDC-B323-77D634021FD9}"/>
    <cellStyle name="Normal 5 2 4 7" xfId="19143" xr:uid="{78228E2F-3960-4F39-A27D-71DBD61BE3FC}"/>
    <cellStyle name="Normal 5 2 4 8" xfId="24192" xr:uid="{7B62FEBB-E21F-4D47-A33E-47953735BA3A}"/>
    <cellStyle name="Normal 5 2 4 9" xfId="5929" xr:uid="{6B7C2B7B-D0D3-461E-917D-798AD883EEC0}"/>
    <cellStyle name="Normal 5 2 5" xfId="3401" xr:uid="{4BD20EF1-1551-4EA5-9775-05AB89DDE172}"/>
    <cellStyle name="Normal 5 2 5 2" xfId="19151" xr:uid="{F40B5557-7609-4BE7-8B18-87F7A3AEACD6}"/>
    <cellStyle name="Normal 5 2 5 2 2" xfId="19152" xr:uid="{714BD4BB-7D7B-4C6E-A4E0-048DD9351B74}"/>
    <cellStyle name="Normal 5 2 5 2 3" xfId="19153" xr:uid="{7FB875EA-4E95-485F-81F0-DE20A47495E7}"/>
    <cellStyle name="Normal 5 2 5 2 4" xfId="31359" xr:uid="{9E208C92-911A-408E-8F67-57B33A6831DB}"/>
    <cellStyle name="Normal 5 2 5 3" xfId="19154" xr:uid="{F1125D74-BE68-4B23-A68D-14CA748B4A34}"/>
    <cellStyle name="Normal 5 2 5 4" xfId="19155" xr:uid="{A6B437E7-9FE4-419C-A6AF-9BBFF24ED5B6}"/>
    <cellStyle name="Normal 5 2 5 5" xfId="19156" xr:uid="{D3690D14-CD54-47FC-BF43-1AEAC46AFB76}"/>
    <cellStyle name="Normal 5 2 5 6" xfId="20933" xr:uid="{36A7B67D-C59E-4AFA-BC60-BAA9B479A52E}"/>
    <cellStyle name="Normal 5 2 5 7" xfId="19150" xr:uid="{1DE713DB-CDAA-4B13-8D85-312686829D21}"/>
    <cellStyle name="Normal 5 2 5 8" xfId="31506" xr:uid="{5475622F-9AAE-42AC-8062-066BE2891AB1}"/>
    <cellStyle name="Normal 5 2 5 9" xfId="5046" xr:uid="{071844EB-3BE4-42EC-834D-0ED903E1BC6B}"/>
    <cellStyle name="Normal 5 2 6" xfId="4191" xr:uid="{A0309B7E-490C-4958-B983-B9BC7E2CA2EB}"/>
    <cellStyle name="Normal 5 2 6 2" xfId="19158" xr:uid="{D1B19E7C-E43D-4EC9-B25E-1573EE814CE8}"/>
    <cellStyle name="Normal 5 2 6 2 2" xfId="31386" xr:uid="{92EBEE86-1333-46DF-9A96-F13BCAD2DF20}"/>
    <cellStyle name="Normal 5 2 6 3" xfId="19159" xr:uid="{8E5571D5-A880-47A1-BB96-8C334F938A7E}"/>
    <cellStyle name="Normal 5 2 6 4" xfId="31639" xr:uid="{90BB3E55-1B0B-4315-9C08-B9B989E3A527}"/>
    <cellStyle name="Normal 5 2 6 5" xfId="19157" xr:uid="{C5A68582-E01A-42EE-9206-574C5B62B220}"/>
    <cellStyle name="Normal 5 2 7" xfId="19160" xr:uid="{9146BE05-EE04-4583-9E16-0C7E94234552}"/>
    <cellStyle name="Normal 5 2 7 2" xfId="31396" xr:uid="{0C902E4E-D71C-46D3-B681-909640D04EC7}"/>
    <cellStyle name="Normal 5 2 7 3" xfId="31610" xr:uid="{F72A6D2C-3457-4A49-995B-0A25F2CC7FFD}"/>
    <cellStyle name="Normal 5 2 8" xfId="19161" xr:uid="{15A1C63C-478A-4B59-B10E-D1FBD83B8839}"/>
    <cellStyle name="Normal 5 2 9" xfId="19162" xr:uid="{3C21D009-01B3-460C-AD10-3512C28F1CA4}"/>
    <cellStyle name="Normal 5 20" xfId="4957" xr:uid="{86048841-F20B-4FE7-8E12-306C5D270ECB}"/>
    <cellStyle name="Normal 5 20 2" xfId="6680" xr:uid="{BEBA64DC-888C-4DEC-B2B6-516EBF7B6218}"/>
    <cellStyle name="Normal 5 21" xfId="4890" xr:uid="{5CD9E629-C7EC-4E98-BD62-FC4A3E8B932B}"/>
    <cellStyle name="Normal 5 22" xfId="22844" xr:uid="{4B30A44A-343E-4281-ABF8-0F23E7E84199}"/>
    <cellStyle name="Normal 5 23" xfId="22929" xr:uid="{02A88A40-E5ED-4BB5-BECD-698110E1514F}"/>
    <cellStyle name="Normal 5 24" xfId="4482" xr:uid="{D1EE6CA2-3836-43EA-AE14-8E2570C69DFA}"/>
    <cellStyle name="Normal 5 25" xfId="4317" xr:uid="{027E5C41-9A18-4831-B363-0ADDCDAD6004}"/>
    <cellStyle name="Normal 5 26" xfId="31729" xr:uid="{392DFA31-A625-46D1-A32F-315FB351D54A}"/>
    <cellStyle name="Normal 5 27" xfId="59" xr:uid="{6F7DB278-5C33-45C0-93C8-F16F8F36BE69}"/>
    <cellStyle name="Normal 5 3" xfId="348" xr:uid="{1E16B258-3505-4580-914F-9C1EA6080422}"/>
    <cellStyle name="Normal 5 3 10" xfId="5135" xr:uid="{0F5462C3-0138-422B-A7CE-4D3FA532F4A6}"/>
    <cellStyle name="Normal 5 3 11" xfId="4650" xr:uid="{FA795D5E-CB45-4AB8-8DDB-DCFD89981D1F}"/>
    <cellStyle name="Normal 5 3 12" xfId="4323" xr:uid="{2EF36900-0F4A-4ACD-8537-426306B73FC4}"/>
    <cellStyle name="Normal 5 3 2" xfId="4140" xr:uid="{6842B7D9-D5BE-43D3-AB18-AA8E3D6BAD8B}"/>
    <cellStyle name="Normal 5 3 2 2" xfId="6164" xr:uid="{80721285-8F89-4C4F-8A60-6903AC149AAA}"/>
    <cellStyle name="Normal 5 3 2 2 2" xfId="19166" xr:uid="{6ACDD1C8-512A-4A42-9CD4-DF5DBD5A7698}"/>
    <cellStyle name="Normal 5 3 2 2 2 2" xfId="31349" xr:uid="{38CA0A14-41F2-4667-A4AC-CF2C4B1CD4AE}"/>
    <cellStyle name="Normal 5 3 2 2 3" xfId="19167" xr:uid="{3A7D9568-96C0-4398-B8F2-AA90AD4B1F3A}"/>
    <cellStyle name="Normal 5 3 2 2 3 2" xfId="31696" xr:uid="{0E6F0FF8-D29F-46C7-AED9-63BE2CE4404D}"/>
    <cellStyle name="Normal 5 3 2 2 4" xfId="22195" xr:uid="{1C3CF7F4-C6EB-46A5-8FC8-2B6F2C90FC63}"/>
    <cellStyle name="Normal 5 3 2 2 5" xfId="19165" xr:uid="{10842C7E-A3AE-4DB5-9999-B806E05B4812}"/>
    <cellStyle name="Normal 5 3 2 2 6" xfId="24179" xr:uid="{74AFC518-C1C1-49A5-9B16-D546675906CC}"/>
    <cellStyle name="Normal 5 3 2 3" xfId="19168" xr:uid="{F2D6A198-319D-4274-B238-ED0BFDE1BF27}"/>
    <cellStyle name="Normal 5 3 2 3 2" xfId="31402" xr:uid="{CC3E17A8-44C0-4478-9344-1F3661DF9940}"/>
    <cellStyle name="Normal 5 3 2 4" xfId="19169" xr:uid="{1E5CD057-6571-4AB9-BDBC-79668D6DD2F3}"/>
    <cellStyle name="Normal 5 3 2 4 2" xfId="31694" xr:uid="{14D80864-4F5A-4AE3-A18B-D0981439EB3B}"/>
    <cellStyle name="Normal 5 3 2 5" xfId="19170" xr:uid="{7EB2BA04-8E78-4868-8BC2-5357CC55F29A}"/>
    <cellStyle name="Normal 5 3 2 6" xfId="21223" xr:uid="{C7635700-44BF-4F41-B010-967F1CF07423}"/>
    <cellStyle name="Normal 5 3 2 7" xfId="19164" xr:uid="{5A176477-2F42-4B99-ACAC-FC756C348B1C}"/>
    <cellStyle name="Normal 5 3 2 8" xfId="23305" xr:uid="{B84BE79E-9050-4B19-9CE2-0B501E9D2EB9}"/>
    <cellStyle name="Normal 5 3 2 9" xfId="5383" xr:uid="{F3BD1E47-E3D6-4074-9D03-58E7139B3F8A}"/>
    <cellStyle name="Normal 5 3 3" xfId="5576" xr:uid="{D75337F8-A1D8-4DE1-B1B6-DDD781A841A2}"/>
    <cellStyle name="Normal 5 3 3 2" xfId="6356" xr:uid="{BC3960A8-D68D-4655-98FE-2C8A82DC7917}"/>
    <cellStyle name="Normal 5 3 3 2 2" xfId="19173" xr:uid="{5DE75FA5-2A3A-401D-B2A5-329A9BB6E009}"/>
    <cellStyle name="Normal 5 3 3 2 3" xfId="19174" xr:uid="{34F31776-283D-486A-AEFB-9ED15F5DDC4C}"/>
    <cellStyle name="Normal 5 3 3 2 4" xfId="22455" xr:uid="{508DAA10-57C1-49D8-AB5B-35ADC9B09499}"/>
    <cellStyle name="Normal 5 3 3 2 5" xfId="19172" xr:uid="{E69CA022-C443-43C1-92E8-27093A40AA4C}"/>
    <cellStyle name="Normal 5 3 3 2 6" xfId="31348" xr:uid="{FAF1AFB7-6A15-4F1A-81D6-6885149BAA18}"/>
    <cellStyle name="Normal 5 3 3 3" xfId="19175" xr:uid="{6AA2BA82-5802-4EA0-96D7-23B75EE011DA}"/>
    <cellStyle name="Normal 5 3 3 3 2" xfId="31692" xr:uid="{8625A333-7E64-467F-8789-66256EBE1921}"/>
    <cellStyle name="Normal 5 3 3 4" xfId="19176" xr:uid="{880448C1-88F7-4DF5-B93A-1A3A2656E269}"/>
    <cellStyle name="Normal 5 3 3 5" xfId="19177" xr:uid="{F89C2E80-B930-47BF-8E78-CE8E8CE35CAC}"/>
    <cellStyle name="Normal 5 3 3 6" xfId="21469" xr:uid="{D31B356C-5A19-4288-9FB2-0702D495AFB4}"/>
    <cellStyle name="Normal 5 3 3 7" xfId="19171" xr:uid="{9624A6BF-C1FD-459D-BF4D-D4E5B41F0A7E}"/>
    <cellStyle name="Normal 5 3 3 8" xfId="23786" xr:uid="{4D604B3E-13E4-44C9-A7E8-4D2BF0A218F9}"/>
    <cellStyle name="Normal 5 3 4" xfId="5967" xr:uid="{04F09DEA-A441-4C57-9938-C0F3E77FA4D2}"/>
    <cellStyle name="Normal 5 3 4 2" xfId="19179" xr:uid="{8DD3B9BF-3382-4BED-ABFB-7CB65E348615}"/>
    <cellStyle name="Normal 5 3 4 3" xfId="19180" xr:uid="{FDAF5A6E-DC77-45D3-83D8-E5D22FBB771C}"/>
    <cellStyle name="Normal 5 3 4 4" xfId="21968" xr:uid="{EDA29DFC-EB76-408B-95B7-8FBFE16CE536}"/>
    <cellStyle name="Normal 5 3 4 5" xfId="19178" xr:uid="{A76EB674-DDBD-42A8-BA6D-587C44D039FF}"/>
    <cellStyle name="Normal 5 3 4 6" xfId="31390" xr:uid="{2D9AA2A7-BB9D-4464-9F5F-846AB5693D82}"/>
    <cellStyle name="Normal 5 3 5" xfId="19181" xr:uid="{E9F9D31D-1B79-425C-80F4-90DAD0D82D95}"/>
    <cellStyle name="Normal 5 3 5 2" xfId="31697" xr:uid="{CE617102-E483-4A37-91C2-AABBAEF931D9}"/>
    <cellStyle name="Normal 5 3 6" xfId="19182" xr:uid="{68E856A3-C43B-4584-8B25-09C3276BB168}"/>
    <cellStyle name="Normal 5 3 6 2" xfId="31351" xr:uid="{BB106611-C862-445B-9D58-3DB198E12F8F}"/>
    <cellStyle name="Normal 5 3 7" xfId="19183" xr:uid="{FD329123-F13B-46D6-92CA-FA71CBFCF1E0}"/>
    <cellStyle name="Normal 5 3 7 2" xfId="23235" xr:uid="{14F6DF19-8ADB-4182-9B66-D4D786A85BA0}"/>
    <cellStyle name="Normal 5 3 8" xfId="20999" xr:uid="{16981C6D-3EEE-4325-92FB-680293637DD1}"/>
    <cellStyle name="Normal 5 3 9" xfId="19163" xr:uid="{D3B665EA-0FAF-46EA-8489-B884122D7861}"/>
    <cellStyle name="Normal 5 4" xfId="406" xr:uid="{4F1AEA06-58C7-464D-8223-F6EFCC1DE66A}"/>
    <cellStyle name="Normal 5 4 10" xfId="23253" xr:uid="{F5F3086D-2811-4342-AFA5-CA39A3F8B93C}"/>
    <cellStyle name="Normal 5 4 11" xfId="5160" xr:uid="{9F0D8EEC-22D6-4690-98BD-D4AEC8BA3FDC}"/>
    <cellStyle name="Normal 5 4 2" xfId="3500" xr:uid="{FB0760C8-467C-4AF8-BC95-7C4460FA1332}"/>
    <cellStyle name="Normal 5 4 2 2" xfId="6171" xr:uid="{7ED5E8F0-996F-4183-863D-A832E0DDA518}"/>
    <cellStyle name="Normal 5 4 2 2 2" xfId="19187" xr:uid="{14D88A2B-1B04-4C88-84CC-6AE27EC774B7}"/>
    <cellStyle name="Normal 5 4 2 2 3" xfId="19188" xr:uid="{7F9DB5A7-D8BE-49F8-9471-FD3C6E7F84A1}"/>
    <cellStyle name="Normal 5 4 2 2 4" xfId="22214" xr:uid="{D0E86CFC-77D8-42AB-AE75-F2074BDE08F7}"/>
    <cellStyle name="Normal 5 4 2 2 5" xfId="19186" xr:uid="{FCB71A13-D52D-4479-9056-ABE32776773F}"/>
    <cellStyle name="Normal 5 4 2 3" xfId="19189" xr:uid="{3B7D7D29-0AFF-4179-A966-7C386A370037}"/>
    <cellStyle name="Normal 5 4 2 4" xfId="19190" xr:uid="{B73BE6E3-777C-4DD4-8F95-613E3D09F739}"/>
    <cellStyle name="Normal 5 4 2 5" xfId="19191" xr:uid="{106E5EB4-EE78-4023-BAFD-DE163B801E95}"/>
    <cellStyle name="Normal 5 4 2 6" xfId="21241" xr:uid="{82D1143C-94CD-40B3-AC46-138CBB58B9AA}"/>
    <cellStyle name="Normal 5 4 2 7" xfId="19185" xr:uid="{68457CB2-2D5D-4D6A-8EB5-7A389A56F62B}"/>
    <cellStyle name="Normal 5 4 2 8" xfId="24201" xr:uid="{E016F473-9F5C-48B6-B23F-DE6DA9C73021}"/>
    <cellStyle name="Normal 5 4 2 9" xfId="5402" xr:uid="{CDF80562-C6BF-47FD-AAA1-2911001A34DE}"/>
    <cellStyle name="Normal 5 4 3" xfId="1484" xr:uid="{DF0ED405-2E26-4B60-BFC3-DFB4FE52F129}"/>
    <cellStyle name="Normal 5 4 3 2" xfId="6362" xr:uid="{570A788A-FE4B-46E6-BF1C-96E28D4C396B}"/>
    <cellStyle name="Normal 5 4 3 2 2" xfId="19194" xr:uid="{ABEFC6A3-B5EB-458F-8835-5F4664B79983}"/>
    <cellStyle name="Normal 5 4 3 2 3" xfId="19195" xr:uid="{29D9E04B-F4B6-4E15-BAAD-E8F3F6DB6AAA}"/>
    <cellStyle name="Normal 5 4 3 2 4" xfId="22475" xr:uid="{BABCDCB9-9443-4368-A38E-F8827CAD7EB6}"/>
    <cellStyle name="Normal 5 4 3 2 5" xfId="19193" xr:uid="{CB711701-9D9F-4B9D-80AD-BF359B743902}"/>
    <cellStyle name="Normal 5 4 3 3" xfId="19196" xr:uid="{9C76F4DF-BABC-4608-A10E-900AB3034E14}"/>
    <cellStyle name="Normal 5 4 3 4" xfId="19197" xr:uid="{8DADA06B-4270-478D-89B4-AD4449B5E46A}"/>
    <cellStyle name="Normal 5 4 3 5" xfId="19198" xr:uid="{E5C79F74-FB85-4E93-A0C7-F937DE085A48}"/>
    <cellStyle name="Normal 5 4 3 6" xfId="21488" xr:uid="{91F6E6F3-456E-4133-A12C-1E457C6A539A}"/>
    <cellStyle name="Normal 5 4 3 7" xfId="19192" xr:uid="{D1328FF5-D647-4840-A20B-C49397499DB4}"/>
    <cellStyle name="Normal 5 4 3 8" xfId="5582" xr:uid="{50C11424-8FC8-4D48-97E6-1A9532CDC2EE}"/>
    <cellStyle name="Normal 5 4 4" xfId="4117" xr:uid="{1C6F8805-431F-4060-A7B5-5FD1CA2011F9}"/>
    <cellStyle name="Normal 5 4 4 2" xfId="19200" xr:uid="{C698C674-24C2-4D18-9047-6639CCE5C3E0}"/>
    <cellStyle name="Normal 5 4 4 3" xfId="19201" xr:uid="{BC3A024C-94A4-4FEF-80AA-39F6C4C62122}"/>
    <cellStyle name="Normal 5 4 4 4" xfId="21991" xr:uid="{A2B654D3-2376-4802-B0C4-7411164ECDF5}"/>
    <cellStyle name="Normal 5 4 4 5" xfId="19199" xr:uid="{8B30D403-B227-4D0F-AFE3-415F7B32338D}"/>
    <cellStyle name="Normal 5 4 5" xfId="19202" xr:uid="{55047BF1-0C81-476C-BB3C-B7DAE55312A5}"/>
    <cellStyle name="Normal 5 4 6" xfId="19203" xr:uid="{9B5D654B-C1EA-43A9-A8BF-0A3929BCF954}"/>
    <cellStyle name="Normal 5 4 7" xfId="19204" xr:uid="{FAB9F0A7-B223-43DE-96AF-DFFD86827215}"/>
    <cellStyle name="Normal 5 4 8" xfId="21021" xr:uid="{B53AB3E1-CA44-4592-B54F-43D011362774}"/>
    <cellStyle name="Normal 5 4 9" xfId="19184" xr:uid="{EC54D382-DCE9-4B38-A044-AF72710B0CE9}"/>
    <cellStyle name="Normal 5 5" xfId="245" xr:uid="{15C9EE4A-187D-49C7-AF97-6B02450CCAC8}"/>
    <cellStyle name="Normal 5 5 10" xfId="23295" xr:uid="{24E15F7E-6042-458D-B2E3-3BC16D180645}"/>
    <cellStyle name="Normal 5 5 2" xfId="5430" xr:uid="{F3799619-35ED-4459-8F36-4A8C6F07E34F}"/>
    <cellStyle name="Normal 5 5 2 2" xfId="6211" xr:uid="{5CB52880-28D0-4509-BCAA-C1C7D0426153}"/>
    <cellStyle name="Normal 5 5 2 2 2" xfId="19208" xr:uid="{59616A45-75BF-4CE6-BBEC-705BEDDD9E58}"/>
    <cellStyle name="Normal 5 5 2 2 3" xfId="19209" xr:uid="{E2CB0EDA-FA73-4BC6-8702-F576803CCF2F}"/>
    <cellStyle name="Normal 5 5 2 2 4" xfId="22255" xr:uid="{96E0B389-8276-434A-88D9-80B757B312C7}"/>
    <cellStyle name="Normal 5 5 2 2 5" xfId="19207" xr:uid="{02FA9C2F-2FDF-49F5-A779-79ACFA8A7ED2}"/>
    <cellStyle name="Normal 5 5 2 3" xfId="19210" xr:uid="{71E2C67C-4C51-4272-B9CD-7168DC501CFF}"/>
    <cellStyle name="Normal 5 5 2 4" xfId="19211" xr:uid="{8ACFC0EA-5732-4526-BC5E-E4377550861C}"/>
    <cellStyle name="Normal 5 5 2 5" xfId="19212" xr:uid="{72C92409-10E6-4069-8AC7-35A17EFC769F}"/>
    <cellStyle name="Normal 5 5 2 6" xfId="21284" xr:uid="{A3E135A7-FAE7-4F40-AB26-D0CD2656B97F}"/>
    <cellStyle name="Normal 5 5 2 7" xfId="19206" xr:uid="{0FF40FE2-249E-4A0C-B075-57BBB0B7D3F7}"/>
    <cellStyle name="Normal 5 5 2 8" xfId="23510" xr:uid="{097735FC-04E3-46FD-BB2C-4BF2842DA0F3}"/>
    <cellStyle name="Normal 5 5 3" xfId="5621" xr:uid="{FB503325-B5C8-4C1F-89E2-303945108535}"/>
    <cellStyle name="Normal 5 5 3 2" xfId="6403" xr:uid="{2DFA9D9F-B7C8-4F62-A5F6-63D1DBF17C6E}"/>
    <cellStyle name="Normal 5 5 3 2 2" xfId="19215" xr:uid="{39774B1C-FB6F-4CBC-9F55-B0E76672A441}"/>
    <cellStyle name="Normal 5 5 3 2 3" xfId="19216" xr:uid="{C1F4150C-D731-467D-9665-9518B1F4339C}"/>
    <cellStyle name="Normal 5 5 3 2 4" xfId="22517" xr:uid="{F2AD4BA8-AB45-4A4C-8320-7D6A95BA8DBA}"/>
    <cellStyle name="Normal 5 5 3 2 5" xfId="19214" xr:uid="{CBA53BB6-440E-4274-8826-A046A47BB790}"/>
    <cellStyle name="Normal 5 5 3 3" xfId="19217" xr:uid="{64979A67-8AC7-4C9B-895F-444A4A75EDB2}"/>
    <cellStyle name="Normal 5 5 3 4" xfId="19218" xr:uid="{8396648F-9D89-4F28-9A97-3B9C316F87EB}"/>
    <cellStyle name="Normal 5 5 3 5" xfId="19219" xr:uid="{44FD3538-1807-420C-B181-878B9C9CBC7F}"/>
    <cellStyle name="Normal 5 5 3 6" xfId="21530" xr:uid="{EF462B26-FD59-4A45-A1A8-788BCB0189E9}"/>
    <cellStyle name="Normal 5 5 3 7" xfId="19213" xr:uid="{CBF4284A-3520-42C1-9FA9-2FC3CD25910D}"/>
    <cellStyle name="Normal 5 5 4" xfId="6008" xr:uid="{4B4CC9F3-78D7-4506-B75B-8B5CF0B1C622}"/>
    <cellStyle name="Normal 5 5 4 2" xfId="19221" xr:uid="{274EECC8-0066-4218-ACF2-CEC596FADEC8}"/>
    <cellStyle name="Normal 5 5 4 3" xfId="19222" xr:uid="{1A324F48-0CBF-467B-AD38-649F697521CD}"/>
    <cellStyle name="Normal 5 5 4 4" xfId="22014" xr:uid="{47571B8D-8DBE-488D-96F4-6EE6B4A680E8}"/>
    <cellStyle name="Normal 5 5 4 5" xfId="19220" xr:uid="{CE8E6D60-1B47-460D-9280-D2977E13D4E9}"/>
    <cellStyle name="Normal 5 5 5" xfId="19223" xr:uid="{EFEB23E1-B877-49BF-872B-5883FFE615C8}"/>
    <cellStyle name="Normal 5 5 6" xfId="19224" xr:uid="{E9889F13-01E8-45E3-A60F-1EF371D83B10}"/>
    <cellStyle name="Normal 5 5 7" xfId="19225" xr:uid="{B5920682-68BE-4D2D-8D90-F8A1A261D402}"/>
    <cellStyle name="Normal 5 5 8" xfId="21043" xr:uid="{3757B6D5-13F4-42B7-8E61-508A9F1DDE81}"/>
    <cellStyle name="Normal 5 5 9" xfId="19205" xr:uid="{5DD963CF-F8F2-4FC1-9521-FD37558C54C7}"/>
    <cellStyle name="Normal 5 6" xfId="463" xr:uid="{CC6C0273-4263-460D-B3DE-338C9CA782D4}"/>
    <cellStyle name="Normal 5 6 10" xfId="5204" xr:uid="{7D7966D6-EC33-40C0-BB8F-FE3F0DD51FE5}"/>
    <cellStyle name="Normal 5 6 2" xfId="1095" xr:uid="{0DFCE826-9324-46F4-8411-0071722FB34F}"/>
    <cellStyle name="Normal 5 6 2 2" xfId="3692" xr:uid="{BE39BE10-FED1-4812-83EB-F1E7962ED88E}"/>
    <cellStyle name="Normal 5 6 2 2 2" xfId="3877" xr:uid="{C9B4D822-CC3D-4E83-A5E2-1D7759FE92E8}"/>
    <cellStyle name="Normal 5 6 2 2 2 2" xfId="22279" xr:uid="{6B7F3EE7-6D66-4678-B015-BF4C70469132}"/>
    <cellStyle name="Normal 5 6 2 2 3" xfId="19228" xr:uid="{57486585-9DBE-42E6-860E-222B1CE7CA33}"/>
    <cellStyle name="Normal 5 6 2 2 4" xfId="23414" xr:uid="{CDB72E8B-02DF-4449-A171-B5BE1DA14B37}"/>
    <cellStyle name="Normal 5 6 2 2 5" xfId="6235" xr:uid="{5E228252-C194-40D3-A4AD-0CE3E20E03EB}"/>
    <cellStyle name="Normal 5 6 2 3" xfId="3614" xr:uid="{5449B958-DF37-4965-AC3E-0B367474C40B}"/>
    <cellStyle name="Normal 5 6 2 3 2" xfId="23750" xr:uid="{EEDE4B08-58CC-4A49-AEB8-5AD63B59992E}"/>
    <cellStyle name="Normal 5 6 2 3 3" xfId="19229" xr:uid="{29AF1735-B6F1-4556-ACC0-A1C6E4673711}"/>
    <cellStyle name="Normal 5 6 2 4" xfId="21307" xr:uid="{556351D9-D767-4E55-8BCB-E87F691107FC}"/>
    <cellStyle name="Normal 5 6 2 5" xfId="19227" xr:uid="{1744D6B2-B222-4CB2-BD33-DBBDD0640EF4}"/>
    <cellStyle name="Normal 5 6 2 6" xfId="23398" xr:uid="{B532F439-772C-4D31-B0F1-720C798DDC7C}"/>
    <cellStyle name="Normal 5 6 2 7" xfId="5451" xr:uid="{C588298F-7935-44F1-BAB5-1252061FE7C0}"/>
    <cellStyle name="Normal 5 6 3" xfId="957" xr:uid="{D55CCF09-6BF3-499E-B304-46BCB26B36A7}"/>
    <cellStyle name="Normal 5 6 3 2" xfId="6427" xr:uid="{B73857FA-398E-475C-B7ED-BF0F7497298C}"/>
    <cellStyle name="Normal 5 6 3 2 2" xfId="22541" xr:uid="{DE47D90A-D011-4E08-AB31-9E335DBF9AEF}"/>
    <cellStyle name="Normal 5 6 3 3" xfId="21554" xr:uid="{9FCD932D-D470-47E4-A0E1-62C1CADC04F5}"/>
    <cellStyle name="Normal 5 6 3 4" xfId="19230" xr:uid="{9B7BF7F4-5142-4AB0-86DA-084D58FE7942}"/>
    <cellStyle name="Normal 5 6 3 5" xfId="23394" xr:uid="{FF8A69F7-C4AD-44FF-9D0E-871DA8C68528}"/>
    <cellStyle name="Normal 5 6 3 6" xfId="5645" xr:uid="{2F4184F2-2E8F-40F4-A515-3AE3B5434025}"/>
    <cellStyle name="Normal 5 6 4" xfId="6032" xr:uid="{B0B600F3-B8C0-470C-8A9A-D975FC7FDE47}"/>
    <cellStyle name="Normal 5 6 4 2" xfId="22038" xr:uid="{1848541B-8E3C-4CE0-8F50-6F373FA1425E}"/>
    <cellStyle name="Normal 5 6 4 2 2" xfId="31655" xr:uid="{96B01987-83DD-4059-953E-8FA036486888}"/>
    <cellStyle name="Normal 5 6 4 3" xfId="19231" xr:uid="{61D9D75D-EF05-4BAC-91ED-08EA500A51F0}"/>
    <cellStyle name="Normal 5 6 4 4" xfId="23692" xr:uid="{51C2A8C6-82D9-4034-A163-28BA7A85BA7C}"/>
    <cellStyle name="Normal 5 6 5" xfId="19232" xr:uid="{4FC48563-7CCF-40DE-98A5-2E1FFF91AD8B}"/>
    <cellStyle name="Normal 5 6 6" xfId="19233" xr:uid="{8614D9BC-7D54-4974-B6B5-F4E59593D68D}"/>
    <cellStyle name="Normal 5 6 7" xfId="21065" xr:uid="{AD4A1D1B-218A-46F3-A989-EEB2EABF295F}"/>
    <cellStyle name="Normal 5 6 8" xfId="19226" xr:uid="{21479EE4-5C29-42D8-9633-B03C4BD1C713}"/>
    <cellStyle name="Normal 5 6 9" xfId="23365" xr:uid="{1E20C525-A8A2-4BA7-8EB3-3AC88D883E98}"/>
    <cellStyle name="Normal 5 7" xfId="685" xr:uid="{CBE7CE25-24DA-493F-968B-04373D037083}"/>
    <cellStyle name="Normal 5 7 2" xfId="6056" xr:uid="{48A8F789-E224-4E9F-801B-11EC6D47E2D7}"/>
    <cellStyle name="Normal 5 7 2 2" xfId="19236" xr:uid="{BC7FF62B-8278-442A-AD37-89710717FD2E}"/>
    <cellStyle name="Normal 5 7 2 3" xfId="19237" xr:uid="{0DDDCF03-BBDF-4A2B-BDB4-A151D13AFB7A}"/>
    <cellStyle name="Normal 5 7 2 4" xfId="22061" xr:uid="{7701633B-804C-4F1D-A9AD-1B7C1E973268}"/>
    <cellStyle name="Normal 5 7 2 5" xfId="19235" xr:uid="{A6EA2921-33B7-4943-8FC8-F61083796A98}"/>
    <cellStyle name="Normal 5 7 2 6" xfId="31505" xr:uid="{B75CE430-6134-4EAD-8C26-FEB4F9CC3CD7}"/>
    <cellStyle name="Normal 5 7 3" xfId="19238" xr:uid="{70276193-9334-408D-BB98-023F8C229542}"/>
    <cellStyle name="Normal 5 7 4" xfId="19239" xr:uid="{F748AD98-23D4-4266-B293-725683FA4841}"/>
    <cellStyle name="Normal 5 7 5" xfId="19240" xr:uid="{6948B111-8E56-476F-BC3F-B1966517C7F2}"/>
    <cellStyle name="Normal 5 7 6" xfId="21086" xr:uid="{AFD5BE85-C7AD-40BD-93A3-3A494ACF521A}"/>
    <cellStyle name="Normal 5 7 7" xfId="19234" xr:uid="{B6939A84-DDBD-45A0-8C8D-E9C8A82F50D0}"/>
    <cellStyle name="Normal 5 7 8" xfId="23668" xr:uid="{DDA6093C-990D-4A9E-BF4A-A86C53124950}"/>
    <cellStyle name="Normal 5 7 9" xfId="5229" xr:uid="{51DE2885-FDA0-49D8-8D12-9A0F3DAA3B22}"/>
    <cellStyle name="Normal 5 8" xfId="3384" xr:uid="{3A1292C6-9E99-4AA5-8208-26A1F0ED9DAA}"/>
    <cellStyle name="Normal 5 8 2" xfId="6259" xr:uid="{4AA23D68-2431-4055-BC8E-490EDE8A7DAD}"/>
    <cellStyle name="Normal 5 8 2 2" xfId="22302" xr:uid="{043391E3-E395-4A2E-8BE9-374BA1B1E7B8}"/>
    <cellStyle name="Normal 5 8 2 3" xfId="19242" xr:uid="{4A5AA30D-FC26-48BA-851D-0B2478FB70B3}"/>
    <cellStyle name="Normal 5 8 2 4" xfId="31601" xr:uid="{469F780F-0798-4F8F-8D73-89D6E5D45BC9}"/>
    <cellStyle name="Normal 5 8 3" xfId="19243" xr:uid="{3532F1AA-4CC1-49DA-8144-F16D0BE8DAE5}"/>
    <cellStyle name="Normal 5 8 4" xfId="21330" xr:uid="{7CE50CB9-6494-41D2-9550-31D5BBCBBEC4}"/>
    <cellStyle name="Normal 5 8 5" xfId="19241" xr:uid="{E11250DA-0029-4C0A-B3EC-70EBB34CE353}"/>
    <cellStyle name="Normal 5 8 6" xfId="23644" xr:uid="{BE181398-4F38-497A-8972-7DF9B3F92A0F}"/>
    <cellStyle name="Normal 5 9" xfId="3402" xr:uid="{8542FC30-0AA1-4CF1-8EE6-A771585990EF}"/>
    <cellStyle name="Normal 5 9 2" xfId="6453" xr:uid="{139CA490-DC92-4285-B7A2-55D34158F43C}"/>
    <cellStyle name="Normal 5 9 2 2" xfId="22566" xr:uid="{3A085426-3247-4699-99B0-022C74049A0A}"/>
    <cellStyle name="Normal 5 9 3" xfId="21578" xr:uid="{844EFACB-091D-4AC0-863D-779C13849207}"/>
    <cellStyle name="Normal 5 9 4" xfId="19244" xr:uid="{38951C1D-0B88-4A6F-B3BF-EA0C24640331}"/>
    <cellStyle name="Normal 5 9 5" xfId="5671" xr:uid="{989E7C79-D4BE-4F41-8588-D9A9411AAF5C}"/>
    <cellStyle name="Normal 50" xfId="246" xr:uid="{84CBA83A-F1EC-43C7-99A1-1771FEFB6F30}"/>
    <cellStyle name="Normal 50 2" xfId="3548" xr:uid="{9A00E6BC-C5C8-4A44-9791-C197740D29B3}"/>
    <cellStyle name="Normal 50 2 2" xfId="3772" xr:uid="{BCA1DFD8-0703-4B00-8087-7F6F6FB390FD}"/>
    <cellStyle name="Normal 50 2 2 2" xfId="6126" xr:uid="{DB12BCF5-4A7D-441D-98F3-6B048631205E}"/>
    <cellStyle name="Normal 50 2 2 2 2" xfId="22121" xr:uid="{27793E78-1663-46F9-AAD3-92BEBF738324}"/>
    <cellStyle name="Normal 50 2 3" xfId="5309" xr:uid="{B59DDC76-DA38-4453-A3CD-7884DC23A0AA}"/>
    <cellStyle name="Normal 50 2 3 2" xfId="21148" xr:uid="{5BE42913-A9D8-4E81-9262-BE7DB19BC0D1}"/>
    <cellStyle name="Normal 50 2 4" xfId="20902" xr:uid="{4B7FC1E0-380E-4EFF-8F59-2C95785AB9FB}"/>
    <cellStyle name="Normal 50 2 4 2" xfId="22797" xr:uid="{52592123-6403-44D4-9B42-A34874DDDF8C}"/>
    <cellStyle name="Normal 50 2 5" xfId="23511" xr:uid="{7F14E679-AAA5-40BF-AA91-9B34529AD073}"/>
    <cellStyle name="Normal 50 3" xfId="3547" xr:uid="{CE513F1B-2DC1-4F88-B6CE-761A2A85AD3E}"/>
    <cellStyle name="Normal 50 3 2" xfId="3771" xr:uid="{3827A60B-8D76-4F7A-B3A7-3B97024DA016}"/>
    <cellStyle name="Normal 50 3 2 2" xfId="22374" xr:uid="{A2DACCB6-12D0-4F03-AFB7-BDE39859C1E0}"/>
    <cellStyle name="Normal 50 3 2 3" xfId="6319" xr:uid="{129FE8B5-3F35-4624-A72B-D2021F202CDD}"/>
    <cellStyle name="Normal 50 3 3" xfId="5539" xr:uid="{A05DE6DA-5E92-4F5D-B232-FD41237D360D}"/>
    <cellStyle name="Normal 50 3 3 2" xfId="21390" xr:uid="{F377797F-3837-4DD7-B56F-F5FE21313FFD}"/>
    <cellStyle name="Normal 50 4" xfId="817" xr:uid="{D7D122EF-08CF-44CD-B5BD-73E311A7E693}"/>
    <cellStyle name="Normal 50 4 2" xfId="21875" xr:uid="{CD84F7C8-9CC7-43A0-BF24-D616D90A7E9C}"/>
    <cellStyle name="Normal 50 5" xfId="3773" xr:uid="{976CCBCA-399B-4598-9F22-1F71CBCFF9FE}"/>
    <cellStyle name="Normal 50 5 2" xfId="20798" xr:uid="{8A14090A-C35F-40A8-9717-7274B6E83232}"/>
    <cellStyle name="Normal 50 6" xfId="19245" xr:uid="{045BE6C4-9FA1-48EC-8125-013DA554D120}"/>
    <cellStyle name="Normal 50 7" xfId="4958" xr:uid="{4AD80C25-E80F-451C-B511-23989CA54581}"/>
    <cellStyle name="Normal 50 8" xfId="22930" xr:uid="{9C17BFD4-CDF5-4878-A854-8C483801B30A}"/>
    <cellStyle name="Normal 51" xfId="247" xr:uid="{CF5D02F0-CBC3-48E1-ACF1-D40B9DA3BECB}"/>
    <cellStyle name="Normal 51 2" xfId="3770" xr:uid="{F2CDE389-FD6D-4B59-97AB-00B8C50BEA69}"/>
    <cellStyle name="Normal 51 2 2" xfId="3545" xr:uid="{0CF703BE-D47C-44D4-9B9D-939423B670A3}"/>
    <cellStyle name="Normal 51 2 2 2" xfId="6127" xr:uid="{9DC25C7B-7BCF-4AC1-B42A-0728C2630E30}"/>
    <cellStyle name="Normal 51 2 2 2 2" xfId="22122" xr:uid="{A1990653-6F91-44D2-8129-FF0C1ABAC4E9}"/>
    <cellStyle name="Normal 51 2 3" xfId="5310" xr:uid="{50116815-049B-4C63-9567-6DC17D79B245}"/>
    <cellStyle name="Normal 51 2 3 2" xfId="21149" xr:uid="{01A5A745-A779-435F-A88E-7AE5A204F8B6}"/>
    <cellStyle name="Normal 51 2 4" xfId="20903" xr:uid="{1F81E1AE-E48D-4760-AFBC-63D760456942}"/>
    <cellStyle name="Normal 51 2 4 2" xfId="22769" xr:uid="{C7AA1271-5464-4827-9197-034C77509611}"/>
    <cellStyle name="Normal 51 2 5" xfId="23512" xr:uid="{D7AB9568-4637-4A1E-A41F-526D64A373AC}"/>
    <cellStyle name="Normal 51 3" xfId="3544" xr:uid="{0E570C84-CE99-44CA-9B84-B77ACF694E2A}"/>
    <cellStyle name="Normal 51 3 2" xfId="3543" xr:uid="{5C13CADA-EE1A-4B67-B743-923C1F7F4A26}"/>
    <cellStyle name="Normal 51 3 2 2" xfId="22375" xr:uid="{FE3BDA78-9D1B-44B6-B790-384C665468F6}"/>
    <cellStyle name="Normal 51 3 2 3" xfId="6320" xr:uid="{E7F525AF-2F5A-437A-BC1F-2479977BEA17}"/>
    <cellStyle name="Normal 51 3 3" xfId="5540" xr:uid="{FD169EE6-C90E-4777-8398-E3AEF26201D1}"/>
    <cellStyle name="Normal 51 3 3 2" xfId="21391" xr:uid="{83AECBDF-2AE9-41A2-868D-894D39E07AFE}"/>
    <cellStyle name="Normal 51 4" xfId="3360" xr:uid="{8EB8300F-52FF-4FC4-A43F-1D5CC04EE021}"/>
    <cellStyle name="Normal 51 4 2" xfId="21876" xr:uid="{21F0EB82-2A58-4F9E-A893-8A405A514BD8}"/>
    <cellStyle name="Normal 51 5" xfId="3546" xr:uid="{BAB36428-5B09-45A0-AE34-F07F284071C8}"/>
    <cellStyle name="Normal 51 5 2" xfId="20799" xr:uid="{06AA7166-7149-4B51-A77F-6650665D9A26}"/>
    <cellStyle name="Normal 51 6" xfId="19246" xr:uid="{CE9E4C48-1FEE-44AF-8794-9D0D3E8E6BFF}"/>
    <cellStyle name="Normal 51 7" xfId="4959" xr:uid="{F28147A8-F810-45C4-A1E5-D17ADAEF0DC9}"/>
    <cellStyle name="Normal 51 8" xfId="22931" xr:uid="{25C1A08E-B265-4FCC-8844-3DC3365C4A25}"/>
    <cellStyle name="Normal 52" xfId="248" xr:uid="{1956BF2B-403B-47A5-B238-347128759D04}"/>
    <cellStyle name="Normal 52 2" xfId="768" xr:uid="{683BEF9E-B382-4A8D-9A24-9CCB53BACD71}"/>
    <cellStyle name="Normal 52 2 2" xfId="6128" xr:uid="{4607C8C8-A521-46F8-BFF2-93124D862CF6}"/>
    <cellStyle name="Normal 52 2 2 2" xfId="22123" xr:uid="{FA49B67F-7CDC-46BE-BA62-16B2C495DCC4}"/>
    <cellStyle name="Normal 52 2 2 3" xfId="24261" xr:uid="{51BB1A77-4E6F-4DF6-BB8D-E5A31803DCD1}"/>
    <cellStyle name="Normal 52 2 3" xfId="5311" xr:uid="{D60F5A9B-C9EC-4572-816D-FCF991B9CB8C}"/>
    <cellStyle name="Normal 52 2 3 2" xfId="21150" xr:uid="{350E9F0C-7ED9-40D2-8805-4E61465377A9}"/>
    <cellStyle name="Normal 52 2 4" xfId="23513" xr:uid="{50E95BB7-81E1-4231-ACF7-434714C44441}"/>
    <cellStyle name="Normal 52 2 5" xfId="4980" xr:uid="{E341FF53-E17C-406B-AD5D-7BB9FE45352D}"/>
    <cellStyle name="Normal 52 3" xfId="3451" xr:uid="{D420B8FC-A6F3-4471-AF05-9B3EFF40C858}"/>
    <cellStyle name="Normal 52 3 2" xfId="6321" xr:uid="{6F88C258-12AA-4870-AE39-656DA6C4DB81}"/>
    <cellStyle name="Normal 52 3 2 2" xfId="22376" xr:uid="{453EC6BC-19C8-4B49-B0D4-51A87F689990}"/>
    <cellStyle name="Normal 52 3 3" xfId="21392" xr:uid="{FBC31FF5-80A7-4E7D-A939-B3860EDBFCD4}"/>
    <cellStyle name="Normal 52 3 4" xfId="23838" xr:uid="{457EFE93-1841-4371-82FA-2386167EEF7E}"/>
    <cellStyle name="Normal 52 3 5" xfId="5541" xr:uid="{38B97EA6-B6B6-4FFD-9A2C-201CFAC40BAD}"/>
    <cellStyle name="Normal 52 4" xfId="5930" xr:uid="{E42EAAFC-F1BC-4C0C-9D98-E6D8DDD8F70B}"/>
    <cellStyle name="Normal 52 4 2" xfId="21877" xr:uid="{3C428338-FFC2-4514-9CC4-44EB2CFD1AE6}"/>
    <cellStyle name="Normal 52 5" xfId="20800" xr:uid="{ACB14074-0B89-462C-8B0E-D62D1CFE198D}"/>
    <cellStyle name="Normal 52 6" xfId="19247" xr:uid="{443BBF73-66BF-462C-8297-9A3EA730D07B}"/>
    <cellStyle name="Normal 52 7" xfId="4960" xr:uid="{4BA59CAD-7634-42BF-B5EF-EB6935B32320}"/>
    <cellStyle name="Normal 52 8" xfId="22932" xr:uid="{8441FD68-BDBE-4DC4-AF85-20EADD9A71D6}"/>
    <cellStyle name="Normal 53" xfId="249" xr:uid="{58EB1BBB-23E9-46C9-B9F4-4A6D52ECF3CC}"/>
    <cellStyle name="Normal 53 2" xfId="629" xr:uid="{20CDE46F-87D5-45B4-8E07-01BDA9BA3BFD}"/>
    <cellStyle name="Normal 53 2 2" xfId="6129" xr:uid="{D7865FB3-F1BE-45EA-AE2D-DE16FBE7F882}"/>
    <cellStyle name="Normal 53 2 2 2" xfId="22124" xr:uid="{C8892888-B437-408B-807D-36B9809FA568}"/>
    <cellStyle name="Normal 53 2 2 3" xfId="24343" xr:uid="{573B8A15-3473-4B62-BC7A-B44D2E088C47}"/>
    <cellStyle name="Normal 53 2 3" xfId="5312" xr:uid="{F8026CD0-A930-49C0-8F0D-F19430CB6D85}"/>
    <cellStyle name="Normal 53 2 3 2" xfId="21151" xr:uid="{B7A19448-D3D8-4361-9413-C3D4FBF767A8}"/>
    <cellStyle name="Normal 53 2 4" xfId="23514" xr:uid="{A72BFA70-225B-49B9-AEE4-86A1409A752B}"/>
    <cellStyle name="Normal 53 2 5" xfId="4981" xr:uid="{4ECFF5E1-7C33-4350-9200-F38E45D8E1B3}"/>
    <cellStyle name="Normal 53 3" xfId="3447" xr:uid="{23CA787C-DD96-48B9-B9B3-6232D3853A80}"/>
    <cellStyle name="Normal 53 3 2" xfId="6322" xr:uid="{6ED9C532-A54D-410D-BF16-9277ACD80B87}"/>
    <cellStyle name="Normal 53 3 2 2" xfId="22377" xr:uid="{6BF2273E-E52E-4ED1-ACB0-D46C98ED2BDA}"/>
    <cellStyle name="Normal 53 3 3" xfId="21393" xr:uid="{405792E3-31D7-4AC6-8888-6D4D2C325242}"/>
    <cellStyle name="Normal 53 3 4" xfId="23954" xr:uid="{25F685E2-90F3-42FA-9140-9CC08202DC07}"/>
    <cellStyle name="Normal 53 3 5" xfId="5542" xr:uid="{323E6D00-A021-4EB3-93D4-842B4D61358E}"/>
    <cellStyle name="Normal 53 4" xfId="5931" xr:uid="{AF7D858A-2919-47E6-AB63-5EEA37E55B3A}"/>
    <cellStyle name="Normal 53 4 2" xfId="21878" xr:uid="{4A966808-E505-4700-B26A-ECE8B6723612}"/>
    <cellStyle name="Normal 53 5" xfId="20801" xr:uid="{1737C004-D4BD-4492-90C0-B38FE13AFB77}"/>
    <cellStyle name="Normal 53 6" xfId="19248" xr:uid="{4624502A-6E1A-4A0A-98B8-0FC86A3D1A7D}"/>
    <cellStyle name="Normal 53 7" xfId="4961" xr:uid="{7CE95104-3A1F-4E8E-ACBB-CA269622FF7C}"/>
    <cellStyle name="Normal 53 8" xfId="22933" xr:uid="{561FDA9E-C760-4EEB-B293-E19FB09FCD1F}"/>
    <cellStyle name="Normal 54" xfId="250" xr:uid="{79020435-60B9-4DF4-86DB-22BB6C7D947C}"/>
    <cellStyle name="Normal 54 2" xfId="470" xr:uid="{4A18F38B-91AC-4C6E-9632-61AACA3F0CD0}"/>
    <cellStyle name="Normal 54 2 2" xfId="6130" xr:uid="{E5115BF6-DEFC-46DF-853A-D46A6B10AAE8}"/>
    <cellStyle name="Normal 54 2 2 2" xfId="22125" xr:uid="{9E7EDD19-ADD2-4195-A0A7-9F8090D04BDC}"/>
    <cellStyle name="Normal 54 2 2 3" xfId="24332" xr:uid="{7E7B5055-422A-45BC-88DB-DCA7567A847D}"/>
    <cellStyle name="Normal 54 2 3" xfId="5313" xr:uid="{0673A825-9712-48BF-81D3-2B0C4AEBE7D8}"/>
    <cellStyle name="Normal 54 2 3 2" xfId="21152" xr:uid="{01963DF9-0DA5-483F-8787-C45E0C19EC4A}"/>
    <cellStyle name="Normal 54 2 4" xfId="23515" xr:uid="{3F40CB12-E9B3-450C-9AE3-47C4D6A2A8FF}"/>
    <cellStyle name="Normal 54 2 5" xfId="4982" xr:uid="{47466BB3-334C-4EA7-AFE8-065546100A76}"/>
    <cellStyle name="Normal 54 3" xfId="3542" xr:uid="{2DD36BE7-905C-4030-9B79-E11AB40EB3A5}"/>
    <cellStyle name="Normal 54 3 2" xfId="6323" xr:uid="{095D20C8-CF00-4C70-B98F-46F3996C52F1}"/>
    <cellStyle name="Normal 54 3 2 2" xfId="22378" xr:uid="{CD0FD0E3-56CB-4A1A-A349-7A5FC990A9F1}"/>
    <cellStyle name="Normal 54 3 3" xfId="21394" xr:uid="{53AB3759-A7EA-456F-835A-FBB17A1BE638}"/>
    <cellStyle name="Normal 54 3 4" xfId="23945" xr:uid="{BE480184-7359-466C-934F-EAE84F957483}"/>
    <cellStyle name="Normal 54 3 5" xfId="5543" xr:uid="{2DB96FCD-ADEF-47D6-B064-73934A876BEB}"/>
    <cellStyle name="Normal 54 4" xfId="5932" xr:uid="{1B1B10D0-010D-4123-9B84-CF48F590EEBD}"/>
    <cellStyle name="Normal 54 4 2" xfId="21879" xr:uid="{3CD74E72-9F64-444F-83FA-D77E0DC2BB81}"/>
    <cellStyle name="Normal 54 5" xfId="20802" xr:uid="{A07E2EFA-8279-4AD6-B165-B8F52AD98DC7}"/>
    <cellStyle name="Normal 54 6" xfId="19249" xr:uid="{88D89208-9A58-47B8-944D-FF9D0A2CF8AB}"/>
    <cellStyle name="Normal 54 7" xfId="4962" xr:uid="{106ED7C4-6346-49DC-BFFF-0047BFD72E42}"/>
    <cellStyle name="Normal 54 8" xfId="22934" xr:uid="{9CDD8569-6520-4D22-8657-47D0D81ABD0C}"/>
    <cellStyle name="Normal 55" xfId="251" xr:uid="{7965D1E8-458E-4C22-8463-CC239EEA087F}"/>
    <cellStyle name="Normal 55 2" xfId="3356" xr:uid="{9766D313-0F40-48C4-8C49-02FE9B2DD067}"/>
    <cellStyle name="Normal 55 2 2" xfId="6131" xr:uid="{FA27A80B-FE59-401E-99AD-FCFEBFB42F82}"/>
    <cellStyle name="Normal 55 2 2 2" xfId="22126" xr:uid="{D7F66913-AA69-4A2D-A654-05DE2848FA34}"/>
    <cellStyle name="Normal 55 2 2 3" xfId="24333" xr:uid="{48578607-789B-466C-A0F9-ED9457132393}"/>
    <cellStyle name="Normal 55 2 3" xfId="5314" xr:uid="{CF684339-C57A-4624-A648-2A903E8B2392}"/>
    <cellStyle name="Normal 55 2 3 2" xfId="21153" xr:uid="{4631D32C-FEB6-44D4-BA9B-3DD96CD1DAD4}"/>
    <cellStyle name="Normal 55 2 4" xfId="23516" xr:uid="{DB823E4E-5B76-49AD-956A-64EFF314FF04}"/>
    <cellStyle name="Normal 55 2 5" xfId="4983" xr:uid="{E5F3AD6E-B227-4662-A0D1-716C9F188529}"/>
    <cellStyle name="Normal 55 3" xfId="3541" xr:uid="{5D23F562-D3C8-4394-B3C8-D42BEF2712D5}"/>
    <cellStyle name="Normal 55 3 2" xfId="6324" xr:uid="{060DF335-D3D9-4E44-8E95-D0CF85E90969}"/>
    <cellStyle name="Normal 55 3 2 2" xfId="22379" xr:uid="{A844AE0A-307B-4C25-BFE0-4A646107E911}"/>
    <cellStyle name="Normal 55 3 3" xfId="21395" xr:uid="{9734D036-480D-4628-9B2A-286AB4488FF6}"/>
    <cellStyle name="Normal 55 3 4" xfId="23946" xr:uid="{A0D452FB-5A20-45D1-B8D4-5BE6FD22A342}"/>
    <cellStyle name="Normal 55 3 5" xfId="5544" xr:uid="{FFA1DA87-EAD3-4986-A5AA-77DF8D3D9725}"/>
    <cellStyle name="Normal 55 4" xfId="5933" xr:uid="{78D8471B-91B5-4612-8A20-0E602ADE4AE2}"/>
    <cellStyle name="Normal 55 4 2" xfId="21880" xr:uid="{0C7D9F10-427D-4013-AC74-B4A4B1EA2CB0}"/>
    <cellStyle name="Normal 55 5" xfId="20803" xr:uid="{49E87410-90B5-4BB0-BA5A-02938932F1AF}"/>
    <cellStyle name="Normal 55 6" xfId="19250" xr:uid="{62287C29-6E0B-4528-B852-85C923A4F8C6}"/>
    <cellStyle name="Normal 55 7" xfId="4963" xr:uid="{82714C62-22D0-4117-A916-6B2A52B55D30}"/>
    <cellStyle name="Normal 55 8" xfId="22935" xr:uid="{37F04389-5512-4A2E-B2D4-3EAD8E4412D6}"/>
    <cellStyle name="Normal 56" xfId="252" xr:uid="{5BE9CD56-5530-4552-8018-3F4D4C84022D}"/>
    <cellStyle name="Normal 56 2" xfId="945" xr:uid="{7921F118-25AE-4903-A50E-FF3A5B2F2EAD}"/>
    <cellStyle name="Normal 56 2 2" xfId="6132" xr:uid="{F3BF45A3-6B14-49DA-8DC3-93EB58CBDE37}"/>
    <cellStyle name="Normal 56 2 2 2" xfId="22127" xr:uid="{D7BB06B0-63C4-491B-95AD-EB02DA8B6E8D}"/>
    <cellStyle name="Normal 56 2 2 3" xfId="24331" xr:uid="{4E3FE328-C360-4C12-8974-E6291515850B}"/>
    <cellStyle name="Normal 56 2 3" xfId="5315" xr:uid="{8891AFED-058A-4C2F-8CDC-C90A2E05C61A}"/>
    <cellStyle name="Normal 56 2 3 2" xfId="21154" xr:uid="{6E7E854C-A902-4A62-992F-5F757B4A292A}"/>
    <cellStyle name="Normal 56 2 4" xfId="23517" xr:uid="{A03A85BB-E401-4291-9F70-69D5C36B03CE}"/>
    <cellStyle name="Normal 56 2 5" xfId="4984" xr:uid="{72D6FA45-A898-46FA-AE43-0D332C64E153}"/>
    <cellStyle name="Normal 56 3" xfId="3540" xr:uid="{5A0B593D-21E1-477B-ABCE-BB08A48B0DA5}"/>
    <cellStyle name="Normal 56 3 2" xfId="6325" xr:uid="{EC055371-2B6E-47D9-B520-5DBE3C6CCA4B}"/>
    <cellStyle name="Normal 56 3 2 2" xfId="22380" xr:uid="{974E7778-7E16-486F-B8B9-2079F4B8FF28}"/>
    <cellStyle name="Normal 56 3 3" xfId="21396" xr:uid="{DE380A64-AD0A-4233-8995-A086D883ABA7}"/>
    <cellStyle name="Normal 56 3 4" xfId="23944" xr:uid="{36EFA28F-AA93-4C8E-AC1C-41254E89A7E1}"/>
    <cellStyle name="Normal 56 3 5" xfId="5545" xr:uid="{46F12A95-4039-4A29-ADC5-1FB630DD9C5E}"/>
    <cellStyle name="Normal 56 4" xfId="5934" xr:uid="{F4DF3850-01B9-4EEE-BD31-DE74E32EDCEC}"/>
    <cellStyle name="Normal 56 4 2" xfId="21881" xr:uid="{2592102A-EC1C-4AC6-A35E-127EE23E8CA0}"/>
    <cellStyle name="Normal 56 5" xfId="20804" xr:uid="{EE52E99D-3B73-4C37-85DA-D1AF258ACAAA}"/>
    <cellStyle name="Normal 56 6" xfId="19251" xr:uid="{605A7B84-5917-4286-B317-287A46A4F4C4}"/>
    <cellStyle name="Normal 56 7" xfId="4964" xr:uid="{EACFBE18-06FC-4FCA-85AD-A380E32C2E0A}"/>
    <cellStyle name="Normal 56 8" xfId="22936" xr:uid="{2864F129-66E0-4B12-AEE1-30CFF624D23A}"/>
    <cellStyle name="Normal 57" xfId="253" xr:uid="{7195ABD7-4AAF-4BC7-BAFC-0BC2FE995AE3}"/>
    <cellStyle name="Normal 57 2" xfId="785" xr:uid="{58EFAC02-A5B3-4A66-B567-37EE4550C97F}"/>
    <cellStyle name="Normal 57 2 2" xfId="6133" xr:uid="{9A817494-AEA5-4F5C-9043-44C00EE506C9}"/>
    <cellStyle name="Normal 57 2 2 2" xfId="22128" xr:uid="{4290361A-3744-4FBC-A9DB-4E2F58D7B22D}"/>
    <cellStyle name="Normal 57 2 2 3" xfId="24334" xr:uid="{FB20D622-D49A-4A7D-9C79-F7997A3F69E7}"/>
    <cellStyle name="Normal 57 2 3" xfId="5316" xr:uid="{A8443E76-37C6-41A0-9E4C-F2F8BA7DD138}"/>
    <cellStyle name="Normal 57 2 3 2" xfId="21155" xr:uid="{DFCDD887-E210-4F48-8A44-E6578C916071}"/>
    <cellStyle name="Normal 57 2 4" xfId="23518" xr:uid="{6638E020-86C7-48BA-BC8A-9E310D27FDC2}"/>
    <cellStyle name="Normal 57 2 5" xfId="4985" xr:uid="{FE9926CF-9474-41DF-AA3D-23E5AACCB79A}"/>
    <cellStyle name="Normal 57 3" xfId="3539" xr:uid="{D7BB3ED1-6180-4092-8362-89D2A801B37E}"/>
    <cellStyle name="Normal 57 3 2" xfId="6326" xr:uid="{279C13E3-675A-4EB4-8E61-7B38931C9A4B}"/>
    <cellStyle name="Normal 57 3 2 2" xfId="22381" xr:uid="{EE7008DB-AB5A-450A-A03D-4BD02351A7D2}"/>
    <cellStyle name="Normal 57 3 3" xfId="21397" xr:uid="{90034EFB-C4FF-48ED-B7E5-68E40BB8ED79}"/>
    <cellStyle name="Normal 57 3 4" xfId="23947" xr:uid="{C72D8826-51BC-4A79-81A5-D5362223059C}"/>
    <cellStyle name="Normal 57 3 5" xfId="5546" xr:uid="{6E9A0832-C92E-41C8-89FE-DE387F57D49B}"/>
    <cellStyle name="Normal 57 4" xfId="5935" xr:uid="{145C01EE-D053-4B50-A0C5-216236A18565}"/>
    <cellStyle name="Normal 57 4 2" xfId="21882" xr:uid="{B3514726-E2CD-4356-B10A-B7AA038A9717}"/>
    <cellStyle name="Normal 57 5" xfId="20805" xr:uid="{122D3828-A6EF-4201-9B2B-847E9587866F}"/>
    <cellStyle name="Normal 57 6" xfId="19252" xr:uid="{039074CC-D8EC-4CCA-BE5F-6447D5F64589}"/>
    <cellStyle name="Normal 57 7" xfId="4965" xr:uid="{E79609FE-F86A-4582-ABAB-2F9B115183DC}"/>
    <cellStyle name="Normal 57 8" xfId="22937" xr:uid="{AABEA5AD-1AD8-4DAA-88FF-ED29C6ED6E14}"/>
    <cellStyle name="Normal 58" xfId="254" xr:uid="{AA13E862-2A3D-438B-B7F3-B02EEFA28717}"/>
    <cellStyle name="Normal 58 2" xfId="818" xr:uid="{8E6028BC-AC6F-42D5-BFA7-6317A0AEC480}"/>
    <cellStyle name="Normal 58 2 2" xfId="6134" xr:uid="{276A26EF-0BF5-43CA-A462-2AF8034E0874}"/>
    <cellStyle name="Normal 58 2 2 2" xfId="22129" xr:uid="{D361A797-3A11-4835-B7B8-3FCF4114CECC}"/>
    <cellStyle name="Normal 58 2 2 3" xfId="24262" xr:uid="{821F15C9-790A-42AD-95C4-08C541722B4F}"/>
    <cellStyle name="Normal 58 2 3" xfId="5317" xr:uid="{7EB7DE44-536F-4D1E-BDD7-5C6DA6FA84CA}"/>
    <cellStyle name="Normal 58 2 3 2" xfId="21156" xr:uid="{C16964E9-06D3-45BD-A128-688484C6F484}"/>
    <cellStyle name="Normal 58 2 4" xfId="23519" xr:uid="{4AA4DC39-AE0D-4C32-8122-E490DF434790}"/>
    <cellStyle name="Normal 58 2 5" xfId="4986" xr:uid="{7EDC6FEC-CCD1-4AA1-87A1-CCC63CF79348}"/>
    <cellStyle name="Normal 58 3" xfId="3538" xr:uid="{7EA0A40B-304D-40E2-B3A1-0271C2D12B74}"/>
    <cellStyle name="Normal 58 3 2" xfId="6327" xr:uid="{1BE4B192-BE8B-48A7-8068-28E529BA83B7}"/>
    <cellStyle name="Normal 58 3 2 2" xfId="22382" xr:uid="{E744DA6B-E9F9-4489-A031-03EF8040692F}"/>
    <cellStyle name="Normal 58 3 3" xfId="21398" xr:uid="{68BE85C3-897C-4E76-BEAC-49450EF86CB7}"/>
    <cellStyle name="Normal 58 3 4" xfId="23839" xr:uid="{89580560-24A5-4D25-B3E0-71D5596222DF}"/>
    <cellStyle name="Normal 58 3 5" xfId="5547" xr:uid="{AC2ED1F8-70A9-4E25-95A7-5AB0BCA89DA6}"/>
    <cellStyle name="Normal 58 4" xfId="5936" xr:uid="{4680AEF8-B506-414D-B455-8D49365B0E88}"/>
    <cellStyle name="Normal 58 4 2" xfId="21883" xr:uid="{6459E89E-1D8A-44C4-B669-0D3CDC09E163}"/>
    <cellStyle name="Normal 58 5" xfId="20806" xr:uid="{98AF844A-4055-44D4-BAD3-B8349537FC48}"/>
    <cellStyle name="Normal 58 6" xfId="19253" xr:uid="{9AD4EBCB-89D9-4C8E-80BE-D2FFC9487DF2}"/>
    <cellStyle name="Normal 58 7" xfId="4966" xr:uid="{45195603-DDFB-4E02-8816-488C9880AA7D}"/>
    <cellStyle name="Normal 58 8" xfId="22938" xr:uid="{9EC67C2A-CF1E-4F4F-9E8F-FA55863EBA06}"/>
    <cellStyle name="Normal 59" xfId="255" xr:uid="{A93871DF-8785-4ACC-9BC8-9378900516FE}"/>
    <cellStyle name="Normal 59 2" xfId="3353" xr:uid="{797018C9-2CCA-4F7F-A318-D76167ED7EC9}"/>
    <cellStyle name="Normal 59 2 2" xfId="4172" xr:uid="{29D99825-5872-47A3-8423-234C93940FBB}"/>
    <cellStyle name="Normal 59 2 2 2" xfId="22130" xr:uid="{49DE9B03-BD20-41C8-8E3E-B73E205EB7E2}"/>
    <cellStyle name="Normal 59 2 2 3" xfId="24404" xr:uid="{3827BE9C-D726-4C12-8AD2-F1766B8C2424}"/>
    <cellStyle name="Normal 59 2 2 4" xfId="6135" xr:uid="{D6214E4F-939E-4081-95EF-5EED9FC7609F}"/>
    <cellStyle name="Normal 59 2 3" xfId="5318" xr:uid="{E0BBE9E6-564D-460F-8299-1468A49A11F3}"/>
    <cellStyle name="Normal 59 2 3 2" xfId="21157" xr:uid="{4CB0DAF1-DC57-49B0-80A7-ADE4E300FC9B}"/>
    <cellStyle name="Normal 59 2 4" xfId="23520" xr:uid="{F8C71CF6-832A-4320-AB52-59E064C70AFE}"/>
    <cellStyle name="Normal 59 2 5" xfId="4987" xr:uid="{7E6DF180-720F-4E7E-98AD-CB5F021073B9}"/>
    <cellStyle name="Normal 59 3" xfId="3537" xr:uid="{B17C9AA7-D4DD-4EA6-A2A4-BF1C32C4BE48}"/>
    <cellStyle name="Normal 59 3 2" xfId="6328" xr:uid="{378D553E-F480-4C93-9C0C-1DA4666D1649}"/>
    <cellStyle name="Normal 59 3 2 2" xfId="22383" xr:uid="{56D06931-48E1-40DE-940B-C6FDA0695CB1}"/>
    <cellStyle name="Normal 59 3 3" xfId="21399" xr:uid="{7929BA0F-0A69-4126-8D59-D4D41AE63B50}"/>
    <cellStyle name="Normal 59 3 4" xfId="24000" xr:uid="{97CE609A-C9BC-4FF9-9075-DA2B1D057FF9}"/>
    <cellStyle name="Normal 59 3 5" xfId="5548" xr:uid="{8246F965-93E2-4A33-9E2C-9A0E525BED47}"/>
    <cellStyle name="Normal 59 4" xfId="5937" xr:uid="{1CE65427-0C00-4DD8-A319-9739FF411ADA}"/>
    <cellStyle name="Normal 59 4 2" xfId="21884" xr:uid="{86D01E58-4109-4BFC-8EBA-52DAFA35E88B}"/>
    <cellStyle name="Normal 59 5" xfId="20807" xr:uid="{B15E95CA-30FE-4449-AA8C-62A333AC3457}"/>
    <cellStyle name="Normal 59 6" xfId="19254" xr:uid="{20539EBE-B9B1-45ED-986E-D3F9A4E22606}"/>
    <cellStyle name="Normal 59 7" xfId="4967" xr:uid="{1AE4F046-2724-4012-AD6E-3DD82884769D}"/>
    <cellStyle name="Normal 59 8" xfId="22939" xr:uid="{7AF2B020-3CF9-4C30-9CA9-6924F429B787}"/>
    <cellStyle name="Normal 6" xfId="69" xr:uid="{CD5076B4-E31D-49E0-B254-B1D4068ABD16}"/>
    <cellStyle name="Normal 6 10" xfId="19256" xr:uid="{45D96F15-C9A4-4B8F-8AA8-0CA5443E6B2D}"/>
    <cellStyle name="Normal 6 10 2" xfId="28373" xr:uid="{5D42683C-1BE6-4E17-887B-5D8350F8E749}"/>
    <cellStyle name="Normal 6 10 3" xfId="25420" xr:uid="{2F0231C2-4642-48A1-A017-6008A1954846}"/>
    <cellStyle name="Normal 6 11" xfId="19257" xr:uid="{B4B9B0AC-A6AA-4187-A8E9-1E86B1707787}"/>
    <cellStyle name="Normal 6 11 2" xfId="26869" xr:uid="{F26B5B9B-3E5B-42EF-983B-F788187CA2F9}"/>
    <cellStyle name="Normal 6 12" xfId="19258" xr:uid="{B12BA156-59AA-48F3-8A8B-A31DEC6883B3}"/>
    <cellStyle name="Normal 6 12 2" xfId="29851" xr:uid="{4040968B-BF8F-46D6-B1F5-7E4C41562544}"/>
    <cellStyle name="Normal 6 13" xfId="20699" xr:uid="{8045E89C-2699-451D-91AD-5DBF3F68A618}"/>
    <cellStyle name="Normal 6 13 2" xfId="22747" xr:uid="{952A40F1-0FCA-42F9-B50D-A59C1A5380EC}"/>
    <cellStyle name="Normal 6 14" xfId="19255" xr:uid="{F82AE703-CDC4-4B3D-B77C-0159FEE7C15F}"/>
    <cellStyle name="Normal 6 15" xfId="20808" xr:uid="{4007A129-A810-4870-905C-9A6B51147CCC}"/>
    <cellStyle name="Normal 6 16" xfId="6681" xr:uid="{FB6B6883-28F6-477D-8D3B-EFE7F369BA4B}"/>
    <cellStyle name="Normal 6 17" xfId="4891" xr:uid="{D083D923-36ED-4DB4-B30C-8A3CF8D60F89}"/>
    <cellStyle name="Normal 6 18" xfId="22839" xr:uid="{4FD1C907-1D8F-41EC-94E6-3E7C4ED27AF4}"/>
    <cellStyle name="Normal 6 19" xfId="22940" xr:uid="{C261802E-CA57-4C74-954E-2A5A81821D17}"/>
    <cellStyle name="Normal 6 2" xfId="324" xr:uid="{0C71BCA6-F9DC-4B7D-B57F-3A8D086D73D5}"/>
    <cellStyle name="Normal 6 2 10" xfId="20853" xr:uid="{7694A9E0-A757-451F-8CB9-BBB50C682F9E}"/>
    <cellStyle name="Normal 6 2 11" xfId="19259" xr:uid="{BF83A31E-C055-4174-A3C5-B973E1F63C7D}"/>
    <cellStyle name="Normal 6 2 2" xfId="3389" xr:uid="{932885BD-9EDC-442F-BA1B-D3CBB3EC1150}"/>
    <cellStyle name="Normal 6 2 2 10" xfId="23788" xr:uid="{789DF1CE-8EEF-449D-AC66-C6E67D730B0C}"/>
    <cellStyle name="Normal 6 2 2 11" xfId="5134" xr:uid="{F82BC6A5-1E02-49E8-B696-28EEB0E255D6}"/>
    <cellStyle name="Normal 6 2 2 2" xfId="19261" xr:uid="{AAE69727-562B-4070-B982-438204CB130E}"/>
    <cellStyle name="Normal 6 2 2 2 2" xfId="19262" xr:uid="{541C9EA6-72EC-45DD-AF5A-DEC2EDFB52FF}"/>
    <cellStyle name="Normal 6 2 2 2 2 2" xfId="19263" xr:uid="{4CFD5348-6949-494D-AE5B-852FBE55BC52}"/>
    <cellStyle name="Normal 6 2 2 2 2 2 2" xfId="28822" xr:uid="{4178B2A2-C0E8-47F1-86B3-1C52B647A400}"/>
    <cellStyle name="Normal 6 2 2 2 2 2 3" xfId="25847" xr:uid="{1A67C60D-68AF-414C-B085-32E4A8654B07}"/>
    <cellStyle name="Normal 6 2 2 2 2 3" xfId="19264" xr:uid="{3B87ABDA-1800-4697-B58E-2DDAD8595BAD}"/>
    <cellStyle name="Normal 6 2 2 2 2 3 2" xfId="27308" xr:uid="{C8354ECF-472F-457E-91B7-A70F89DCA568}"/>
    <cellStyle name="Normal 6 2 2 2 2 4" xfId="30303" xr:uid="{9890B1BD-9193-410D-A80D-1B735EAAB87E}"/>
    <cellStyle name="Normal 6 2 2 2 2 5" xfId="24378" xr:uid="{5A07C30E-D3C6-47B7-B2E4-196FD9212AE3}"/>
    <cellStyle name="Normal 6 2 2 2 3" xfId="19265" xr:uid="{FEDD1EF2-E22D-4331-B6EE-228FB77AF4B5}"/>
    <cellStyle name="Normal 6 2 2 2 3 2" xfId="26134" xr:uid="{17E0E318-ECA4-4047-8C7C-9E98EED32D5E}"/>
    <cellStyle name="Normal 6 2 2 2 3 2 2" xfId="29112" xr:uid="{F9532CEE-AFFE-4218-9A3A-EE08EB32965A}"/>
    <cellStyle name="Normal 6 2 2 2 3 3" xfId="27601" xr:uid="{66617763-7F06-4407-AD9F-58F05D3E8C09}"/>
    <cellStyle name="Normal 6 2 2 2 3 4" xfId="30599" xr:uid="{06652923-14CA-4563-94BF-CB50276E266A}"/>
    <cellStyle name="Normal 6 2 2 2 3 5" xfId="24690" xr:uid="{C96897DE-F775-4716-8AB6-F5E21AA42195}"/>
    <cellStyle name="Normal 6 2 2 2 4" xfId="19266" xr:uid="{F0D07865-A379-4ACC-94DE-9DB92D996AB5}"/>
    <cellStyle name="Normal 6 2 2 2 4 2" xfId="26425" xr:uid="{4C53454F-B285-4BB4-A82B-221248F48E3A}"/>
    <cellStyle name="Normal 6 2 2 2 4 2 2" xfId="29409" xr:uid="{5F7509F5-379F-4C94-B010-E6E159262ED5}"/>
    <cellStyle name="Normal 6 2 2 2 4 3" xfId="27898" xr:uid="{B9AF7923-CEE4-455D-B5AA-8576053B565F}"/>
    <cellStyle name="Normal 6 2 2 2 4 4" xfId="30897" xr:uid="{AEE5FDCF-8AE6-435F-8ECB-2CFC5012B6EB}"/>
    <cellStyle name="Normal 6 2 2 2 4 5" xfId="24969" xr:uid="{79CA9FE0-A5FD-4D0E-863F-6A033C115B3F}"/>
    <cellStyle name="Normal 6 2 2 2 5" xfId="19267" xr:uid="{A918DB96-0946-425E-B662-30578AFCE805}"/>
    <cellStyle name="Normal 6 2 2 2 5 2" xfId="26734" xr:uid="{38E5880B-5CF4-4CC2-A4BF-6DA7FE898D9A}"/>
    <cellStyle name="Normal 6 2 2 2 5 2 2" xfId="29718" xr:uid="{6E0EDABF-0083-45FC-BC9A-3570A9D805F2}"/>
    <cellStyle name="Normal 6 2 2 2 5 3" xfId="28207" xr:uid="{ABCC3372-E2DF-46DC-87A3-9B3035165574}"/>
    <cellStyle name="Normal 6 2 2 2 5 4" xfId="31207" xr:uid="{D265E8A4-A3C7-49DD-B923-E971CAC72A4B}"/>
    <cellStyle name="Normal 6 2 2 2 5 5" xfId="25266" xr:uid="{EDD11BB7-E05C-43D6-9341-CB79DC0F0D86}"/>
    <cellStyle name="Normal 6 2 2 2 6" xfId="25566" xr:uid="{66EFB87B-0763-432D-B140-ABAD2C46DE06}"/>
    <cellStyle name="Normal 6 2 2 2 6 2" xfId="28532" xr:uid="{08631A81-E126-4460-8511-877581D9CE92}"/>
    <cellStyle name="Normal 6 2 2 2 7" xfId="27017" xr:uid="{1497E7FC-F19C-4FDE-8739-E897BF344B9D}"/>
    <cellStyle name="Normal 6 2 2 2 8" xfId="30011" xr:uid="{84A9A598-53A1-4AFC-9794-10A1A88AF38F}"/>
    <cellStyle name="Normal 6 2 2 2 9" xfId="23975" xr:uid="{F05F328D-BB0F-45B9-A26A-99FE7F31FF6D}"/>
    <cellStyle name="Normal 6 2 2 3" xfId="19268" xr:uid="{22526C1A-4D71-40BE-A42A-9218D7F9397E}"/>
    <cellStyle name="Normal 6 2 2 3 2" xfId="19269" xr:uid="{A4F7EE65-82C4-433A-94F4-5824243A7D93}"/>
    <cellStyle name="Normal 6 2 2 3 2 2" xfId="19270" xr:uid="{6EC5B011-E8E5-4294-897C-5E069C6A7587}"/>
    <cellStyle name="Normal 6 2 2 3 2 3" xfId="19271" xr:uid="{18234C5F-964A-4653-AB16-5F9EB4B0A719}"/>
    <cellStyle name="Normal 6 2 2 3 3" xfId="19272" xr:uid="{DF8AE9DC-4321-4E23-A590-60BBFCF9A4E9}"/>
    <cellStyle name="Normal 6 2 2 3 4" xfId="19273" xr:uid="{C3CC03A6-BE1E-46DA-B872-7835951273D9}"/>
    <cellStyle name="Normal 6 2 2 3 5" xfId="19274" xr:uid="{B0C2CFDE-D866-40A2-881C-EF4D9F1BF8F3}"/>
    <cellStyle name="Normal 6 2 2 3 6" xfId="24182" xr:uid="{1C5FD95A-F770-43E6-9592-3825A64BC6EF}"/>
    <cellStyle name="Normal 6 2 2 4" xfId="19275" xr:uid="{7A839817-FB49-4A74-B25F-96E1A470D35E}"/>
    <cellStyle name="Normal 6 2 2 4 2" xfId="19276" xr:uid="{8F1062DE-040C-48B6-BCD2-3BB8F12FBFF7}"/>
    <cellStyle name="Normal 6 2 2 4 3" xfId="19277" xr:uid="{9A85A0C8-D8E3-4377-B5BE-2A26564070E6}"/>
    <cellStyle name="Normal 6 2 2 5" xfId="19278" xr:uid="{3401D23F-96C9-4A87-A3B5-86AE1DC7E3A3}"/>
    <cellStyle name="Normal 6 2 2 6" xfId="19279" xr:uid="{6D6A0FD7-CA8D-4F1C-8B77-6FCB9C701D17}"/>
    <cellStyle name="Normal 6 2 2 7" xfId="19280" xr:uid="{BFA914F1-4766-45C4-AD3C-179A11381E0D}"/>
    <cellStyle name="Normal 6 2 2 8" xfId="20998" xr:uid="{95C60EA0-F00A-474C-A121-57D776150F39}"/>
    <cellStyle name="Normal 6 2 2 9" xfId="19260" xr:uid="{C8872BAD-04A6-41DF-BAD7-75AB58745B1D}"/>
    <cellStyle name="Normal 6 2 3" xfId="1509" xr:uid="{D32F9F51-9D15-44B8-97BE-3F1D76AAA45B}"/>
    <cellStyle name="Normal 6 2 3 10" xfId="19281" xr:uid="{924B4D57-DCBC-486A-86CA-F3387FA4C6C5}"/>
    <cellStyle name="Normal 6 2 3 2" xfId="19282" xr:uid="{E582FA50-74CE-4159-BF97-41B2FB5D1289}"/>
    <cellStyle name="Normal 6 2 3 2 2" xfId="19283" xr:uid="{23C880E4-7FF8-47AF-880D-F68F319DB483}"/>
    <cellStyle name="Normal 6 2 3 2 2 2" xfId="19284" xr:uid="{7A11599A-651D-40E5-8F24-5B79194E6901}"/>
    <cellStyle name="Normal 6 2 3 2 2 2 2" xfId="28755" xr:uid="{82B6BC26-C928-4707-BBAB-F58E39478280}"/>
    <cellStyle name="Normal 6 2 3 2 2 3" xfId="19285" xr:uid="{7964DCEE-F1C3-4195-8697-786BA0E9A45A}"/>
    <cellStyle name="Normal 6 2 3 2 2 4" xfId="25778" xr:uid="{3AED7D56-D71C-4D1F-A53E-FD941B0DE8F2}"/>
    <cellStyle name="Normal 6 2 3 2 3" xfId="19286" xr:uid="{B7C1D71D-7078-42AF-ABD6-6A4D1B138D99}"/>
    <cellStyle name="Normal 6 2 3 2 3 2" xfId="27241" xr:uid="{1B1B75E2-30A7-41BA-937B-9988E6F83001}"/>
    <cellStyle name="Normal 6 2 3 2 4" xfId="19287" xr:uid="{55AE009A-36A3-40E0-88CB-257FC656160E}"/>
    <cellStyle name="Normal 6 2 3 2 4 2" xfId="30235" xr:uid="{F7679B84-F304-45C0-9810-B98370A6D389}"/>
    <cellStyle name="Normal 6 2 3 2 5" xfId="19288" xr:uid="{A1FBECF0-9218-4E6C-BE12-1AD4FD15DF11}"/>
    <cellStyle name="Normal 6 2 3 2 6" xfId="24300" xr:uid="{E2E4A4FC-4C22-4A1D-8869-5355E15B363B}"/>
    <cellStyle name="Normal 6 2 3 3" xfId="19289" xr:uid="{DF8E4B33-8FC0-4765-90CA-5FB42D1D90C7}"/>
    <cellStyle name="Normal 6 2 3 3 2" xfId="19290" xr:uid="{EBD17AF1-D5AE-49B4-BA1F-9A67AB914D2A}"/>
    <cellStyle name="Normal 6 2 3 3 2 2" xfId="19291" xr:uid="{59A731BC-6D38-4FF0-B416-E674C843A8B3}"/>
    <cellStyle name="Normal 6 2 3 3 2 2 2" xfId="29044" xr:uid="{910E3C17-6CDB-4193-8682-B5C46D7B791D}"/>
    <cellStyle name="Normal 6 2 3 3 2 3" xfId="19292" xr:uid="{42C3FECA-C052-4261-9ED9-12E0EDDE918A}"/>
    <cellStyle name="Normal 6 2 3 3 2 4" xfId="26065" xr:uid="{8FCF2EE6-8429-416B-A76A-E8C99D6342DC}"/>
    <cellStyle name="Normal 6 2 3 3 3" xfId="19293" xr:uid="{EE32560F-C190-4B00-9294-4DBA6B393BA8}"/>
    <cellStyle name="Normal 6 2 3 3 3 2" xfId="27533" xr:uid="{71768A33-6ED6-489C-931F-01378D662809}"/>
    <cellStyle name="Normal 6 2 3 3 4" xfId="19294" xr:uid="{C3622076-41B2-4FD9-ABEA-36E251641FF2}"/>
    <cellStyle name="Normal 6 2 3 3 4 2" xfId="30530" xr:uid="{0AFD13E9-3624-48E3-B637-9826385A2148}"/>
    <cellStyle name="Normal 6 2 3 3 5" xfId="19295" xr:uid="{362E9114-9EBD-43AB-85FC-7408D1794A79}"/>
    <cellStyle name="Normal 6 2 3 3 6" xfId="24621" xr:uid="{1D8EF14D-4119-4D4C-9E08-6BFD6F837061}"/>
    <cellStyle name="Normal 6 2 3 4" xfId="19296" xr:uid="{A6227744-5E6C-4F61-883D-BF5F58A1AEAA}"/>
    <cellStyle name="Normal 6 2 3 4 2" xfId="19297" xr:uid="{BC961A7E-6292-47C4-85AA-1710615B9AB4}"/>
    <cellStyle name="Normal 6 2 3 4 2 2" xfId="29341" xr:uid="{47274AE0-0355-4871-B8D6-03B725CB0A54}"/>
    <cellStyle name="Normal 6 2 3 4 2 3" xfId="26357" xr:uid="{9C27010D-8A16-4E46-A7D7-919598CF4810}"/>
    <cellStyle name="Normal 6 2 3 4 3" xfId="19298" xr:uid="{16A430C3-A408-4958-AE55-A12FA5AE9C7F}"/>
    <cellStyle name="Normal 6 2 3 4 3 2" xfId="27830" xr:uid="{CA49C828-7E15-46F5-87D3-9F72CA6F7998}"/>
    <cellStyle name="Normal 6 2 3 4 4" xfId="30828" xr:uid="{B0857FF5-53CB-4B37-8368-4514AF51B360}"/>
    <cellStyle name="Normal 6 2 3 4 5" xfId="24901" xr:uid="{8B0DD86E-0F31-4B7C-92CF-AA8F17986446}"/>
    <cellStyle name="Normal 6 2 3 5" xfId="19299" xr:uid="{8ECBE4C9-6CA9-4DD3-89B0-C26DAA771AFC}"/>
    <cellStyle name="Normal 6 2 3 5 2" xfId="26666" xr:uid="{10EDD025-8B2D-477B-9C96-FD1C32610061}"/>
    <cellStyle name="Normal 6 2 3 5 2 2" xfId="29650" xr:uid="{EA7185F7-D159-45F9-9CB6-97C9B4B62A43}"/>
    <cellStyle name="Normal 6 2 3 5 3" xfId="28139" xr:uid="{DF2DE9E5-B62E-44F0-91D3-2E0EDE66836A}"/>
    <cellStyle name="Normal 6 2 3 5 4" xfId="31138" xr:uid="{805646E6-B040-43ED-8565-70F6C9185763}"/>
    <cellStyle name="Normal 6 2 3 5 5" xfId="25197" xr:uid="{BBFF0AAF-C5E4-4815-B334-64F9FB3DB1EF}"/>
    <cellStyle name="Normal 6 2 3 6" xfId="19300" xr:uid="{7BA4ADC0-319C-4E76-8A3C-61E2EDBC6588}"/>
    <cellStyle name="Normal 6 2 3 6 2" xfId="28464" xr:uid="{AC0D5E3E-AF46-4BF0-B3B5-83990214B765}"/>
    <cellStyle name="Normal 6 2 3 6 3" xfId="25497" xr:uid="{E345E687-386A-43AE-93F0-E5163D626EFD}"/>
    <cellStyle name="Normal 6 2 3 7" xfId="19301" xr:uid="{3943ED36-7539-43C5-9E4C-0CEF018AC7D5}"/>
    <cellStyle name="Normal 6 2 3 7 2" xfId="26948" xr:uid="{785B624B-E17A-4559-A78A-2A7F437236AC}"/>
    <cellStyle name="Normal 6 2 3 8" xfId="29942" xr:uid="{8DF649B5-B0B0-4426-95A0-F18292A6302B}"/>
    <cellStyle name="Normal 6 2 3 9" xfId="23911" xr:uid="{B37A672A-A5C3-45D5-984A-6AAB7291F414}"/>
    <cellStyle name="Normal 6 2 4" xfId="19302" xr:uid="{292C4441-0009-4B90-BAAC-1678E83A4B48}"/>
    <cellStyle name="Normal 6 2 4 2" xfId="19303" xr:uid="{C5D354B2-8A0D-44F1-AE9B-DFE59A2F1C5D}"/>
    <cellStyle name="Normal 6 2 4 2 2" xfId="19304" xr:uid="{11DBE729-7AD9-4A0D-B98C-52108E4246A7}"/>
    <cellStyle name="Normal 6 2 4 2 3" xfId="19305" xr:uid="{4EBFC239-2A6E-4466-A20E-3C3690777B3E}"/>
    <cellStyle name="Normal 6 2 4 3" xfId="19306" xr:uid="{10A7C931-7A67-45F6-9D55-63B6C1CB224C}"/>
    <cellStyle name="Normal 6 2 4 4" xfId="19307" xr:uid="{8A2EBEC1-2037-4BD3-AED1-60755494381A}"/>
    <cellStyle name="Normal 6 2 4 5" xfId="19308" xr:uid="{87E59376-4C7C-4DBC-9FFE-5051E9CA96A7}"/>
    <cellStyle name="Normal 6 2 4 6" xfId="24181" xr:uid="{42489704-E85A-4150-A471-C48712566ED1}"/>
    <cellStyle name="Normal 6 2 5" xfId="19309" xr:uid="{B61A0891-CB5C-4498-AFA2-CA548D6D519B}"/>
    <cellStyle name="Normal 6 2 5 2" xfId="19310" xr:uid="{16CC37C3-53CE-4954-B53C-6FA14E732CCF}"/>
    <cellStyle name="Normal 6 2 5 2 2" xfId="19311" xr:uid="{E21253D6-83F1-48EE-BAB8-DBC052D769A3}"/>
    <cellStyle name="Normal 6 2 5 2 3" xfId="19312" xr:uid="{0E624992-EDEF-439E-998C-41EB2CF04A74}"/>
    <cellStyle name="Normal 6 2 5 3" xfId="19313" xr:uid="{2BAD6344-049D-444C-8C00-32650A810518}"/>
    <cellStyle name="Normal 6 2 5 4" xfId="19314" xr:uid="{326FD926-3641-405A-BB9D-6F14B5B19642}"/>
    <cellStyle name="Normal 6 2 5 5" xfId="19315" xr:uid="{679EE003-34FF-4FAD-A0B0-7059898766F2}"/>
    <cellStyle name="Normal 6 2 6" xfId="19316" xr:uid="{0D9546DD-8D6D-4DA6-AF1A-D59EF71AC7F1}"/>
    <cellStyle name="Normal 6 2 6 2" xfId="19317" xr:uid="{6F3F4DC7-95C3-4EB7-A82E-33BB9710A8F3}"/>
    <cellStyle name="Normal 6 2 6 3" xfId="19318" xr:uid="{651DA8B1-5929-4DAC-8C62-1C1E99B0936B}"/>
    <cellStyle name="Normal 6 2 7" xfId="19319" xr:uid="{4C2ACE90-E656-4FCA-8817-F4CB1EC57761}"/>
    <cellStyle name="Normal 6 2 8" xfId="19320" xr:uid="{79368CF8-2021-4AD0-970E-664D95CF669D}"/>
    <cellStyle name="Normal 6 2 9" xfId="19321" xr:uid="{B0721B15-CBA4-4C0F-8090-D3ED98DEEF4B}"/>
    <cellStyle name="Normal 6 20" xfId="4483" xr:uid="{38926F5A-CFD8-4F68-BB29-9CCFBA2E878D}"/>
    <cellStyle name="Normal 6 21" xfId="4312" xr:uid="{54808BE4-D628-4C27-B0B5-42AE436B5826}"/>
    <cellStyle name="Normal 6 22" xfId="31726" xr:uid="{9DE53FFF-CD46-40D5-9A3C-C109732E2E26}"/>
    <cellStyle name="Normal 6 3" xfId="409" xr:uid="{16D168AC-8C2E-4FF0-AE56-942B0871D723}"/>
    <cellStyle name="Normal 6 3 10" xfId="23256" xr:uid="{1DD75F7A-F549-4C61-8A83-541ED70AB698}"/>
    <cellStyle name="Normal 6 3 11" xfId="5319" xr:uid="{470810F9-328D-4307-83C3-F721C8842C65}"/>
    <cellStyle name="Normal 6 3 2" xfId="3502" xr:uid="{79A9468A-86F7-471D-92D4-D02ECEECC960}"/>
    <cellStyle name="Normal 6 3 2 2" xfId="4198" xr:uid="{62C2299D-EBD3-4C54-A31B-E346E6AA5FA4}"/>
    <cellStyle name="Normal 6 3 2 2 2" xfId="19325" xr:uid="{C5DA95B9-4C88-40FB-B720-4B4A7F055A2A}"/>
    <cellStyle name="Normal 6 3 2 2 3" xfId="19326" xr:uid="{6E5F14B2-5F97-4FF4-AF61-1D6024DF933B}"/>
    <cellStyle name="Normal 6 3 2 2 4" xfId="22384" xr:uid="{37D4A297-3FC6-4C4A-B5B9-1568CDE48B1D}"/>
    <cellStyle name="Normal 6 3 2 2 5" xfId="19324" xr:uid="{94CB44D4-B629-45E5-A834-4B6F534359C7}"/>
    <cellStyle name="Normal 6 3 2 2 6" xfId="24184" xr:uid="{F86D60DC-C092-4031-AD31-343DDD06B32D}"/>
    <cellStyle name="Normal 6 3 2 2 7" xfId="6329" xr:uid="{3B300FCC-437F-4939-A937-84384F17B11B}"/>
    <cellStyle name="Normal 6 3 2 3" xfId="19327" xr:uid="{86C63CF2-E939-47C8-82D4-15BBA09889D7}"/>
    <cellStyle name="Normal 6 3 2 3 2" xfId="31378" xr:uid="{9E40B21B-D1FA-4DB7-B418-FEF5A8BCDC1B}"/>
    <cellStyle name="Normal 6 3 2 4" xfId="19328" xr:uid="{19AE5DFA-AA13-49F7-8E66-74D17CBE23D0}"/>
    <cellStyle name="Normal 6 3 2 5" xfId="19329" xr:uid="{9CF2070A-0BD6-49B7-BB93-FFA7E1552EA5}"/>
    <cellStyle name="Normal 6 3 2 6" xfId="21400" xr:uid="{407893EE-65CF-409D-AF67-E3C120569125}"/>
    <cellStyle name="Normal 6 3 2 7" xfId="19323" xr:uid="{47FD9A7C-A09D-4A16-AE3F-3B1FAD160B1F}"/>
    <cellStyle name="Normal 6 3 2 8" xfId="23315" xr:uid="{EB5CA565-6DEB-4AF2-AC7D-0876B6C32772}"/>
    <cellStyle name="Normal 6 3 2 9" xfId="5549" xr:uid="{554320FB-2366-4F5C-A9B9-7DD924EAA164}"/>
    <cellStyle name="Normal 6 3 3" xfId="1490" xr:uid="{B4724C0A-84C8-4070-8F15-10CF4317E129}"/>
    <cellStyle name="Normal 6 3 3 2" xfId="19331" xr:uid="{D707BAF8-AE1D-4271-943B-66ED846C03B5}"/>
    <cellStyle name="Normal 6 3 3 2 2" xfId="19332" xr:uid="{40ACF34B-F1E1-4B10-9506-A56164CEDB82}"/>
    <cellStyle name="Normal 6 3 3 2 3" xfId="19333" xr:uid="{A60AEF4E-EE33-4C7F-9E8F-3E040D1FD5BD}"/>
    <cellStyle name="Normal 6 3 3 3" xfId="19334" xr:uid="{E9D0EF23-6261-4D15-A0D8-C482D5643A01}"/>
    <cellStyle name="Normal 6 3 3 4" xfId="19335" xr:uid="{FFC38694-A36E-435D-B281-E5D7188702A6}"/>
    <cellStyle name="Normal 6 3 3 5" xfId="19336" xr:uid="{96A3D582-C338-4D6F-8F14-AF652EA1240B}"/>
    <cellStyle name="Normal 6 3 3 6" xfId="22131" xr:uid="{917EB2FB-3618-4BE7-B7F9-1F7D17FB34FF}"/>
    <cellStyle name="Normal 6 3 3 7" xfId="19330" xr:uid="{2D7CE969-F6A7-440D-83E3-679379ED445A}"/>
    <cellStyle name="Normal 6 3 3 8" xfId="23790" xr:uid="{31945407-64B3-4CE5-80CA-BACB5DE710E1}"/>
    <cellStyle name="Normal 6 3 3 9" xfId="6136" xr:uid="{08FCA48B-ACF6-4DCB-8FEC-8B813F04C08C}"/>
    <cellStyle name="Normal 6 3 4" xfId="19337" xr:uid="{B751CA77-9A70-4C19-812A-744C3A60F0C3}"/>
    <cellStyle name="Normal 6 3 4 2" xfId="19338" xr:uid="{F964A865-DDD1-441A-8C16-DB9778673AF4}"/>
    <cellStyle name="Normal 6 3 4 3" xfId="19339" xr:uid="{BF32D9F8-1DDD-46B1-86DB-943EE7C971B4}"/>
    <cellStyle name="Normal 6 3 4 4" xfId="31419" xr:uid="{7E807ED7-0C78-4A2F-9B22-2F9F771BBD3A}"/>
    <cellStyle name="Normal 6 3 5" xfId="19340" xr:uid="{D210B4A5-25B1-42B6-8233-BBC506CF605C}"/>
    <cellStyle name="Normal 6 3 6" xfId="19341" xr:uid="{711D4475-1AFA-4B5D-9025-742C89E3F814}"/>
    <cellStyle name="Normal 6 3 7" xfId="19342" xr:uid="{F20E6487-1D44-497F-9B5F-E4E7AB0860C6}"/>
    <cellStyle name="Normal 6 3 8" xfId="21158" xr:uid="{AC3B8735-ABF8-4327-8ECC-C82BF6CF27C7}"/>
    <cellStyle name="Normal 6 3 9" xfId="19322" xr:uid="{28D474FA-107D-4316-B5BA-F9425148D533}"/>
    <cellStyle name="Normal 6 4" xfId="256" xr:uid="{640E4DFE-6F6C-44F4-81AD-611A53C5A15F}"/>
    <cellStyle name="Normal 6 4 10" xfId="23296" xr:uid="{03347307-74E6-409C-B767-625F614EFA44}"/>
    <cellStyle name="Normal 6 4 2" xfId="4208" xr:uid="{CD42D19F-4AEF-49DC-BB2B-80D0164C41FE}"/>
    <cellStyle name="Normal 6 4 2 10" xfId="19344" xr:uid="{36724AD3-033F-49C8-BE43-16BC1520B3C0}"/>
    <cellStyle name="Normal 6 4 2 2" xfId="19345" xr:uid="{C04D722F-04F1-4F0B-B7DF-3570969CB0AC}"/>
    <cellStyle name="Normal 6 4 2 2 2" xfId="19346" xr:uid="{7AE985B1-B65C-4536-83F4-7F9D042F1F86}"/>
    <cellStyle name="Normal 6 4 2 2 2 2" xfId="28857" xr:uid="{4EAC8894-08DB-43C6-82C5-A3DACB2220A8}"/>
    <cellStyle name="Normal 6 4 2 2 2 3" xfId="25881" xr:uid="{E4411F91-03A5-4F9E-85F5-0B7A5678671C}"/>
    <cellStyle name="Normal 6 4 2 2 3" xfId="19347" xr:uid="{5A693DF4-50D6-4C22-A1C9-0C835FA298BC}"/>
    <cellStyle name="Normal 6 4 2 2 3 2" xfId="27343" xr:uid="{DDA255F9-D9CA-4DE2-B222-0715A3114E0A}"/>
    <cellStyle name="Normal 6 4 2 2 4" xfId="30338" xr:uid="{6B83631B-7A7C-4017-AC99-F02C63D644A3}"/>
    <cellStyle name="Normal 6 4 2 2 5" xfId="24413" xr:uid="{7DE79136-9DD7-4EBC-8FA5-E683070BBBE6}"/>
    <cellStyle name="Normal 6 4 2 3" xfId="19348" xr:uid="{C96D1EFE-78C0-4A0D-8C3A-8B853FA2AB98}"/>
    <cellStyle name="Normal 6 4 2 3 2" xfId="26169" xr:uid="{04F3A70C-01F7-4E47-B0BE-B0CED84BE6F5}"/>
    <cellStyle name="Normal 6 4 2 3 2 2" xfId="29147" xr:uid="{12192BBB-135E-4351-AA71-7B300E19642A}"/>
    <cellStyle name="Normal 6 4 2 3 3" xfId="27636" xr:uid="{B05E0508-A864-4EB1-9299-5B1C8B88E157}"/>
    <cellStyle name="Normal 6 4 2 3 4" xfId="30634" xr:uid="{F17FDA28-856A-409C-BFFA-AD6DF7EC821B}"/>
    <cellStyle name="Normal 6 4 2 3 5" xfId="24724" xr:uid="{CE97020A-7186-4704-A903-AA9FB9F6BABA}"/>
    <cellStyle name="Normal 6 4 2 4" xfId="19349" xr:uid="{5DC160C6-B202-4EEE-B6BB-68A65246621F}"/>
    <cellStyle name="Normal 6 4 2 4 2" xfId="26460" xr:uid="{3C951410-8D2A-46ED-97BE-887B9F6716E2}"/>
    <cellStyle name="Normal 6 4 2 4 2 2" xfId="29444" xr:uid="{2A93099D-7050-46BB-B9FA-43CE8005222B}"/>
    <cellStyle name="Normal 6 4 2 4 3" xfId="27933" xr:uid="{F80E883C-C11E-49A9-8966-CCA3E95F9133}"/>
    <cellStyle name="Normal 6 4 2 4 4" xfId="30932" xr:uid="{4B61F848-B39D-4183-9DEA-1FB4B226EAED}"/>
    <cellStyle name="Normal 6 4 2 4 5" xfId="25004" xr:uid="{6248C341-3051-489B-A05D-D2A0493E8E30}"/>
    <cellStyle name="Normal 6 4 2 5" xfId="19350" xr:uid="{4FAD679A-32BC-47C5-A960-CDFE16550B54}"/>
    <cellStyle name="Normal 6 4 2 5 2" xfId="26769" xr:uid="{DA7CBA3D-427E-405F-B3F9-B7F0A961D14C}"/>
    <cellStyle name="Normal 6 4 2 5 2 2" xfId="29753" xr:uid="{9ED91F95-9520-46A9-BDFB-12521DB94FA3}"/>
    <cellStyle name="Normal 6 4 2 5 3" xfId="28242" xr:uid="{1EB0BD3F-2EB3-46D2-82C8-0159BB63B469}"/>
    <cellStyle name="Normal 6 4 2 5 4" xfId="31242" xr:uid="{C0F40A45-8FFE-4B01-AB39-AE3C1C0F647B}"/>
    <cellStyle name="Normal 6 4 2 5 5" xfId="25301" xr:uid="{E5CE1CBD-5250-4CBF-A9BB-E4B66FC2D8EC}"/>
    <cellStyle name="Normal 6 4 2 6" xfId="25601" xr:uid="{3C23F056-1A45-40D1-8ACE-A153F0B3F273}"/>
    <cellStyle name="Normal 6 4 2 6 2" xfId="28567" xr:uid="{E53B7C1D-0C9B-448E-92D8-7E0533781E91}"/>
    <cellStyle name="Normal 6 4 2 7" xfId="27052" xr:uid="{243E8CCE-B049-4C8B-99E3-09E28AED8ED5}"/>
    <cellStyle name="Normal 6 4 2 8" xfId="30046" xr:uid="{AEF5384F-6EE3-41D1-AC5B-44DDA4256894}"/>
    <cellStyle name="Normal 6 4 2 9" xfId="23522" xr:uid="{B1542178-5175-4EB2-B14A-401F68583D9A}"/>
    <cellStyle name="Normal 6 4 3" xfId="19351" xr:uid="{D27A358D-5922-4107-953D-82844A935EFE}"/>
    <cellStyle name="Normal 6 4 3 2" xfId="19352" xr:uid="{C7C338AE-D821-4F10-9D69-AE65D9AC0AE2}"/>
    <cellStyle name="Normal 6 4 3 2 2" xfId="19353" xr:uid="{EFC69ADE-2FD6-4BB0-9AB3-B242A8F1E887}"/>
    <cellStyle name="Normal 6 4 3 2 2 2" xfId="28682" xr:uid="{7CB5660E-3622-4E45-9E99-A87FE7842BC5}"/>
    <cellStyle name="Normal 6 4 3 2 3" xfId="19354" xr:uid="{04010497-7FE1-4624-8F53-02F215F2FAFD}"/>
    <cellStyle name="Normal 6 4 3 2 4" xfId="25716" xr:uid="{08B342C4-6911-4F16-8979-CEF03AEB8206}"/>
    <cellStyle name="Normal 6 4 3 3" xfId="19355" xr:uid="{C1BBE2B4-D76B-4C87-8707-80314DE6A865}"/>
    <cellStyle name="Normal 6 4 3 3 2" xfId="27168" xr:uid="{0F88F74E-7B69-453B-8F60-1E2B094F0774}"/>
    <cellStyle name="Normal 6 4 3 4" xfId="19356" xr:uid="{CCCA7DC1-2680-4C0F-9C70-179FF2C0205F}"/>
    <cellStyle name="Normal 6 4 3 4 2" xfId="30161" xr:uid="{0AF437ED-5F42-4BD2-B9B0-5796E535A298}"/>
    <cellStyle name="Normal 6 4 3 5" xfId="19357" xr:uid="{B4D6ADF3-19FA-4CD1-901F-B0EFED4F8419}"/>
    <cellStyle name="Normal 6 4 3 6" xfId="24217" xr:uid="{147D9D36-0783-4A87-B646-78022215973D}"/>
    <cellStyle name="Normal 6 4 4" xfId="19358" xr:uid="{7B4D1651-FCAA-43F6-8B37-C1D8697AD2AB}"/>
    <cellStyle name="Normal 6 4 4 2" xfId="19359" xr:uid="{140E2882-13AE-4BB2-B045-44B4EA9A159D}"/>
    <cellStyle name="Normal 6 4 4 2 2" xfId="28972" xr:uid="{0C09CD71-9CF1-4347-A985-48EA8D22BC18}"/>
    <cellStyle name="Normal 6 4 4 2 3" xfId="25994" xr:uid="{1D5F1A5F-A160-4A9B-8D20-004BF97E6781}"/>
    <cellStyle name="Normal 6 4 4 3" xfId="19360" xr:uid="{19A6E8D5-9E7D-4378-8D61-F950983AC864}"/>
    <cellStyle name="Normal 6 4 4 3 2" xfId="27461" xr:uid="{4ECF2B87-D798-4B63-8103-F13744A29ED3}"/>
    <cellStyle name="Normal 6 4 4 4" xfId="30456" xr:uid="{A047A5A1-E1C1-4B98-8EBB-6E20B2F86652}"/>
    <cellStyle name="Normal 6 4 4 5" xfId="24559" xr:uid="{4CF2DC10-9F7F-47C3-B920-CD2AAA2C6361}"/>
    <cellStyle name="Normal 6 4 5" xfId="19361" xr:uid="{6D13DAD4-D46B-41E8-8A5A-F4675BE5E499}"/>
    <cellStyle name="Normal 6 4 5 2" xfId="26283" xr:uid="{27F41FE9-888D-4098-AA8B-745C278002FE}"/>
    <cellStyle name="Normal 6 4 5 2 2" xfId="29265" xr:uid="{5E66646B-65EB-4BB5-B4E4-2EEC5C02FFAA}"/>
    <cellStyle name="Normal 6 4 5 3" xfId="27754" xr:uid="{91B7B634-0505-4C78-BFEA-560C54CA6C93}"/>
    <cellStyle name="Normal 6 4 5 4" xfId="30752" xr:uid="{5CEDB624-508B-4786-A7D9-F1BAEF29CBDB}"/>
    <cellStyle name="Normal 6 4 5 5" xfId="24838" xr:uid="{59AC9D51-395A-4D95-90F0-242FEAFB39A0}"/>
    <cellStyle name="Normal 6 4 6" xfId="19362" xr:uid="{8B3C08C9-CE2F-49A7-919A-E6F08419D9D4}"/>
    <cellStyle name="Normal 6 4 6 2" xfId="26592" xr:uid="{C98766E4-A8DA-471B-949F-431206577DC4}"/>
    <cellStyle name="Normal 6 4 6 2 2" xfId="29576" xr:uid="{2580BA2E-71E1-4E02-ACA0-F6895AFC08B2}"/>
    <cellStyle name="Normal 6 4 6 3" xfId="28065" xr:uid="{F4B4FE4E-5238-481F-9047-F9E259422665}"/>
    <cellStyle name="Normal 6 4 6 4" xfId="31064" xr:uid="{D546616B-F7FB-4755-B90C-9CA130290FD1}"/>
    <cellStyle name="Normal 6 4 6 5" xfId="25135" xr:uid="{4E1AFC8C-2BE5-4F91-AB14-4AEE9BBA03AA}"/>
    <cellStyle name="Normal 6 4 7" xfId="19363" xr:uid="{0CEF2DC4-A8ED-46DB-9A33-62CCE2C81C5B}"/>
    <cellStyle name="Normal 6 4 7 2" xfId="28390" xr:uid="{08ED48D7-963D-4CFF-B16E-8AE68CF75FBD}"/>
    <cellStyle name="Normal 6 4 7 3" xfId="25436" xr:uid="{D943E7F1-913F-49D6-91DB-1C4FEEC711A5}"/>
    <cellStyle name="Normal 6 4 8" xfId="21885" xr:uid="{91984FC8-9169-49EC-8776-5605C4CAEC91}"/>
    <cellStyle name="Normal 6 4 8 2" xfId="26886" xr:uid="{CE0322A1-C931-43AA-82C4-15EB9BECBEED}"/>
    <cellStyle name="Normal 6 4 9" xfId="19343" xr:uid="{DAEA0B29-7970-44B2-A59F-B8CA19AA221D}"/>
    <cellStyle name="Normal 6 4 9 2" xfId="29868" xr:uid="{A807713A-B8F8-4FBE-8E7C-9A6ED620253D}"/>
    <cellStyle name="Normal 6 5" xfId="691" xr:uid="{E70843BB-EA52-4A82-971C-359F7F90A3D0}"/>
    <cellStyle name="Normal 6 5 2" xfId="4247" xr:uid="{9DA471F1-582D-4385-AC46-C41808499565}"/>
    <cellStyle name="Normal 6 5 2 2" xfId="19366" xr:uid="{88E15AD2-8A4F-4463-810E-BF9C6AF5CE0A}"/>
    <cellStyle name="Normal 6 5 2 2 2" xfId="19367" xr:uid="{5AD2A04B-DF1D-427F-AAEE-09BD18E6AFA7}"/>
    <cellStyle name="Normal 6 5 2 2 3" xfId="19368" xr:uid="{0AE9C060-DFC1-4F93-A8B1-5536BBF78FCF}"/>
    <cellStyle name="Normal 6 5 2 3" xfId="19369" xr:uid="{6246D2A9-DDA5-4854-821D-FFB3E47D658F}"/>
    <cellStyle name="Normal 6 5 2 4" xfId="19370" xr:uid="{335BE27D-EC6E-4934-8806-4023E04FED8E}"/>
    <cellStyle name="Normal 6 5 2 5" xfId="19371" xr:uid="{95BEE5D4-01DD-4189-A3A7-EACBB3E7265D}"/>
    <cellStyle name="Normal 6 5 2 6" xfId="24180" xr:uid="{A27BF25A-7339-4938-A5C1-EDDB0A775D4B}"/>
    <cellStyle name="Normal 6 5 2 7" xfId="19365" xr:uid="{E8A30979-93F8-4099-AAC9-D8A9A3781B3A}"/>
    <cellStyle name="Normal 6 5 3" xfId="19372" xr:uid="{41B92AAD-F44A-4D50-AD44-A44AD548B5D0}"/>
    <cellStyle name="Normal 6 5 3 2" xfId="19373" xr:uid="{2EA665E1-FA26-4227-9018-D066D4966FA4}"/>
    <cellStyle name="Normal 6 5 3 2 2" xfId="19374" xr:uid="{A452BCD1-266A-4DF2-9129-17093DA07174}"/>
    <cellStyle name="Normal 6 5 3 2 3" xfId="19375" xr:uid="{C2ABFA6D-FF7A-494A-BDCD-02498E1EB417}"/>
    <cellStyle name="Normal 6 5 3 3" xfId="19376" xr:uid="{15882143-5CE2-40E7-BB79-4B662F9C805D}"/>
    <cellStyle name="Normal 6 5 3 4" xfId="19377" xr:uid="{69724F41-454F-4E10-81F0-9ECB2ECCB691}"/>
    <cellStyle name="Normal 6 5 3 5" xfId="19378" xr:uid="{4ADC2F5F-243F-4C66-968B-5E68C28A5B3C}"/>
    <cellStyle name="Normal 6 5 3 6" xfId="23787" xr:uid="{D83B39A5-AD4F-4521-80E5-D3E95A5C5277}"/>
    <cellStyle name="Normal 6 5 4" xfId="19379" xr:uid="{522AEDA4-E9AC-4270-B5C1-E988B9D4E39E}"/>
    <cellStyle name="Normal 6 5 4 2" xfId="19380" xr:uid="{4AEBFA1B-2975-414A-A449-F7832E15178C}"/>
    <cellStyle name="Normal 6 5 4 3" xfId="19381" xr:uid="{8A0EC78E-A2D0-4E1F-9028-82CE371D1898}"/>
    <cellStyle name="Normal 6 5 5" xfId="19382" xr:uid="{2D8B14EF-FBD4-40E6-A5B6-8BB79B9FCD11}"/>
    <cellStyle name="Normal 6 5 6" xfId="19383" xr:uid="{554BCF31-3411-459E-B1DE-449EB7F10FC0}"/>
    <cellStyle name="Normal 6 5 7" xfId="19384" xr:uid="{A45A1052-4984-4B60-BB63-5C1ED62F4A9F}"/>
    <cellStyle name="Normal 6 5 8" xfId="19364" xr:uid="{2D7760BC-58C8-4520-891F-B758FBF1921B}"/>
    <cellStyle name="Normal 6 5 9" xfId="23521" xr:uid="{4E9A7C3F-7253-4788-A4BD-4B85A1ECED68}"/>
    <cellStyle name="Normal 6 6" xfId="630" xr:uid="{A4332ABC-756C-41DC-9A68-7789F870DE31}"/>
    <cellStyle name="Normal 6 6 2" xfId="3862" xr:uid="{74772878-145F-4649-860D-164E17CCC1B2}"/>
    <cellStyle name="Normal 6 6 2 2" xfId="19387" xr:uid="{F98C1AF0-5477-4149-963F-E0D0CC58E5AC}"/>
    <cellStyle name="Normal 6 6 2 2 2" xfId="28665" xr:uid="{F5CF8CFF-25CA-4561-9615-B12FB0D469E1}"/>
    <cellStyle name="Normal 6 6 2 3" xfId="19388" xr:uid="{29A40045-F73C-4EA4-992F-C244118C9056}"/>
    <cellStyle name="Normal 6 6 2 3 2" xfId="31640" xr:uid="{3C863310-ACEC-450E-82A7-6549791767E6}"/>
    <cellStyle name="Normal 6 6 2 4" xfId="25699" xr:uid="{B65D6998-D84A-4514-8C69-43CBDC94D6D0}"/>
    <cellStyle name="Normal 6 6 2 5" xfId="19386" xr:uid="{A06E6687-9437-4C07-A38B-D32CB2EA4C4C}"/>
    <cellStyle name="Normal 6 6 3" xfId="4242" xr:uid="{45540AAD-5EC4-4660-B4AA-8E7641EF877C}"/>
    <cellStyle name="Normal 6 6 3 2" xfId="27151" xr:uid="{2905F029-ABB5-4D8A-A732-516E84FFB7D8}"/>
    <cellStyle name="Normal 6 6 3 3" xfId="19389" xr:uid="{AB575262-3F36-4633-8D07-CC3DF3F170F5}"/>
    <cellStyle name="Normal 6 6 4" xfId="19390" xr:uid="{2B46B889-65BA-4DC8-B58C-1DD2B31DC939}"/>
    <cellStyle name="Normal 6 6 4 2" xfId="30144" xr:uid="{96F7C581-9467-4E00-8B09-CEB0252DAF58}"/>
    <cellStyle name="Normal 6 6 5" xfId="19391" xr:uid="{9C86AE38-9869-4ABC-BD8B-0966315EF745}"/>
    <cellStyle name="Normal 6 6 6" xfId="19392" xr:uid="{1C6C9870-C027-4CBB-BE19-F15C9C4EB9ED}"/>
    <cellStyle name="Normal 6 6 7" xfId="23651" xr:uid="{12AE5264-DC3A-4101-9552-B15BFAB1D034}"/>
    <cellStyle name="Normal 6 6 8" xfId="19385" xr:uid="{1E04A416-C8A4-4888-ACF1-648CC27E1EEB}"/>
    <cellStyle name="Normal 6 6 9" xfId="31968" xr:uid="{E9CF32FF-632D-423F-A856-1DC4C3522D16}"/>
    <cellStyle name="Normal 6 7" xfId="171" xr:uid="{38C1005D-DFC1-4FD5-B93C-B03DDC10C1C4}"/>
    <cellStyle name="Normal 6 7 2" xfId="19394" xr:uid="{15EBC3B3-3BE1-4960-81D3-52348CD6BB7F}"/>
    <cellStyle name="Normal 6 7 2 2" xfId="19395" xr:uid="{98A5CF62-6890-4C83-866C-481B734B189C}"/>
    <cellStyle name="Normal 6 7 2 2 2" xfId="28955" xr:uid="{891C5E21-DA7C-4694-80D7-D7FB3E85EC46}"/>
    <cellStyle name="Normal 6 7 2 3" xfId="19396" xr:uid="{3793A166-8AC6-4CDB-A7E3-82596389C175}"/>
    <cellStyle name="Normal 6 7 2 4" xfId="25977" xr:uid="{50053542-B595-46C9-8C04-198554FCFB44}"/>
    <cellStyle name="Normal 6 7 3" xfId="19397" xr:uid="{983C97C8-ADF5-4F63-B90D-D5C394ABB827}"/>
    <cellStyle name="Normal 6 7 3 2" xfId="27444" xr:uid="{F188D51A-72DB-4B84-A288-D63BB3FD06D4}"/>
    <cellStyle name="Normal 6 7 4" xfId="19398" xr:uid="{B672D7ED-5FCB-4CE5-8E20-CC529CE51FCE}"/>
    <cellStyle name="Normal 6 7 4 2" xfId="30439" xr:uid="{F48C19A3-2D4D-4A15-995F-69BA5CFB8AB1}"/>
    <cellStyle name="Normal 6 7 5" xfId="19399" xr:uid="{71147304-0A21-4270-9AFE-65E32BB287FA}"/>
    <cellStyle name="Normal 6 7 5 2" xfId="24543" xr:uid="{1FC67EC9-E615-40E9-A788-3B207EAAEA30}"/>
    <cellStyle name="Normal 6 7 6" xfId="19400" xr:uid="{D8787C62-6C58-408A-A81D-FC65F5CA6A05}"/>
    <cellStyle name="Normal 6 7 7" xfId="23552" xr:uid="{9DF82F1E-88E1-487B-9ACB-C295DFEC1278}"/>
    <cellStyle name="Normal 6 7 8" xfId="19393" xr:uid="{2DE346E8-0A6C-469B-AB93-9751BB9941CD}"/>
    <cellStyle name="Normal 6 8" xfId="19401" xr:uid="{6C0F04B4-DE48-4E9A-8873-037BB76F124F}"/>
    <cellStyle name="Normal 6 8 2" xfId="19402" xr:uid="{D0D749BF-9C9E-4286-918F-78A4347EC12E}"/>
    <cellStyle name="Normal 6 8 2 2" xfId="29245" xr:uid="{A7E10806-E22E-4CBC-BE40-4B66C21DCF79}"/>
    <cellStyle name="Normal 6 8 2 3" xfId="26263" xr:uid="{910FCE76-BE24-434B-BD79-BB13890F690D}"/>
    <cellStyle name="Normal 6 8 3" xfId="19403" xr:uid="{7EA55EC2-D525-47B4-B7A1-0558D4A86367}"/>
    <cellStyle name="Normal 6 8 3 2" xfId="27734" xr:uid="{A3A39D80-8321-46F8-A513-D92B55551D67}"/>
    <cellStyle name="Normal 6 8 4" xfId="30732" xr:uid="{D18B2656-098D-45D9-BB44-468A627D8FF3}"/>
    <cellStyle name="Normal 6 8 5" xfId="31555" xr:uid="{618B4694-A2BC-483E-A35F-1423DEBFF52B}"/>
    <cellStyle name="Normal 6 8 6" xfId="24819" xr:uid="{265A9A92-38C8-48C3-8DD1-D6446261A6BB}"/>
    <cellStyle name="Normal 6 9" xfId="19404" xr:uid="{40D1A0F0-34D0-45BC-B94F-3FB1884BC90E}"/>
    <cellStyle name="Normal 6 9 2" xfId="26575" xr:uid="{BCE2E5EE-BF98-4F73-9D6B-F67B5B39B00F}"/>
    <cellStyle name="Normal 6 9 2 2" xfId="29559" xr:uid="{64D0DEDB-FD22-4BA7-9DDE-36EDFDC01F79}"/>
    <cellStyle name="Normal 6 9 3" xfId="28048" xr:uid="{57BEBD02-2D66-438C-AEAB-F9673C7D416A}"/>
    <cellStyle name="Normal 6 9 4" xfId="31047" xr:uid="{6BAF7718-6DFB-40C5-9C33-5D898EFCA027}"/>
    <cellStyle name="Normal 6 9 5" xfId="25118" xr:uid="{6B561659-EEE7-4230-A6C2-7D682F9828BB}"/>
    <cellStyle name="Normal 60" xfId="257" xr:uid="{B58A1A96-F334-46F5-84BD-9C8099835599}"/>
    <cellStyle name="Normal 60 2" xfId="765" xr:uid="{691D546E-0903-4DAA-8892-46DA22635D9D}"/>
    <cellStyle name="Normal 60 2 2" xfId="4180" xr:uid="{3889955D-8485-4883-AE39-6BC00A1487D7}"/>
    <cellStyle name="Normal 60 2 2 2" xfId="22132" xr:uid="{665EFBF0-E4D7-4724-8F18-A40793CD0D11}"/>
    <cellStyle name="Normal 60 2 2 2 2" xfId="28850" xr:uid="{FA39E365-2E22-4881-9580-643BEE3211C5}"/>
    <cellStyle name="Normal 60 2 2 3" xfId="25874" xr:uid="{BE4B44A2-DA38-4B41-8391-9A48D92150AD}"/>
    <cellStyle name="Normal 60 2 2 4" xfId="6137" xr:uid="{4B19E15A-E2B8-4F14-ACDB-9AD164E4B297}"/>
    <cellStyle name="Normal 60 2 3" xfId="5320" xr:uid="{6A3F67B4-23BD-4338-823A-FF83DF48851D}"/>
    <cellStyle name="Normal 60 2 3 2" xfId="21159" xr:uid="{52828CD8-457A-4502-8346-513CED069A05}"/>
    <cellStyle name="Normal 60 2 3 3" xfId="27336" xr:uid="{66073F3C-26FE-4BEA-BB6F-6FF5BFD57B96}"/>
    <cellStyle name="Normal 60 2 4" xfId="30331" xr:uid="{778E612A-26A2-42E7-BED3-3005114A07A7}"/>
    <cellStyle name="Normal 60 2 5" xfId="23523" xr:uid="{9A05D4AF-A6D7-43C6-94D5-B68E729F6CD6}"/>
    <cellStyle name="Normal 60 2 6" xfId="4988" xr:uid="{6D577C95-C0FD-4CA3-875A-CB01CEEB83FD}"/>
    <cellStyle name="Normal 60 3" xfId="3536" xr:uid="{5C7D44D0-6DB4-44A4-8D04-992D115B335D}"/>
    <cellStyle name="Normal 60 3 2" xfId="6330" xr:uid="{2CD4B6A6-6991-461A-BA07-68B4E53ABC38}"/>
    <cellStyle name="Normal 60 3 2 2" xfId="22385" xr:uid="{4B4A6451-F9C9-476D-90C5-50EA6E555AA1}"/>
    <cellStyle name="Normal 60 3 2 2 2" xfId="29140" xr:uid="{2C15459B-3BE2-4530-8514-AE05A1BDB9AC}"/>
    <cellStyle name="Normal 60 3 2 3" xfId="26162" xr:uid="{BE334019-DB26-4C40-8BBD-07338F34A153}"/>
    <cellStyle name="Normal 60 3 3" xfId="21401" xr:uid="{4560CEED-D712-4CD8-8B01-51D792757719}"/>
    <cellStyle name="Normal 60 3 3 2" xfId="27629" xr:uid="{42C8D727-0186-4B03-BF73-38AB781B712C}"/>
    <cellStyle name="Normal 60 3 4" xfId="30627" xr:uid="{B61AFBB0-6C1D-4F0B-BD9D-5CF7761FE7C2}"/>
    <cellStyle name="Normal 60 3 5" xfId="24717" xr:uid="{08DE05AA-FFD3-41F6-B8F7-7E1321555D3E}"/>
    <cellStyle name="Normal 60 3 6" xfId="5550" xr:uid="{C6E5F23A-1D14-4623-9508-8C5AE7DDF53A}"/>
    <cellStyle name="Normal 60 4" xfId="5938" xr:uid="{38BC1DD0-9F54-463A-B8D3-B34A6620813B}"/>
    <cellStyle name="Normal 60 4 2" xfId="21886" xr:uid="{C9269F96-9EF9-477F-A78F-82A5BAD71DEC}"/>
    <cellStyle name="Normal 60 4 2 2" xfId="29437" xr:uid="{8E577B6E-7F8A-4FEC-8316-D46D9A05EA01}"/>
    <cellStyle name="Normal 60 4 2 3" xfId="26453" xr:uid="{B252D324-DE12-4A19-BBDD-50F69BA9AC0B}"/>
    <cellStyle name="Normal 60 4 3" xfId="27926" xr:uid="{A0462FA3-DABE-4A0D-A5EE-F91FC9CAA157}"/>
    <cellStyle name="Normal 60 4 4" xfId="30925" xr:uid="{F2AD9989-B353-4EF7-8824-246DC517C1EE}"/>
    <cellStyle name="Normal 60 4 5" xfId="24997" xr:uid="{7DDBE81E-674D-4597-A7F3-EF164C8A6407}"/>
    <cellStyle name="Normal 60 5" xfId="20809" xr:uid="{39BE413A-F50D-4D3D-AAFA-93C4393D035B}"/>
    <cellStyle name="Normal 60 5 2" xfId="26762" xr:uid="{1E254545-E1B3-478A-A926-3197ADBF94ED}"/>
    <cellStyle name="Normal 60 5 2 2" xfId="29746" xr:uid="{9F69736D-2927-4A2C-91C9-1BDFFBC780AC}"/>
    <cellStyle name="Normal 60 5 3" xfId="28235" xr:uid="{93CB496B-E060-4D00-869C-04815FB8A923}"/>
    <cellStyle name="Normal 60 5 4" xfId="31235" xr:uid="{6AC5D554-FDC5-402A-AFAD-48568B84A30D}"/>
    <cellStyle name="Normal 60 5 5" xfId="25294" xr:uid="{7AC8D973-0FE0-4DFC-A2F7-FD5D025AA68C}"/>
    <cellStyle name="Normal 60 6" xfId="19405" xr:uid="{912C5BE0-23BC-4049-A34C-0CFFD45D2603}"/>
    <cellStyle name="Normal 60 6 2" xfId="28560" xr:uid="{DEBF7A2B-E8DD-4360-9587-03B028B303AE}"/>
    <cellStyle name="Normal 60 6 3" xfId="25594" xr:uid="{17D671DD-370E-471D-AC9F-6B8060482FA3}"/>
    <cellStyle name="Normal 60 7" xfId="4968" xr:uid="{AB730DC4-6940-4599-9C7D-770551724307}"/>
    <cellStyle name="Normal 60 7 2" xfId="27045" xr:uid="{52BF2302-F8E1-4D46-8EA0-EDECB530E0AD}"/>
    <cellStyle name="Normal 60 8" xfId="30039" xr:uid="{4467E10C-E5E8-4258-B606-67A1FBB8D61F}"/>
    <cellStyle name="Normal 60 9" xfId="22941" xr:uid="{627E30D3-DA26-4802-B2A1-8282344D2EA7}"/>
    <cellStyle name="Normal 61" xfId="186" xr:uid="{9265F021-5C56-4D59-9D04-F284375A9BF5}"/>
    <cellStyle name="Normal 61 2" xfId="3534" xr:uid="{694A6433-23F0-4F33-B32E-5EC7EBF8CA47}"/>
    <cellStyle name="Normal 61 2 2" xfId="6075" xr:uid="{8B5F7F4A-F96E-4F9D-B49F-9BCA18815F96}"/>
    <cellStyle name="Normal 61 2 2 2" xfId="22070" xr:uid="{A7BC3071-8388-4431-A72D-5C749709DA84}"/>
    <cellStyle name="Normal 61 2 2 3" xfId="24243" xr:uid="{FEF2C016-7D22-4848-ADB3-FF74263BF4A9}"/>
    <cellStyle name="Normal 61 2 3" xfId="5259" xr:uid="{F8679DF0-DD01-492D-B56A-23F038BC363B}"/>
    <cellStyle name="Normal 61 2 3 2" xfId="21097" xr:uid="{665A70F7-683E-48E9-905B-12610B5E0F69}"/>
    <cellStyle name="Normal 61 2 4" xfId="23524" xr:uid="{1AC04DDB-4602-455A-AF5C-705E8E0EDCC8}"/>
    <cellStyle name="Normal 61 3" xfId="3392" xr:uid="{B2E5CA17-FAE9-4027-BD72-EC48E389081F}"/>
    <cellStyle name="Normal 61 3 2" xfId="4229" xr:uid="{F571FFF0-3B8B-4944-B8DF-31F68A6FD213}"/>
    <cellStyle name="Normal 61 3 2 2" xfId="22323" xr:uid="{9EE416F4-E1F0-4E64-822A-C42749A9E79A}"/>
    <cellStyle name="Normal 61 3 2 3" xfId="6268" xr:uid="{EF8BE63F-FA96-40C7-A2F2-A368A9415E35}"/>
    <cellStyle name="Normal 61 3 3" xfId="5493" xr:uid="{017AD58D-E881-45BB-A3C5-0AA41BB1DBFD}"/>
    <cellStyle name="Normal 61 3 3 2" xfId="21339" xr:uid="{7393EC8C-8CEB-4334-8A96-65F4BAEB1D7B}"/>
    <cellStyle name="Normal 61 3 4" xfId="4989" xr:uid="{FEC6F2B6-72CF-41A9-9FB5-0D0C193CA365}"/>
    <cellStyle name="Normal 61 4" xfId="3535" xr:uid="{25039EA3-7EE8-44C4-9338-BD91AD196DFF}"/>
    <cellStyle name="Normal 61 4 2" xfId="21823" xr:uid="{88E19976-5E6F-4163-988C-E2B8112DFBE9}"/>
    <cellStyle name="Normal 61 4 3" xfId="5913" xr:uid="{7AF7111F-E92E-40B4-8C9C-22349B40FE56}"/>
    <cellStyle name="Normal 61 5" xfId="19406" xr:uid="{2C5BA733-96C3-4AB2-B278-AE6E8EEB58AE}"/>
    <cellStyle name="Normal 61 6" xfId="4909" xr:uid="{C41A40FE-8CA8-43D5-8297-55A9A166E14E}"/>
    <cellStyle name="Normal 61 7" xfId="22879" xr:uid="{9CB8F489-5F27-4025-8BCB-77CAE12C995D}"/>
    <cellStyle name="Normal 62" xfId="263" xr:uid="{D48A72D4-0DF0-45E6-9214-17CAA5535402}"/>
    <cellStyle name="Normal 62 10" xfId="22945" xr:uid="{D53DB454-0F22-4A6D-8774-645D46F3A640}"/>
    <cellStyle name="Normal 62 2" xfId="3836" xr:uid="{F52CC4C3-A81B-4C90-8A7F-6425A7018C84}"/>
    <cellStyle name="Normal 62 2 2" xfId="6141" xr:uid="{6DB6A3B5-9B58-41DB-8883-88ACA3461E2E}"/>
    <cellStyle name="Normal 62 2 2 2" xfId="22137" xr:uid="{77AE8D0E-EA0E-497B-9B22-CB12DDCBF7F4}"/>
    <cellStyle name="Normal 62 2 2 2 2" xfId="28851" xr:uid="{36C28712-2557-495C-9194-211C5F9FF4C6}"/>
    <cellStyle name="Normal 62 2 2 3" xfId="25875" xr:uid="{3EFBA37B-F9E5-4E68-A602-C042778606C0}"/>
    <cellStyle name="Normal 62 2 3" xfId="5324" xr:uid="{1C40A59D-8E72-49DD-9A51-5F44550438B2}"/>
    <cellStyle name="Normal 62 2 3 2" xfId="21164" xr:uid="{ADA27960-BD46-4DC9-90BA-AF70B2A9FD50}"/>
    <cellStyle name="Normal 62 2 3 3" xfId="27337" xr:uid="{1C8FEF84-0B55-4209-958B-BBD1EEBC8F3B}"/>
    <cellStyle name="Normal 62 2 4" xfId="30332" xr:uid="{E559B573-9F69-45C9-A033-65175805CAAC}"/>
    <cellStyle name="Normal 62 2 5" xfId="24406" xr:uid="{A981BA5E-EB94-46A2-B14A-7C7EF6E2F7DA}"/>
    <cellStyle name="Normal 62 2 6" xfId="23525" xr:uid="{987430D8-83E0-4B0A-B617-755AA7BC3086}"/>
    <cellStyle name="Normal 62 2 7" xfId="4990" xr:uid="{A3B9609A-49EA-494F-B410-BBD99A9F5133}"/>
    <cellStyle name="Normal 62 3" xfId="3436" xr:uid="{A15F750F-15EA-428C-AF25-B0AC4AE851A8}"/>
    <cellStyle name="Normal 62 3 2" xfId="6333" xr:uid="{B0D3309B-3A91-4D90-B2A1-9BF30A18FDAE}"/>
    <cellStyle name="Normal 62 3 2 2" xfId="22390" xr:uid="{619F37C4-8236-4F83-8108-559015144BC9}"/>
    <cellStyle name="Normal 62 3 2 2 2" xfId="29141" xr:uid="{EFDA88C8-E1AA-44C5-A40A-354B28DD653D}"/>
    <cellStyle name="Normal 62 3 2 3" xfId="26163" xr:uid="{942475F1-E2EB-4304-AE3D-40598B7ABFFE}"/>
    <cellStyle name="Normal 62 3 3" xfId="21406" xr:uid="{E20BBDA8-73D1-4D1A-9FB0-8D0863678281}"/>
    <cellStyle name="Normal 62 3 3 2" xfId="27630" xr:uid="{A27FA439-E3C2-4D18-9C8C-7C7254FB8872}"/>
    <cellStyle name="Normal 62 3 4" xfId="30628" xr:uid="{656EEBE5-1EB7-4EDB-B35E-99FC22CFF9F1}"/>
    <cellStyle name="Normal 62 3 5" xfId="24718" xr:uid="{1889395E-BB63-48C3-A04C-1F469CE8492B}"/>
    <cellStyle name="Normal 62 3 6" xfId="5554" xr:uid="{C6699EC6-59A2-44E5-AF3C-C3833AD06FF9}"/>
    <cellStyle name="Normal 62 4" xfId="4181" xr:uid="{994EFD67-229C-495C-90AD-1F6A83AA7BCD}"/>
    <cellStyle name="Normal 62 4 2" xfId="21891" xr:uid="{E3023CAA-BF63-43BA-8B41-0315AD355E5A}"/>
    <cellStyle name="Normal 62 4 2 2" xfId="29438" xr:uid="{E1DD5A15-072B-49E7-9376-16F004D93D48}"/>
    <cellStyle name="Normal 62 4 2 3" xfId="26454" xr:uid="{59E07680-8F1E-408D-BBFC-9EEC1E91701E}"/>
    <cellStyle name="Normal 62 4 3" xfId="27927" xr:uid="{600126D0-45F9-4661-B9D7-C62F4CE8719B}"/>
    <cellStyle name="Normal 62 4 4" xfId="30926" xr:uid="{189030D3-33A1-4F39-B3FB-C7AAD136B050}"/>
    <cellStyle name="Normal 62 4 5" xfId="24998" xr:uid="{AC83D04A-0BD5-48CB-BF59-5AEB461F15D8}"/>
    <cellStyle name="Normal 62 4 6" xfId="5941" xr:uid="{D0EB82C0-6CC1-441C-B055-A665A62148F7}"/>
    <cellStyle name="Normal 62 5" xfId="20813" xr:uid="{19D6A028-C739-45FC-9331-B8E0F40C7322}"/>
    <cellStyle name="Normal 62 5 2" xfId="26763" xr:uid="{A3868019-ECBE-4F1A-9D46-87CE6063E72A}"/>
    <cellStyle name="Normal 62 5 2 2" xfId="29747" xr:uid="{1AD838F9-7820-4D19-8CA4-E9D04E350939}"/>
    <cellStyle name="Normal 62 5 3" xfId="28236" xr:uid="{8DE1BFE0-1F8C-4175-A247-EB7449292893}"/>
    <cellStyle name="Normal 62 5 4" xfId="31236" xr:uid="{C73AFB0C-1E61-4FE3-BCD8-C8743C5D4471}"/>
    <cellStyle name="Normal 62 5 5" xfId="25295" xr:uid="{C7A9476D-B488-4235-B63E-593AB1595FD6}"/>
    <cellStyle name="Normal 62 6" xfId="20598" xr:uid="{CF0E4AB6-C58F-4B2B-8703-C0CB9B3D35B1}"/>
    <cellStyle name="Normal 62 6 2" xfId="22818" xr:uid="{7BB706B4-2486-4F89-8E34-5960007A8A85}"/>
    <cellStyle name="Normal 62 6 2 2" xfId="28561" xr:uid="{E480D70E-BD03-4BBF-969F-2A4EB4F8F1C8}"/>
    <cellStyle name="Normal 62 6 3" xfId="25595" xr:uid="{72D159E3-6598-49D2-AD49-DF56405C4398}"/>
    <cellStyle name="Normal 62 7" xfId="4972" xr:uid="{60E388D3-111A-449A-93FB-C2E0A3A575DC}"/>
    <cellStyle name="Normal 62 7 2" xfId="27046" xr:uid="{9BF52493-89ED-49C6-AAC2-521221559211}"/>
    <cellStyle name="Normal 62 8" xfId="30040" xr:uid="{15BD57EC-3FB0-4DEC-B172-758BAABD42D7}"/>
    <cellStyle name="Normal 62 9" xfId="24002" xr:uid="{CB199CF4-3CEC-449C-B254-87B8661775D0}"/>
    <cellStyle name="Normal 63" xfId="285" xr:uid="{C0BE4193-57F8-42EA-BA8A-94BE7EDB1FD9}"/>
    <cellStyle name="Normal 63 2" xfId="6579" xr:uid="{DD29D23A-D67F-4B50-820C-C9AEB50A41D8}"/>
    <cellStyle name="Normal 63 2 2" xfId="25885" xr:uid="{E156EF8A-DEEA-4EB5-B412-58C27AEAE6C0}"/>
    <cellStyle name="Normal 63 2 2 2" xfId="28861" xr:uid="{A7CEFAA1-E3F0-4B65-8B2D-048F676B75E9}"/>
    <cellStyle name="Normal 63 2 3" xfId="27347" xr:uid="{1E096A77-00D0-4578-B5CD-A6089E52FCD8}"/>
    <cellStyle name="Normal 63 2 4" xfId="30342" xr:uid="{BC1EF9AA-DDDC-47F0-812B-98F012FAB291}"/>
    <cellStyle name="Normal 63 2 5" xfId="24418" xr:uid="{FFB943A5-EBDC-4DE2-925A-30C3701D8AA5}"/>
    <cellStyle name="Normal 63 3" xfId="5050" xr:uid="{9ACDC2E9-31DC-41F8-9C52-73265CED0D59}"/>
    <cellStyle name="Normal 63 3 2" xfId="22784" xr:uid="{3146C8EA-A13A-4D30-A433-F8FE9D97DB62}"/>
    <cellStyle name="Normal 63 3 2 2" xfId="29151" xr:uid="{8A0CF043-5E8F-4258-BCBA-6F9351D4097F}"/>
    <cellStyle name="Normal 63 3 2 3" xfId="26173" xr:uid="{1C3322F1-F1BD-4793-9233-B866AF39F561}"/>
    <cellStyle name="Normal 63 3 3" xfId="27640" xr:uid="{761E0DBF-6DE4-437B-9E4E-419E382D66BB}"/>
    <cellStyle name="Normal 63 3 4" xfId="30638" xr:uid="{0EC65DFA-05E7-4F11-BE61-7D51A5AC28C2}"/>
    <cellStyle name="Normal 63 3 5" xfId="24728" xr:uid="{47B13F71-66D3-49D9-A822-24E45990F5FF}"/>
    <cellStyle name="Normal 63 4" xfId="20604" xr:uid="{E7091BC5-B014-46CF-8B4C-DEA4D633699B}"/>
    <cellStyle name="Normal 63 4 2" xfId="22737" xr:uid="{6C0A2DEB-9B43-4933-9E5B-901B0D0DC475}"/>
    <cellStyle name="Normal 63 4 2 2" xfId="29448" xr:uid="{11CD0EB8-9660-4E6E-A146-0F9785DDBA6F}"/>
    <cellStyle name="Normal 63 4 2 3" xfId="26464" xr:uid="{486AC2BB-ED14-4961-97CA-9F5839C68625}"/>
    <cellStyle name="Normal 63 4 3" xfId="27937" xr:uid="{4571E537-6B58-4A40-A17C-180A7F6EC6C6}"/>
    <cellStyle name="Normal 63 4 4" xfId="30936" xr:uid="{5BCB3655-C7FE-46CA-AECA-782CDAC59D6A}"/>
    <cellStyle name="Normal 63 4 5" xfId="25008" xr:uid="{CFB1026A-DA2F-437D-8413-A56087FA3135}"/>
    <cellStyle name="Normal 63 5" xfId="6621" xr:uid="{858ED000-E805-407C-94CA-A29829CEE9F3}"/>
    <cellStyle name="Normal 63 5 2" xfId="26773" xr:uid="{EA8191A3-8304-4144-8849-587EF90ADD2B}"/>
    <cellStyle name="Normal 63 5 2 2" xfId="29757" xr:uid="{ADEEC779-7604-4D21-9058-9E131BFB175D}"/>
    <cellStyle name="Normal 63 5 3" xfId="28246" xr:uid="{B5F177A1-68BA-43A7-B234-2104E751CC15}"/>
    <cellStyle name="Normal 63 5 4" xfId="31246" xr:uid="{40AE90A4-E185-4691-B7A2-B3708E0091C2}"/>
    <cellStyle name="Normal 63 5 5" xfId="25305" xr:uid="{9300CCB6-72A6-4B7F-A776-650D04D3FB2B}"/>
    <cellStyle name="Normal 63 6" xfId="5003" xr:uid="{69AAD270-F8B6-41E2-8C11-E35B80CD8849}"/>
    <cellStyle name="Normal 63 6 2" xfId="28571" xr:uid="{9F1694C7-6F70-41FC-86E5-AD63C057798B}"/>
    <cellStyle name="Normal 63 6 3" xfId="25605" xr:uid="{8F0E7817-98D2-44D7-BA41-AE73016B4627}"/>
    <cellStyle name="Normal 63 7" xfId="22863" xr:uid="{3D271C7A-E745-42DF-9C38-BC3302D2E03B}"/>
    <cellStyle name="Normal 63 7 2" xfId="27056" xr:uid="{403D60ED-7C75-4A15-9E30-C8DBD3CEB577}"/>
    <cellStyle name="Normal 63 8" xfId="30050" xr:uid="{2A370893-69D6-45DC-B449-FF622DB757DC}"/>
    <cellStyle name="Normal 63 9" xfId="24013" xr:uid="{41EEEF7B-C100-4D35-94AB-EAB34FE8D7DA}"/>
    <cellStyle name="Normal 64" xfId="342" xr:uid="{E49B33EC-5699-4987-955D-31F38FCFF367}"/>
    <cellStyle name="Normal 64 2" xfId="5245" xr:uid="{C003F41B-AD2C-4DBE-93BB-A4C34B2EC1C4}"/>
    <cellStyle name="Normal 64 2 2" xfId="6064" xr:uid="{048F4460-4F03-4A71-B829-0EF131CCBB8F}"/>
    <cellStyle name="Normal 64 2 2 2" xfId="22068" xr:uid="{DC1009E0-5861-4657-A21B-7631CB230E73}"/>
    <cellStyle name="Normal 64 2 2 2 2" xfId="28855" xr:uid="{4F536A79-A04D-45EC-8D92-A9A080DF74FF}"/>
    <cellStyle name="Normal 64 2 2 3" xfId="25879" xr:uid="{0184BF49-CCBB-4335-AD49-7FE5D0321A0A}"/>
    <cellStyle name="Normal 64 2 3" xfId="21095" xr:uid="{E486292B-F9B6-4D15-B163-4E0524A6C695}"/>
    <cellStyle name="Normal 64 2 3 2" xfId="27341" xr:uid="{E6D8ACC1-9B92-45E2-B07C-6EF0668D5166}"/>
    <cellStyle name="Normal 64 2 4" xfId="30336" xr:uid="{06BE8C3F-8EA5-4EF9-9725-EFDFDA73E003}"/>
    <cellStyle name="Normal 64 2 5" xfId="24410" xr:uid="{E805BEED-D6DD-4F6E-8B8D-AABCF4ACF981}"/>
    <cellStyle name="Normal 64 3" xfId="5482" xr:uid="{2D157623-F599-4199-87D2-6829AF712C85}"/>
    <cellStyle name="Normal 64 3 2" xfId="6267" xr:uid="{7367086E-7108-4C46-9F28-5A3FA0C4EE2B}"/>
    <cellStyle name="Normal 64 3 2 2" xfId="22309" xr:uid="{F1C9F551-7BED-4AFF-9F9C-7B5E86656FC4}"/>
    <cellStyle name="Normal 64 3 2 2 2" xfId="29145" xr:uid="{17D0BE40-AD6F-45E0-9EB6-C2BA4B108B23}"/>
    <cellStyle name="Normal 64 3 2 3" xfId="26167" xr:uid="{B7824DAD-7A52-4A14-875F-E83C9391BDDB}"/>
    <cellStyle name="Normal 64 3 3" xfId="21337" xr:uid="{061DEAC6-E2AB-4E72-9C82-2D50259771AF}"/>
    <cellStyle name="Normal 64 3 3 2" xfId="27634" xr:uid="{E9D93590-89B4-476B-8282-3A6D394E3F2D}"/>
    <cellStyle name="Normal 64 3 4" xfId="30632" xr:uid="{2BE53AAD-588C-4C8F-9A2D-8F32C422E831}"/>
    <cellStyle name="Normal 64 3 5" xfId="24722" xr:uid="{987EBC33-5045-4AB9-A66D-87666EE6EDA2}"/>
    <cellStyle name="Normal 64 4" xfId="5912" xr:uid="{B189FA92-D7AE-471F-A1CC-5FA2CA4FBBA7}"/>
    <cellStyle name="Normal 64 4 2" xfId="21809" xr:uid="{447E6FC9-EE2B-4836-BFD9-26ED8793EE6F}"/>
    <cellStyle name="Normal 64 4 2 2" xfId="29442" xr:uid="{43135B82-5BA3-45D0-B563-EA6BED932D41}"/>
    <cellStyle name="Normal 64 4 2 3" xfId="26458" xr:uid="{E4E6210E-2D40-418B-ADC0-113192DC9FE5}"/>
    <cellStyle name="Normal 64 4 3" xfId="27931" xr:uid="{414EF5F0-2FE7-4B56-A181-9B3023F5E78D}"/>
    <cellStyle name="Normal 64 4 4" xfId="30930" xr:uid="{E143424C-C585-4F96-B9D9-7E76F5B53F15}"/>
    <cellStyle name="Normal 64 4 5" xfId="25002" xr:uid="{181D8DEB-161E-4335-8356-8CA55154F584}"/>
    <cellStyle name="Normal 64 5" xfId="5023" xr:uid="{02FC2D51-FAE1-4FBA-A561-036FFBC3188E}"/>
    <cellStyle name="Normal 64 5 2" xfId="20924" xr:uid="{C011D1AF-18B4-46A5-934C-CE6A883AB2B8}"/>
    <cellStyle name="Normal 64 5 2 2" xfId="29751" xr:uid="{23E14330-704A-4842-8EFE-0009436F7F7C}"/>
    <cellStyle name="Normal 64 5 2 3" xfId="26767" xr:uid="{B9CC7C25-441A-4F9E-A1C6-79BEF28DD276}"/>
    <cellStyle name="Normal 64 5 3" xfId="28240" xr:uid="{AD8B243B-0B71-49F4-8AD2-4F2BD201207E}"/>
    <cellStyle name="Normal 64 5 4" xfId="31240" xr:uid="{E7D4FE81-4B32-424C-A8C5-780333638156}"/>
    <cellStyle name="Normal 64 5 5" xfId="25299" xr:uid="{118B7381-ED40-4A41-A6D1-440F00A917FE}"/>
    <cellStyle name="Normal 64 6" xfId="20605" xr:uid="{B7C8BB76-4673-4276-9A01-7F5193FF9C34}"/>
    <cellStyle name="Normal 64 6 2" xfId="22782" xr:uid="{603BAE84-4CFF-491E-AF02-2CF0358227CD}"/>
    <cellStyle name="Normal 64 6 2 2" xfId="28565" xr:uid="{F1ED9972-C308-45FB-B573-7F1A3910742A}"/>
    <cellStyle name="Normal 64 6 3" xfId="25599" xr:uid="{4B4FF509-DC39-4426-A0D6-986F0D7C2E1E}"/>
    <cellStyle name="Normal 64 7" xfId="5012" xr:uid="{F0E9B2FC-BF81-45EC-8A8A-7045034FD0AE}"/>
    <cellStyle name="Normal 64 7 2" xfId="27050" xr:uid="{0423AB42-69C1-46B9-8180-A70CAC5B75FF}"/>
    <cellStyle name="Normal 64 8" xfId="30044" xr:uid="{F87EB993-DC55-4E51-A05A-18D1F77D02F0}"/>
    <cellStyle name="Normal 64 9" xfId="24006" xr:uid="{9AA734F4-C15E-4D40-9A4F-CE0202271DAB}"/>
    <cellStyle name="Normal 65" xfId="343" xr:uid="{66BC4066-0DB6-4A0D-AA09-79041017F93C}"/>
    <cellStyle name="Normal 65 2" xfId="4201" xr:uid="{A470152E-4FA7-4E20-9C26-D7D858FF8045}"/>
    <cellStyle name="Normal 65 2 2" xfId="6150" xr:uid="{143F0B80-ABBE-45D2-85A1-EF9C8242E487}"/>
    <cellStyle name="Normal 65 2 2 2" xfId="22144" xr:uid="{E76317D9-BE49-44B7-AD6D-CEA9AE2AA22E}"/>
    <cellStyle name="Normal 65 2 2 2 2" xfId="28869" xr:uid="{258C7046-DC5E-41DC-B879-39449A32F33C}"/>
    <cellStyle name="Normal 65 2 2 3" xfId="25893" xr:uid="{09CE7EE3-3344-41BB-A0C2-4242E11BAD7E}"/>
    <cellStyle name="Normal 65 2 3" xfId="21171" xr:uid="{1B0F4166-7227-4E62-B2C3-E85F318F08E3}"/>
    <cellStyle name="Normal 65 2 3 2" xfId="27357" xr:uid="{26A42535-6C5B-44DB-A218-265D21C863A5}"/>
    <cellStyle name="Normal 65 2 4" xfId="30352" xr:uid="{68848AEA-2737-4F8F-836A-E243A97C504B}"/>
    <cellStyle name="Normal 65 2 5" xfId="24430" xr:uid="{5A1AA92E-4810-4B9D-8674-BC87532EC4D9}"/>
    <cellStyle name="Normal 65 2 6" xfId="5334" xr:uid="{9BA41340-4814-43AD-954B-0EA3058A6C07}"/>
    <cellStyle name="Normal 65 3" xfId="4231" xr:uid="{F43EE88C-B610-44A2-A96C-CD6B4AC32195}"/>
    <cellStyle name="Normal 65 3 2" xfId="6342" xr:uid="{EA31456D-5E0B-48D1-B81F-60D648938D29}"/>
    <cellStyle name="Normal 65 3 2 2" xfId="22400" xr:uid="{20FEBB48-1386-4794-9E7A-77C7253AE419}"/>
    <cellStyle name="Normal 65 3 2 2 2" xfId="29161" xr:uid="{C2702CB5-B15E-4BE7-87A3-5AA400FB319E}"/>
    <cellStyle name="Normal 65 3 2 3" xfId="26180" xr:uid="{120FF03C-D36F-47BA-B7E0-93C4CB5BB996}"/>
    <cellStyle name="Normal 65 3 3" xfId="21416" xr:uid="{0222D685-31C5-4594-99B8-ADC4EB0A6E78}"/>
    <cellStyle name="Normal 65 3 3 2" xfId="27650" xr:uid="{EC39CDC1-B098-4C3B-AD6B-4D95FAE04522}"/>
    <cellStyle name="Normal 65 3 4" xfId="30648" xr:uid="{C7D2A169-BD8E-4AE8-A1C6-08CBC7AD5F64}"/>
    <cellStyle name="Normal 65 3 5" xfId="24737" xr:uid="{0D8C7781-F4A7-47A8-A8A9-419251D18ACD}"/>
    <cellStyle name="Normal 65 3 6" xfId="5563" xr:uid="{D2A4E19B-7F17-42C7-A7F8-D6D9AF676909}"/>
    <cellStyle name="Normal 65 4" xfId="5949" xr:uid="{6C0BFB4E-EB5F-438A-9701-E3322E8E8080}"/>
    <cellStyle name="Normal 65 4 2" xfId="21901" xr:uid="{78D76F39-431E-4E97-B26F-33A2EE596E40}"/>
    <cellStyle name="Normal 65 4 2 2" xfId="29458" xr:uid="{08AE4535-D36C-4A2C-B65E-55E73780FD34}"/>
    <cellStyle name="Normal 65 4 2 3" xfId="26474" xr:uid="{1C0F6D97-C875-45F7-BD49-4F0B2F552043}"/>
    <cellStyle name="Normal 65 4 3" xfId="27947" xr:uid="{4D3B768A-15E6-4A1F-94CC-D2261418C400}"/>
    <cellStyle name="Normal 65 4 4" xfId="30946" xr:uid="{AB286F3D-9B65-4506-9BA1-A4B73FFB1FEC}"/>
    <cellStyle name="Normal 65 4 5" xfId="25017" xr:uid="{E0C4BDA0-7FCD-4537-B984-DCC5FA8AECA1}"/>
    <cellStyle name="Normal 65 5" xfId="5066" xr:uid="{21ED8282-AC16-436F-AF09-D453EDDDB6FC}"/>
    <cellStyle name="Normal 65 5 2" xfId="20945" xr:uid="{27F0F8E2-F5A2-48C5-964C-5FABF30AB57F}"/>
    <cellStyle name="Normal 65 5 2 2" xfId="29767" xr:uid="{9B801AC2-B8FA-42D5-BC7A-5276AF3CB80B}"/>
    <cellStyle name="Normal 65 5 2 3" xfId="26783" xr:uid="{B7AC7B03-B189-40D6-A2D7-8AA5926A7420}"/>
    <cellStyle name="Normal 65 5 3" xfId="28256" xr:uid="{12CA41EF-FF48-4549-9E22-3FE6F48B16EF}"/>
    <cellStyle name="Normal 65 5 4" xfId="31256" xr:uid="{13ECC9E2-FF86-4998-9926-9DFAECD1DD3E}"/>
    <cellStyle name="Normal 65 5 5" xfId="25315" xr:uid="{476702E7-E8FD-4B34-B2BE-367CBA91C943}"/>
    <cellStyle name="Normal 65 6" xfId="20606" xr:uid="{B8456F56-400C-4456-85FE-C91C5340B541}"/>
    <cellStyle name="Normal 65 6 2" xfId="22738" xr:uid="{8730E233-212F-4865-9D7E-C199A38FC1BD}"/>
    <cellStyle name="Normal 65 6 2 2" xfId="28581" xr:uid="{5F62D136-2D4F-40E0-844F-7F0BE599FFCA}"/>
    <cellStyle name="Normal 65 6 3" xfId="25615" xr:uid="{E15F44BC-6810-4543-A2CA-3BD150292467}"/>
    <cellStyle name="Normal 65 7" xfId="5005" xr:uid="{3C3C9829-A807-4F93-9C02-4AA8BA74515E}"/>
    <cellStyle name="Normal 65 7 2" xfId="27066" xr:uid="{899C21FF-10EB-465D-A58F-EF2A24A67F89}"/>
    <cellStyle name="Normal 65 8" xfId="30060" xr:uid="{B6987795-3D90-43C8-A9DD-28B92FF84D26}"/>
    <cellStyle name="Normal 65 9" xfId="24024" xr:uid="{5B1EDB5E-9D70-49CC-8EDA-AAEB0EB42381}"/>
    <cellStyle name="Normal 66" xfId="345" xr:uid="{A1DB6BD1-5254-498C-B94C-FCBCE2195B34}"/>
    <cellStyle name="Normal 66 2" xfId="4251" xr:uid="{12EC9591-0D95-4248-A4A1-6946B2EA7699}"/>
    <cellStyle name="Normal 66 2 2" xfId="6154" xr:uid="{FC94DC56-2B04-467D-A159-A5078370E66F}"/>
    <cellStyle name="Normal 66 2 2 2" xfId="22159" xr:uid="{AF612929-0825-4B34-96B5-BE0C166882A6}"/>
    <cellStyle name="Normal 66 2 2 2 2" xfId="28867" xr:uid="{4FD9E363-88D3-4F05-8300-198F97A2844A}"/>
    <cellStyle name="Normal 66 2 2 3" xfId="25891" xr:uid="{BA0F91E8-7D3C-49C3-B0E6-02B68EF9675B}"/>
    <cellStyle name="Normal 66 2 3" xfId="21187" xr:uid="{935AF081-A9C4-4AFA-8BBA-FC63D9150C16}"/>
    <cellStyle name="Normal 66 2 3 2" xfId="27355" xr:uid="{EF3AEFDA-C582-4312-9DF5-C03EB873C0EB}"/>
    <cellStyle name="Normal 66 2 4" xfId="5349" xr:uid="{63CE6E5B-317C-42C0-80BF-1DDA189AF453}"/>
    <cellStyle name="Normal 66 2 4 2" xfId="30350" xr:uid="{3F693819-F0EF-4F57-BCF2-10DEB21B33BA}"/>
    <cellStyle name="Normal 66 2 5" xfId="24427" xr:uid="{BEE0C8C1-FBEF-42E3-9D16-3D947C79C590}"/>
    <cellStyle name="Normal 66 2 6" xfId="4831" xr:uid="{CDC84550-6784-425B-AD5A-D1586F3F35B0}"/>
    <cellStyle name="Normal 66 3" xfId="5566" xr:uid="{2C2B023D-DCF2-4FB3-B0BA-EE44760AA9F0}"/>
    <cellStyle name="Normal 66 3 2" xfId="6346" xr:uid="{CA571FB3-D10A-40C4-8B78-E3B4BCDCB17C}"/>
    <cellStyle name="Normal 66 3 2 2" xfId="22417" xr:uid="{9C33F7D9-342C-4432-BB9F-AE063F9B195B}"/>
    <cellStyle name="Normal 66 3 2 2 2" xfId="29159" xr:uid="{A29C9DD9-91E2-479C-879F-433A6D2FAA1C}"/>
    <cellStyle name="Normal 66 3 2 3" xfId="26178" xr:uid="{466BD8AE-19A6-4989-9893-3671C14BF994}"/>
    <cellStyle name="Normal 66 3 3" xfId="21433" xr:uid="{DDC596C3-7186-4EAE-B4E7-B196E2FE0CB4}"/>
    <cellStyle name="Normal 66 3 3 2" xfId="27648" xr:uid="{3902BD06-9DF9-40D3-850C-9D603E733FC6}"/>
    <cellStyle name="Normal 66 3 4" xfId="30646" xr:uid="{BD5032A6-0B97-4921-8C0A-9D6986297641}"/>
    <cellStyle name="Normal 66 3 5" xfId="24735" xr:uid="{7C744D2C-1675-4747-9825-3C50B3C26A79}"/>
    <cellStyle name="Normal 66 4" xfId="5952" xr:uid="{8FA502A9-B1CB-43C8-8980-8605C940D5F1}"/>
    <cellStyle name="Normal 66 4 2" xfId="21917" xr:uid="{BBC8C6B4-1B64-4FB7-9DA7-4C9E668F5FF3}"/>
    <cellStyle name="Normal 66 4 2 2" xfId="29456" xr:uid="{E67E339C-D566-499F-849E-7392D2ACD2B2}"/>
    <cellStyle name="Normal 66 4 2 3" xfId="26472" xr:uid="{9EA80438-C5A1-4A8D-B161-DB506E860189}"/>
    <cellStyle name="Normal 66 4 3" xfId="27945" xr:uid="{D7E36071-CF42-4810-952A-0A700A4FFB8D}"/>
    <cellStyle name="Normal 66 4 4" xfId="30944" xr:uid="{E64CD346-EFA8-490B-8947-7D255B3F94B6}"/>
    <cellStyle name="Normal 66 4 5" xfId="25015" xr:uid="{30F63E38-F233-4CE7-BBB2-709C215EDE70}"/>
    <cellStyle name="Normal 66 5" xfId="20961" xr:uid="{5F42FD65-25E8-4376-BA8D-800A0F60790E}"/>
    <cellStyle name="Normal 66 5 2" xfId="26781" xr:uid="{24EA372E-F2C9-44CB-BF04-E48AD36909C5}"/>
    <cellStyle name="Normal 66 5 2 2" xfId="29765" xr:uid="{973FB169-9CE8-4AB0-8A8D-D5D0BA017E61}"/>
    <cellStyle name="Normal 66 5 3" xfId="28254" xr:uid="{B3B28B65-F538-4E2C-8048-0C5A78B2C9B2}"/>
    <cellStyle name="Normal 66 5 4" xfId="31254" xr:uid="{8208E993-D0BB-4412-A315-174247E918BB}"/>
    <cellStyle name="Normal 66 5 5" xfId="25313" xr:uid="{D83B106D-52E3-4DE8-864F-0C4DBA918BF0}"/>
    <cellStyle name="Normal 66 6" xfId="20607" xr:uid="{42A340A1-FB8E-4D14-9BEB-C883F002A4E4}"/>
    <cellStyle name="Normal 66 6 2" xfId="22816" xr:uid="{3007A169-4623-412C-BBDF-E80D65E892D2}"/>
    <cellStyle name="Normal 66 6 2 2" xfId="28579" xr:uid="{34D85792-FD80-4A1A-A9B4-1EF42A42AAB8}"/>
    <cellStyle name="Normal 66 6 3" xfId="25613" xr:uid="{9DF15BAE-3800-429D-A344-F23F91F7D642}"/>
    <cellStyle name="Normal 66 7" xfId="5084" xr:uid="{E53129BB-9E70-45DF-BE2E-DF25A1F80DFA}"/>
    <cellStyle name="Normal 66 7 2" xfId="27064" xr:uid="{AB93B7AD-BB29-4A68-9C71-D5AA2BB4A46E}"/>
    <cellStyle name="Normal 66 8" xfId="30058" xr:uid="{75E37482-28FA-48BD-88EF-69AFE2C41E5D}"/>
    <cellStyle name="Normal 66 9" xfId="24021" xr:uid="{12079FA1-0056-45F8-A569-EFE23375E62E}"/>
    <cellStyle name="Normal 67" xfId="354" xr:uid="{0E0581BF-3251-4BFE-BFAB-BD98C427F07F}"/>
    <cellStyle name="Normal 67 2" xfId="4255" xr:uid="{1E968413-4D8C-48AC-8CB4-B00EAA880003}"/>
    <cellStyle name="Normal 67 2 2" xfId="6158" xr:uid="{82B44FF1-EC0A-4551-9243-742C5BF88CDE}"/>
    <cellStyle name="Normal 67 2 2 2" xfId="22176" xr:uid="{66DF2C94-04F3-4CE1-A4C6-261AE62545A9}"/>
    <cellStyle name="Normal 67 2 3" xfId="21204" xr:uid="{2437E721-1BA8-40C4-B938-27A9AF1D9A2D}"/>
    <cellStyle name="Normal 67 2 4" xfId="5365" xr:uid="{2745BEE5-B2DD-4CAD-A45D-06D59AB3373A}"/>
    <cellStyle name="Normal 67 2 5" xfId="4832" xr:uid="{6512B69D-0E4F-40C8-A7C8-C75725A3DD70}"/>
    <cellStyle name="Normal 67 3" xfId="5570" xr:uid="{B3DA50AB-575C-465F-B22C-757453D7ABBD}"/>
    <cellStyle name="Normal 67 3 2" xfId="6350" xr:uid="{412479BE-26F5-44EA-BDB3-D5D39E5C02ED}"/>
    <cellStyle name="Normal 67 3 2 2" xfId="22435" xr:uid="{0B0D602E-9A58-4959-9142-0DCE636C56B8}"/>
    <cellStyle name="Normal 67 3 3" xfId="21450" xr:uid="{CC44C9E4-39FF-4B55-A975-DFCAE42427D4}"/>
    <cellStyle name="Normal 67 4" xfId="5957" xr:uid="{37C7AD4E-E386-428C-94BA-0FEAA1ACA501}"/>
    <cellStyle name="Normal 67 4 2" xfId="21934" xr:uid="{3D1DD024-293A-4E17-832A-EB7D27EA2D8B}"/>
    <cellStyle name="Normal 67 5" xfId="20964" xr:uid="{0517D758-457F-4CD4-9B66-1E1C81092A1C}"/>
    <cellStyle name="Normal 67 6" xfId="20667" xr:uid="{4FD0FA72-54FE-4ED1-8F8E-D89A7CCA58AD}"/>
    <cellStyle name="Normal 67 6 2" xfId="22739" xr:uid="{F174A5F4-8086-4513-89D2-B55C30ED9B33}"/>
    <cellStyle name="Normal 67 7" xfId="5100" xr:uid="{5F1D7704-6F0F-4FCC-BB1A-EEE64CA1194B}"/>
    <cellStyle name="Normal 68" xfId="367" xr:uid="{326B51BE-4B72-4029-B6C8-87BB540A9704}"/>
    <cellStyle name="Normal 68 2" xfId="4250" xr:uid="{3CCAD0A9-579F-4595-9750-603EB359CBDB}"/>
    <cellStyle name="Normal 68 2 2" xfId="6159" xr:uid="{91C5E63C-B044-406C-BFF7-EB21AEACFF28}"/>
    <cellStyle name="Normal 68 2 2 2" xfId="22177" xr:uid="{EB39625A-D93E-471D-AD32-805AC2277B76}"/>
    <cellStyle name="Normal 68 2 3" xfId="21205" xr:uid="{6BC8CADE-2DBA-4BC4-8481-B30D30A42B5A}"/>
    <cellStyle name="Normal 68 2 4" xfId="5366" xr:uid="{5B0ED460-D8F5-4C63-9983-75CF054B6E10}"/>
    <cellStyle name="Normal 68 2 5" xfId="4833" xr:uid="{CDB1A6F1-FD82-457A-BBB4-EB27EC97FC5F}"/>
    <cellStyle name="Normal 68 3" xfId="5571" xr:uid="{B14B2086-993B-4125-9FA4-15F3129BE684}"/>
    <cellStyle name="Normal 68 3 2" xfId="6351" xr:uid="{C0E3883C-0540-440D-8869-1A9A18B6A5CA}"/>
    <cellStyle name="Normal 68 3 2 2" xfId="22436" xr:uid="{DA0097B1-546B-4663-B8F4-6008D5B1A5CA}"/>
    <cellStyle name="Normal 68 3 3" xfId="21451" xr:uid="{858EB11C-9054-429D-B109-C47EDBD64751}"/>
    <cellStyle name="Normal 68 4" xfId="5962" xr:uid="{EE7CC2B6-8ECC-4A4E-A76F-C4DA0805409B}"/>
    <cellStyle name="Normal 68 4 2" xfId="21951" xr:uid="{CCA51ACA-41CA-456F-B6B9-9B7230CA8ACF}"/>
    <cellStyle name="Normal 68 5" xfId="20981" xr:uid="{AEBB2482-683F-4BC4-A0B9-294F8F9C79D9}"/>
    <cellStyle name="Normal 68 6" xfId="20686" xr:uid="{337F62D2-19C8-4462-9699-C4FEEB30EE4F}"/>
    <cellStyle name="Normal 68 6 2" xfId="22740" xr:uid="{AD70295C-D0AB-483A-89FB-9F70803B92C2}"/>
    <cellStyle name="Normal 68 7" xfId="5117" xr:uid="{BF7121D3-708A-4A21-96CC-C1428D626331}"/>
    <cellStyle name="Normal 69" xfId="405" xr:uid="{A286552E-36CF-463F-B1D2-78052AEBF5EF}"/>
    <cellStyle name="Normal 69 2" xfId="4244" xr:uid="{DF2D09AF-301B-4AE5-A8E1-4073B6AC916F}"/>
    <cellStyle name="Normal 69 2 2" xfId="6178" xr:uid="{7A1E5F28-80F0-456E-B328-8AE27771FDEC}"/>
    <cellStyle name="Normal 69 2 2 2" xfId="22221" xr:uid="{C5E926A6-50C2-4C76-A50D-2E13FB8C0C3A}"/>
    <cellStyle name="Normal 69 2 3" xfId="21247" xr:uid="{17BCA9C7-A1CD-4909-AB68-B45DBD2EAB89}"/>
    <cellStyle name="Normal 69 2 4" xfId="23314" xr:uid="{298A1599-87F2-40EC-9899-B781DA29CBFB}"/>
    <cellStyle name="Normal 69 2 5" xfId="5407" xr:uid="{14BEEF07-EFD6-4D16-A9C3-58D28FB4F25E}"/>
    <cellStyle name="Normal 69 3" xfId="5588" xr:uid="{E1EBACAC-5133-4D0B-968A-94255394A8D9}"/>
    <cellStyle name="Normal 69 3 2" xfId="6369" xr:uid="{AEF366DC-EDBB-4B46-AEE6-CCBA4219135F}"/>
    <cellStyle name="Normal 69 3 2 2" xfId="22482" xr:uid="{F2102607-8FA3-41CE-8D2E-CD9345F51BA7}"/>
    <cellStyle name="Normal 69 3 3" xfId="21495" xr:uid="{2BA60188-32E3-4D4B-AF3D-AC6B789FF5C5}"/>
    <cellStyle name="Normal 69 3 4" xfId="23252" xr:uid="{6E9AF07A-8C8A-4E0D-B8B8-AF6E287961F4}"/>
    <cellStyle name="Normal 69 4" xfId="5970" xr:uid="{E1538630-D803-46D1-B786-C695177C93FF}"/>
    <cellStyle name="Normal 69 4 2" xfId="21971" xr:uid="{2D19322F-9B6B-4284-8C92-E241A72C5D09}"/>
    <cellStyle name="Normal 69 5" xfId="21001" xr:uid="{60CBF5B1-7B47-4531-AC42-BFDC4F020C15}"/>
    <cellStyle name="Normal 69 6" xfId="20687" xr:uid="{4F7C67DC-5757-49EE-B8BF-019B2C6B7A40}"/>
    <cellStyle name="Normal 69 6 2" xfId="22741" xr:uid="{FD1B994A-9F34-4D8A-87D5-6C396091A752}"/>
    <cellStyle name="Normal 69 7" xfId="5138" xr:uid="{11B38D77-3012-4093-A752-32CDB7B8BA66}"/>
    <cellStyle name="Normal 69 8" xfId="4549" xr:uid="{A749928C-447C-4667-98AF-2FD9E77C8689}"/>
    <cellStyle name="Normal 7" xfId="258" xr:uid="{CCE6E699-DCDA-498F-94EA-5E15DEE174E6}"/>
    <cellStyle name="Normal 7 10" xfId="19408" xr:uid="{A2A61D13-829D-4285-AB02-9B4451215F71}"/>
    <cellStyle name="Normal 7 10 2" xfId="29856" xr:uid="{882B28D9-06F2-4C0E-BA0F-8D5BEE9B8BBB}"/>
    <cellStyle name="Normal 7 11" xfId="19409" xr:uid="{F8986F9A-A44A-4047-8D49-00F7083675F2}"/>
    <cellStyle name="Normal 7 12" xfId="20683" xr:uid="{429452E0-C805-49CA-A570-D1AA6113248A}"/>
    <cellStyle name="Normal 7 13" xfId="19407" xr:uid="{F207004F-60AA-4519-A4F8-D1B079D9F9FF}"/>
    <cellStyle name="Normal 7 14" xfId="20810" xr:uid="{AC74BE7F-5B96-4CA8-B97B-655C04F5178E}"/>
    <cellStyle name="Normal 7 15" xfId="22845" xr:uid="{B1CEB548-C82B-47FB-A857-9345E8AC0199}"/>
    <cellStyle name="Normal 7 16" xfId="22942" xr:uid="{5AB0D0E0-7241-4480-9668-E219EA283DF9}"/>
    <cellStyle name="Normal 7 17" xfId="4484" xr:uid="{8DD946CC-AC5D-4E7B-9506-3DD692307100}"/>
    <cellStyle name="Normal 7 18" xfId="31734" xr:uid="{F73D284D-6D83-4021-B147-CEFEB81EEBD2}"/>
    <cellStyle name="Normal 7 2" xfId="325" xr:uid="{275B6671-98FC-4B8B-AB1D-DBF7BAB19630}"/>
    <cellStyle name="Normal 7 2 10" xfId="20854" xr:uid="{952D1543-2072-4E26-B626-6EC975483404}"/>
    <cellStyle name="Normal 7 2 10 2" xfId="23912" xr:uid="{0CD6C61E-E298-4F6E-8881-67E09E218C51}"/>
    <cellStyle name="Normal 7 2 11" xfId="19410" xr:uid="{274DE024-8F78-4E62-8CDC-506171B06F28}"/>
    <cellStyle name="Normal 7 2 12" xfId="4491" xr:uid="{4C1B7723-9927-462D-A2BC-7BE33608FB8C}"/>
    <cellStyle name="Normal 7 2 13" xfId="4349" xr:uid="{113964B5-6905-4FFF-87D8-7B8E2DD5D220}"/>
    <cellStyle name="Normal 7 2 2" xfId="703" xr:uid="{67685B38-5579-44AB-B3D1-AB2F5041A73B}"/>
    <cellStyle name="Normal 7 2 2 10" xfId="23976" xr:uid="{F7FBBBB3-81CA-4295-BA9B-3C3FD0770235}"/>
    <cellStyle name="Normal 7 2 2 11" xfId="5408" xr:uid="{AD6C4DD3-A33C-415A-ADA7-90C366C1A6FA}"/>
    <cellStyle name="Normal 7 2 2 2" xfId="1424" xr:uid="{C27BD93A-3717-41DF-A431-566A41DFABCD}"/>
    <cellStyle name="Normal 7 2 2 2 2" xfId="2086" xr:uid="{47E79DF7-17EC-45CB-8EE0-3F3FE7B78162}"/>
    <cellStyle name="Normal 7 2 2 2 2 2" xfId="3321" xr:uid="{07353E3F-968B-4A25-B43C-7A8EA8E18DC2}"/>
    <cellStyle name="Normal 7 2 2 2 2 2 2" xfId="28823" xr:uid="{BDB0E516-93AE-401D-9AFE-B0C104BF8074}"/>
    <cellStyle name="Normal 7 2 2 2 2 2 3" xfId="19414" xr:uid="{B591B657-BB78-4987-AF70-2A9AFDD08FF3}"/>
    <cellStyle name="Normal 7 2 2 2 2 3" xfId="19415" xr:uid="{8DEE4AD0-EA4E-4803-AE1D-59E42F00A064}"/>
    <cellStyle name="Normal 7 2 2 2 2 4" xfId="25848" xr:uid="{745319A7-02C9-4594-AFB1-1C170C06A5CD}"/>
    <cellStyle name="Normal 7 2 2 2 2 5" xfId="19413" xr:uid="{8C9F9B40-3ACD-4CC1-9EBF-5D683F04AF0F}"/>
    <cellStyle name="Normal 7 2 2 2 3" xfId="2719" xr:uid="{58AFE7BE-0B25-437A-9DE9-E3884FFD5A70}"/>
    <cellStyle name="Normal 7 2 2 2 3 2" xfId="27309" xr:uid="{E8B547DB-0265-40B3-81C3-73D86998A36C}"/>
    <cellStyle name="Normal 7 2 2 2 3 3" xfId="19416" xr:uid="{CDB74D63-5B6E-4D07-902A-8285C25FFADE}"/>
    <cellStyle name="Normal 7 2 2 2 4" xfId="19417" xr:uid="{17A6C4DF-33F7-4B81-ADA3-E5686D79C82A}"/>
    <cellStyle name="Normal 7 2 2 2 4 2" xfId="30304" xr:uid="{0D7ADFDC-A2E0-41D9-B69A-663694AAACFE}"/>
    <cellStyle name="Normal 7 2 2 2 5" xfId="19418" xr:uid="{EB41A146-F299-482D-9765-2A217173DF11}"/>
    <cellStyle name="Normal 7 2 2 2 6" xfId="22690" xr:uid="{B03692D2-E6C2-4ADB-B8E3-DA9738D666FF}"/>
    <cellStyle name="Normal 7 2 2 2 7" xfId="19412" xr:uid="{971A1217-7CA3-4182-BDA3-35D48296DDD4}"/>
    <cellStyle name="Normal 7 2 2 2 8" xfId="24379" xr:uid="{09B74439-4213-4F12-9339-5324F08C3A39}"/>
    <cellStyle name="Normal 7 2 2 2 9" xfId="6591" xr:uid="{E4649834-928C-4A22-9A48-0DFF0A3DD219}"/>
    <cellStyle name="Normal 7 2 2 3" xfId="1796" xr:uid="{206C2AB8-E7C7-43FA-830C-D1E3D63E2357}"/>
    <cellStyle name="Normal 7 2 2 3 2" xfId="3017" xr:uid="{D5688DFE-6549-41E3-8D65-C4C4E4984CDB}"/>
    <cellStyle name="Normal 7 2 2 3 2 2" xfId="19421" xr:uid="{777021E8-CF48-41DE-8D2B-8560AD399B2D}"/>
    <cellStyle name="Normal 7 2 2 3 2 2 2" xfId="29113" xr:uid="{6A5A9D93-1236-4025-AB4A-50801E8C11FF}"/>
    <cellStyle name="Normal 7 2 2 3 2 3" xfId="19422" xr:uid="{10C36D0C-EB5E-45C2-9873-D92A709AF1EB}"/>
    <cellStyle name="Normal 7 2 2 3 2 4" xfId="26135" xr:uid="{C413C777-88E5-4CC2-9611-3FBCEE9A9293}"/>
    <cellStyle name="Normal 7 2 2 3 2 5" xfId="19420" xr:uid="{F3332346-5B90-4024-BD80-A55DF5914EBF}"/>
    <cellStyle name="Normal 7 2 2 3 3" xfId="19423" xr:uid="{0A15663F-481F-45FC-B5A8-13620EAA9E87}"/>
    <cellStyle name="Normal 7 2 2 3 3 2" xfId="27602" xr:uid="{15BE0BF9-0BA1-412D-A36D-7DAB41F06EDA}"/>
    <cellStyle name="Normal 7 2 2 3 4" xfId="19424" xr:uid="{DC8C63CB-4210-441E-9E78-A76F73BB1CFB}"/>
    <cellStyle name="Normal 7 2 2 3 4 2" xfId="30600" xr:uid="{3AD4F8D3-DB46-46A3-8188-C8249E6719D7}"/>
    <cellStyle name="Normal 7 2 2 3 5" xfId="19425" xr:uid="{EDC5CC80-461B-447E-AC00-FDFE939C5CF5}"/>
    <cellStyle name="Normal 7 2 2 3 6" xfId="24691" xr:uid="{C43F36CF-57E8-43ED-A55B-0D47713C496D}"/>
    <cellStyle name="Normal 7 2 2 3 7" xfId="19419" xr:uid="{DD5581A7-D283-4980-A1DE-4710D83C950A}"/>
    <cellStyle name="Normal 7 2 2 4" xfId="2360" xr:uid="{8C78BC8D-9891-4F00-AFC8-396CBF71C905}"/>
    <cellStyle name="Normal 7 2 2 4 2" xfId="19427" xr:uid="{EBD0F5CC-5723-49BD-BEDA-AD86965A8738}"/>
    <cellStyle name="Normal 7 2 2 4 2 2" xfId="29410" xr:uid="{9257951B-15DC-498C-BA5D-766660A7C3B4}"/>
    <cellStyle name="Normal 7 2 2 4 2 3" xfId="26426" xr:uid="{C846DF41-710F-46A0-9826-BA57011D0FA8}"/>
    <cellStyle name="Normal 7 2 2 4 3" xfId="19428" xr:uid="{D0112A3D-F477-434D-8CE2-C605309BD2EE}"/>
    <cellStyle name="Normal 7 2 2 4 3 2" xfId="27899" xr:uid="{498EBA8E-E2AB-45D2-94DC-CFD3A76399BB}"/>
    <cellStyle name="Normal 7 2 2 4 4" xfId="30898" xr:uid="{8935ED58-DA5E-4AE5-95CA-2EEB6570D2A9}"/>
    <cellStyle name="Normal 7 2 2 4 5" xfId="24970" xr:uid="{D7108850-BCD5-49FD-B5A7-EBA4164509F6}"/>
    <cellStyle name="Normal 7 2 2 4 6" xfId="19426" xr:uid="{63E9DE91-77E4-4E45-BF75-AB375972142E}"/>
    <cellStyle name="Normal 7 2 2 5" xfId="19429" xr:uid="{15DE8606-B3B3-40D9-AC53-BFE600587AEC}"/>
    <cellStyle name="Normal 7 2 2 5 2" xfId="26735" xr:uid="{64F9D36B-3766-4CDC-9E17-848EFA262FA8}"/>
    <cellStyle name="Normal 7 2 2 5 2 2" xfId="29719" xr:uid="{80A7F6AA-B626-498C-B4FD-2C7F12E2F55F}"/>
    <cellStyle name="Normal 7 2 2 5 3" xfId="28208" xr:uid="{FC437E5A-F2DA-4B5B-867A-156FC9ADC1A8}"/>
    <cellStyle name="Normal 7 2 2 5 4" xfId="31208" xr:uid="{C4E844FE-CA33-4525-942C-3CD5CD5BFD13}"/>
    <cellStyle name="Normal 7 2 2 5 5" xfId="25267" xr:uid="{4E4C2676-B353-4F61-9AB3-71EC2ADCB2E2}"/>
    <cellStyle name="Normal 7 2 2 6" xfId="19430" xr:uid="{E1EBF56D-D902-4C17-B2D0-0325D51E6B80}"/>
    <cellStyle name="Normal 7 2 2 6 2" xfId="28533" xr:uid="{48666651-7139-4D7D-84CF-0D0934A623AC}"/>
    <cellStyle name="Normal 7 2 2 6 3" xfId="25567" xr:uid="{4F0042A7-8146-4A5A-818C-8DBF5F540C0E}"/>
    <cellStyle name="Normal 7 2 2 7" xfId="19431" xr:uid="{88E430DA-6080-4A4F-B394-CDFAFE7F177E}"/>
    <cellStyle name="Normal 7 2 2 7 2" xfId="27018" xr:uid="{A190E3FB-1BB9-4BB1-962F-2EFCF40B7674}"/>
    <cellStyle name="Normal 7 2 2 8" xfId="21261" xr:uid="{74984174-3319-4D3D-BD1E-456BAB190669}"/>
    <cellStyle name="Normal 7 2 2 8 2" xfId="22801" xr:uid="{D8F18D53-345A-49C3-870B-79C7BC1E42B6}"/>
    <cellStyle name="Normal 7 2 2 8 3" xfId="30012" xr:uid="{9910E460-F532-45DE-9730-BB68C96917B8}"/>
    <cellStyle name="Normal 7 2 2 9" xfId="19411" xr:uid="{3BB4A4DB-F22F-4601-8EDD-24A28BD639DA}"/>
    <cellStyle name="Normal 7 2 2 9 2" xfId="31614" xr:uid="{86B1740C-7205-496D-8772-A7B66DFD4B2D}"/>
    <cellStyle name="Normal 7 2 3" xfId="1423" xr:uid="{C35176B4-297D-4A29-9A1C-CAE5BE01AD86}"/>
    <cellStyle name="Normal 7 2 3 10" xfId="24301" xr:uid="{84958A74-64B1-4B91-B8FC-E2212C095F32}"/>
    <cellStyle name="Normal 7 2 3 11" xfId="5223" xr:uid="{7F5BCF93-3B90-47A1-8E24-8CEA4DF2FA42}"/>
    <cellStyle name="Normal 7 2 3 2" xfId="2085" xr:uid="{905A3D3C-886C-48EE-BD95-AA16B3C5C76D}"/>
    <cellStyle name="Normal 7 2 3 2 2" xfId="3320" xr:uid="{0BD92291-834C-4FDA-BD62-888056D2F5C6}"/>
    <cellStyle name="Normal 7 2 3 2 2 2" xfId="19435" xr:uid="{0184732E-D0D0-4114-AF5D-055E479C05D5}"/>
    <cellStyle name="Normal 7 2 3 2 2 3" xfId="19436" xr:uid="{77763645-FD9A-4AB9-9F5C-FCD57FB5805D}"/>
    <cellStyle name="Normal 7 2 3 2 2 4" xfId="28756" xr:uid="{6B34682A-B011-4AAF-8A99-DC5B49ADA181}"/>
    <cellStyle name="Normal 7 2 3 2 2 5" xfId="19434" xr:uid="{130BA158-C80B-42B9-9D99-1B53597F6932}"/>
    <cellStyle name="Normal 7 2 3 2 3" xfId="19437" xr:uid="{ED616C63-00F7-4D84-99B1-0F4CF7BCA556}"/>
    <cellStyle name="Normal 7 2 3 2 4" xfId="19438" xr:uid="{BC8352D6-B1F8-4214-A58D-E4B1D79D6680}"/>
    <cellStyle name="Normal 7 2 3 2 5" xfId="19439" xr:uid="{F98BA28F-5FD5-4826-ADCB-1AE2D17165C2}"/>
    <cellStyle name="Normal 7 2 3 2 6" xfId="25779" xr:uid="{DFE205E8-11FB-4556-9C1E-9888B0430AAD}"/>
    <cellStyle name="Normal 7 2 3 2 7" xfId="19433" xr:uid="{15556BCD-AC6B-45AE-A491-A80A9EACACFD}"/>
    <cellStyle name="Normal 7 2 3 3" xfId="2718" xr:uid="{0F518691-5F3E-4959-82F6-17B8A26CD092}"/>
    <cellStyle name="Normal 7 2 3 3 2" xfId="19441" xr:uid="{F31759C9-DB2C-40B7-A642-A2A9F5EC398B}"/>
    <cellStyle name="Normal 7 2 3 3 2 2" xfId="19442" xr:uid="{B76F22EF-A299-433A-B268-13E1F9595593}"/>
    <cellStyle name="Normal 7 2 3 3 2 3" xfId="19443" xr:uid="{1261CEEB-4C95-4DE9-BDCD-E291AAB6787D}"/>
    <cellStyle name="Normal 7 2 3 3 3" xfId="19444" xr:uid="{7BDCCCF5-3DCF-4601-8EFC-7DE53B2C1D44}"/>
    <cellStyle name="Normal 7 2 3 3 4" xfId="19445" xr:uid="{D9A7E405-5E06-4E38-AE63-DF4179F500D8}"/>
    <cellStyle name="Normal 7 2 3 3 5" xfId="19446" xr:uid="{24E9DCF4-32CB-4151-A144-848E73803780}"/>
    <cellStyle name="Normal 7 2 3 3 6" xfId="27242" xr:uid="{C00D405B-34DA-4F4D-AEC6-57ABCA28A96F}"/>
    <cellStyle name="Normal 7 2 3 3 7" xfId="19440" xr:uid="{3ABAEEC6-0A3F-4DFF-B85C-05CE02BAABEA}"/>
    <cellStyle name="Normal 7 2 3 4" xfId="19447" xr:uid="{7FE0F386-8CA5-46B7-9FB6-FBE8FFDB3343}"/>
    <cellStyle name="Normal 7 2 3 4 2" xfId="19448" xr:uid="{AF7CF2B4-2E42-4FCE-A9E6-7CF85BB3AD7B}"/>
    <cellStyle name="Normal 7 2 3 4 3" xfId="19449" xr:uid="{E4DAF687-86CE-48C2-8C92-AB2621F243F5}"/>
    <cellStyle name="Normal 7 2 3 4 4" xfId="30236" xr:uid="{EC163EFE-17CA-4B95-90FC-308F09158CA5}"/>
    <cellStyle name="Normal 7 2 3 5" xfId="19450" xr:uid="{AF69A958-ADEA-4C7D-AB31-9C5F042B1704}"/>
    <cellStyle name="Normal 7 2 3 5 2" xfId="31576" xr:uid="{2F187D9D-57AE-40BA-A403-48BFD6A05676}"/>
    <cellStyle name="Normal 7 2 3 6" xfId="19451" xr:uid="{62E348DB-FDBC-42A2-AB0C-168813CD55FB}"/>
    <cellStyle name="Normal 7 2 3 7" xfId="19452" xr:uid="{97CB88FB-5E56-46B3-A2FD-038C13AF0B9C}"/>
    <cellStyle name="Normal 7 2 3 8" xfId="21080" xr:uid="{24A7456A-0750-4860-96D6-9B3B6DC41BFE}"/>
    <cellStyle name="Normal 7 2 3 9" xfId="19432" xr:uid="{AD675B6F-61EC-4546-8D91-F8D007A2D516}"/>
    <cellStyle name="Normal 7 2 4" xfId="1504" xr:uid="{9F16BB27-47CF-48C9-A03B-3D6123CE5B8A}"/>
    <cellStyle name="Normal 7 2 4 2" xfId="5016" xr:uid="{D7893819-E17A-4247-83ED-5FAC2537ED58}"/>
    <cellStyle name="Normal 7 2 4 2 2" xfId="19455" xr:uid="{327AB4C0-D558-47B2-BEFA-C2376F916E0E}"/>
    <cellStyle name="Normal 7 2 4 2 2 2" xfId="29045" xr:uid="{1112022D-E369-425A-B1E7-E84C674051C7}"/>
    <cellStyle name="Normal 7 2 4 2 3" xfId="19456" xr:uid="{69B7D1AD-5013-42F2-9E50-ADF04FCBDD40}"/>
    <cellStyle name="Normal 7 2 4 2 4" xfId="22694" xr:uid="{A4C49D05-D91C-4FD0-BBE0-48C807C92C69}"/>
    <cellStyle name="Normal 7 2 4 2 5" xfId="19454" xr:uid="{6D11CD56-C124-4B44-96E4-A2392C4A3C40}"/>
    <cellStyle name="Normal 7 2 4 2 6" xfId="26066" xr:uid="{5DC9222D-A027-4D97-A3B0-0F9AADEA30FC}"/>
    <cellStyle name="Normal 7 2 4 3" xfId="19457" xr:uid="{D2A478CD-9B31-453D-99F8-0C0B5273759F}"/>
    <cellStyle name="Normal 7 2 4 3 2" xfId="27534" xr:uid="{AECF0CEF-CC65-4DD2-83BA-2F49B2C52C1D}"/>
    <cellStyle name="Normal 7 2 4 4" xfId="19458" xr:uid="{AE1F51F2-2AB4-48AE-8662-2A6BEBF0F4D2}"/>
    <cellStyle name="Normal 7 2 4 4 2" xfId="30531" xr:uid="{3A25769C-B6EC-4AD6-B5B5-2C1A6DA79246}"/>
    <cellStyle name="Normal 7 2 4 5" xfId="19459" xr:uid="{581EB6C3-54F8-43E1-9EF1-B8076BFEEBF7}"/>
    <cellStyle name="Normal 7 2 4 6" xfId="21014" xr:uid="{DFD2963E-1E16-4496-9268-8D72DCF8A3AF}"/>
    <cellStyle name="Normal 7 2 4 6 2" xfId="22810" xr:uid="{A94E712F-F5CB-4FE6-92AD-89D64430FA65}"/>
    <cellStyle name="Normal 7 2 4 7" xfId="19453" xr:uid="{989D1CB9-93FA-43A3-A42F-6FC7E79D610D}"/>
    <cellStyle name="Normal 7 2 4 8" xfId="24622" xr:uid="{70819E11-0366-4926-9AC8-0A58A8D1EC18}"/>
    <cellStyle name="Normal 7 2 4 9" xfId="5152" xr:uid="{A94A6E5F-CBF9-4C50-9A7D-05E8646F1939}"/>
    <cellStyle name="Normal 7 2 5" xfId="1795" xr:uid="{43AD2DB2-9EB6-48EC-838A-3E1560518090}"/>
    <cellStyle name="Normal 7 2 5 2" xfId="3016" xr:uid="{8357BABE-34C3-4ABA-B70B-C2F6748AA0D4}"/>
    <cellStyle name="Normal 7 2 5 2 2" xfId="19462" xr:uid="{EF2DEBF0-381C-46B0-A602-FA8DA7CA4A98}"/>
    <cellStyle name="Normal 7 2 5 2 2 2" xfId="29342" xr:uid="{6A369902-D278-4B6F-8C73-CF6309F66460}"/>
    <cellStyle name="Normal 7 2 5 2 3" xfId="19463" xr:uid="{A4A3FC12-77E2-4A8C-9A08-E904E8C312DF}"/>
    <cellStyle name="Normal 7 2 5 2 4" xfId="26358" xr:uid="{0A92E67E-BCA9-4042-A436-787FFED5790E}"/>
    <cellStyle name="Normal 7 2 5 2 5" xfId="19461" xr:uid="{A6283ACA-2131-481A-847D-FD6B2761231A}"/>
    <cellStyle name="Normal 7 2 5 3" xfId="19464" xr:uid="{6B5FE5D3-DF24-4704-9CE2-9B8B8C52EE79}"/>
    <cellStyle name="Normal 7 2 5 3 2" xfId="27831" xr:uid="{565C48E8-D01B-472C-95AC-75EC8651227E}"/>
    <cellStyle name="Normal 7 2 5 4" xfId="19465" xr:uid="{2280BF0E-3024-42A7-AA16-B75100F2FF29}"/>
    <cellStyle name="Normal 7 2 5 4 2" xfId="30829" xr:uid="{011F3F59-D419-416A-806F-8235024CE965}"/>
    <cellStyle name="Normal 7 2 5 5" xfId="19466" xr:uid="{6538CDBA-93A0-4890-A350-D4197B320144}"/>
    <cellStyle name="Normal 7 2 5 6" xfId="24902" xr:uid="{F50391D0-1F35-4918-9A76-E8A936EBCA3F}"/>
    <cellStyle name="Normal 7 2 5 7" xfId="19460" xr:uid="{B67428DA-69F9-4E7E-A0DB-BE014B034799}"/>
    <cellStyle name="Normal 7 2 6" xfId="2243" xr:uid="{8F377C8A-13FA-466A-9BA4-6EA3F7FC03CD}"/>
    <cellStyle name="Normal 7 2 6 2" xfId="19468" xr:uid="{7C10214A-D660-4D9E-A862-15A44E599F4C}"/>
    <cellStyle name="Normal 7 2 6 2 2" xfId="29651" xr:uid="{82C9A0DA-99D3-45A8-8FD6-93CE62A299AA}"/>
    <cellStyle name="Normal 7 2 6 2 3" xfId="26667" xr:uid="{929C8A9B-328F-4790-93B2-461AA5FF10F6}"/>
    <cellStyle name="Normal 7 2 6 3" xfId="19469" xr:uid="{E801FE06-05FA-490B-9616-9C7B31A6610E}"/>
    <cellStyle name="Normal 7 2 6 3 2" xfId="28140" xr:uid="{622B0495-0660-4968-872C-DBC6DE51D9F4}"/>
    <cellStyle name="Normal 7 2 6 4" xfId="31139" xr:uid="{C425BF67-0D1D-4AC7-9C1B-42EC48CF9199}"/>
    <cellStyle name="Normal 7 2 6 5" xfId="25198" xr:uid="{22502BA1-F78C-47F4-99EC-2688E8931A9F}"/>
    <cellStyle name="Normal 7 2 6 6" xfId="19467" xr:uid="{8E8209D7-9CD2-4B21-8BB0-87B2416C4474}"/>
    <cellStyle name="Normal 7 2 7" xfId="3441" xr:uid="{FE73B888-3DA3-4D78-A077-C3423DA0615E}"/>
    <cellStyle name="Normal 7 2 7 2" xfId="28465" xr:uid="{A61BCD10-9705-487F-B294-CD48D259F3B4}"/>
    <cellStyle name="Normal 7 2 7 3" xfId="25498" xr:uid="{99CC74A7-44F8-433F-B6B2-6028A79AC82E}"/>
    <cellStyle name="Normal 7 2 7 4" xfId="19470" xr:uid="{F60BDF47-6B60-418C-BE56-588E14FCDF40}"/>
    <cellStyle name="Normal 7 2 8" xfId="770" xr:uid="{0DA8C594-2C0A-4053-8F29-0CA1B01A1046}"/>
    <cellStyle name="Normal 7 2 8 2" xfId="26949" xr:uid="{64A40ED1-6BD6-4A9D-A2D9-1C79F275C22A}"/>
    <cellStyle name="Normal 7 2 8 3" xfId="19471" xr:uid="{22D48FF1-1C90-421A-885F-37E9A30F7B4F}"/>
    <cellStyle name="Normal 7 2 9" xfId="19472" xr:uid="{A5BA5E9F-C984-44C6-AE5D-88A57003798C}"/>
    <cellStyle name="Normal 7 2 9 2" xfId="29943" xr:uid="{3F80E8CC-DCFB-48D3-8204-7C471013047C}"/>
    <cellStyle name="Normal 7 3" xfId="943" xr:uid="{2122EB3D-AA30-4524-8F46-FC78F0B5F166}"/>
    <cellStyle name="Normal 7 3 10" xfId="5321" xr:uid="{E16E9AEE-C209-4611-96ED-48E8E526F38E}"/>
    <cellStyle name="Normal 7 3 11" xfId="4610" xr:uid="{6E505B3F-7809-4B2F-BA36-0816F7216A61}"/>
    <cellStyle name="Normal 7 3 2" xfId="1425" xr:uid="{9BBD2140-D788-4D83-A09F-7829776A3D45}"/>
    <cellStyle name="Normal 7 3 2 2" xfId="2087" xr:uid="{B6967618-768D-46C4-9B9F-8814F2D3E21B}"/>
    <cellStyle name="Normal 7 3 2 2 2" xfId="3322" xr:uid="{28B8FE0A-F51A-4CB6-8789-1FE62D3AF5D4}"/>
    <cellStyle name="Normal 7 3 2 2 2 2" xfId="19476" xr:uid="{CFCFA97B-BFE5-46F7-99F2-463CB74C04FF}"/>
    <cellStyle name="Normal 7 3 2 2 3" xfId="19477" xr:uid="{CC0B8922-C72C-47E2-9803-AD2EEBA1176C}"/>
    <cellStyle name="Normal 7 3 2 2 4" xfId="22386" xr:uid="{0F790486-378F-4EFD-8235-E7F0555EAF4F}"/>
    <cellStyle name="Normal 7 3 2 2 5" xfId="19475" xr:uid="{803ACD9E-6AB0-4C9F-8AC4-E4AB70AFF113}"/>
    <cellStyle name="Normal 7 3 2 3" xfId="2720" xr:uid="{0753A119-1EDD-458F-B50B-4FB9660BF9F1}"/>
    <cellStyle name="Normal 7 3 2 3 2" xfId="19478" xr:uid="{C44CB1AD-003B-4E02-85AE-9B116E942BA9}"/>
    <cellStyle name="Normal 7 3 2 4" xfId="19479" xr:uid="{B5E2C2AC-5442-4D5C-873C-AC91EC01C9D5}"/>
    <cellStyle name="Normal 7 3 2 5" xfId="19480" xr:uid="{8C1FF2E6-0389-4597-92E9-6E84C3CF0806}"/>
    <cellStyle name="Normal 7 3 2 6" xfId="21402" xr:uid="{B01AD668-AC02-4324-BD9E-CAA6000A83CF}"/>
    <cellStyle name="Normal 7 3 2 7" xfId="19474" xr:uid="{D930D2AB-CDD6-4B0A-A71B-8C98963D490E}"/>
    <cellStyle name="Normal 7 3 2 8" xfId="5551" xr:uid="{5BAB985B-99C4-4D6C-A128-35412AFCCBF6}"/>
    <cellStyle name="Normal 7 3 2 9" xfId="4836" xr:uid="{CE6D6A66-8D41-44A2-A819-966353DE5A4A}"/>
    <cellStyle name="Normal 7 3 3" xfId="1797" xr:uid="{9FB85802-41FE-4514-96A4-5C9108E8C6F7}"/>
    <cellStyle name="Normal 7 3 3 2" xfId="3018" xr:uid="{A31FE76E-B33E-440E-89E1-47BA8CEBB97C}"/>
    <cellStyle name="Normal 7 3 3 2 2" xfId="19483" xr:uid="{A2A9AA8E-56C3-489A-BA54-1244B7E50928}"/>
    <cellStyle name="Normal 7 3 3 2 3" xfId="19484" xr:uid="{55B8529C-D070-4374-AF10-EBB95A3412ED}"/>
    <cellStyle name="Normal 7 3 3 2 4" xfId="19482" xr:uid="{E5090CF3-722D-44B9-9068-73F56BDE7683}"/>
    <cellStyle name="Normal 7 3 3 3" xfId="19485" xr:uid="{43BB8CBE-D43A-4976-BFFE-71454DA42FED}"/>
    <cellStyle name="Normal 7 3 3 4" xfId="19486" xr:uid="{58B55C64-AB4F-4503-A1D4-E10CBB292FEC}"/>
    <cellStyle name="Normal 7 3 3 5" xfId="19487" xr:uid="{F9914536-F4D1-4C61-9240-4169641A7DCF}"/>
    <cellStyle name="Normal 7 3 3 6" xfId="22133" xr:uid="{959228BB-97B5-45CC-B848-98F36A6AF71A}"/>
    <cellStyle name="Normal 7 3 3 7" xfId="19481" xr:uid="{09DED254-EDCB-412D-95A5-8AA086B6E7FD}"/>
    <cellStyle name="Normal 7 3 3 8" xfId="23821" xr:uid="{9B90963A-53FA-463D-8D03-DC82B1714F99}"/>
    <cellStyle name="Normal 7 3 4" xfId="2276" xr:uid="{6528D16A-36D5-46A3-9C33-FC9ECC764012}"/>
    <cellStyle name="Normal 7 3 4 2" xfId="19489" xr:uid="{5EAEFCBF-A822-4EB4-A502-4093C31BD652}"/>
    <cellStyle name="Normal 7 3 4 3" xfId="19490" xr:uid="{023B34AD-0895-4053-A338-0B5E87447581}"/>
    <cellStyle name="Normal 7 3 4 4" xfId="23526" xr:uid="{62EF23DC-0287-4DD8-A56C-871C4B330EB3}"/>
    <cellStyle name="Normal 7 3 4 5" xfId="19488" xr:uid="{8C5B9A45-E81B-4BBC-B18E-285C68DD75FF}"/>
    <cellStyle name="Normal 7 3 5" xfId="19491" xr:uid="{58132E18-EC50-47A0-9E92-FC6582D056C0}"/>
    <cellStyle name="Normal 7 3 6" xfId="19492" xr:uid="{80BD45F2-46FD-4140-B3DD-06FF736619EB}"/>
    <cellStyle name="Normal 7 3 7" xfId="19493" xr:uid="{0FAF6F38-EAE4-489F-BB19-7A0776A45D52}"/>
    <cellStyle name="Normal 7 3 8" xfId="21160" xr:uid="{F0A37595-CF3B-4CF9-9E19-4F5A12F9A42F}"/>
    <cellStyle name="Normal 7 3 9" xfId="19473" xr:uid="{189DBDE5-E28B-4A6D-889A-FC0622DC7804}"/>
    <cellStyle name="Normal 7 4" xfId="933" xr:uid="{4FCF6357-673E-4471-97CF-2124B9036223}"/>
    <cellStyle name="Normal 7 4 10" xfId="24196" xr:uid="{C3582C7E-574C-4963-AB3C-DE6F66E9DB9A}"/>
    <cellStyle name="Normal 7 4 2" xfId="1422" xr:uid="{181B739F-C983-4DF6-87B3-A81F29F4B4AF}"/>
    <cellStyle name="Normal 7 4 2 2" xfId="2084" xr:uid="{C4229DEB-131D-441B-A930-F49A27E96D99}"/>
    <cellStyle name="Normal 7 4 2 2 2" xfId="3319" xr:uid="{96B0821E-6F6B-4892-9658-C850AFBC807E}"/>
    <cellStyle name="Normal 7 4 2 2 2 2" xfId="19497" xr:uid="{CBB0D387-847F-49BB-8280-7C238D2BCEE2}"/>
    <cellStyle name="Normal 7 4 2 2 3" xfId="19498" xr:uid="{66246FA8-DCED-4BEA-B279-7D1B10816EAC}"/>
    <cellStyle name="Normal 7 4 2 2 4" xfId="28670" xr:uid="{9031B1C2-454D-45F3-A017-B01080A1E1B7}"/>
    <cellStyle name="Normal 7 4 2 2 5" xfId="19496" xr:uid="{ADB431BD-33B3-4531-A181-E273D01E36A1}"/>
    <cellStyle name="Normal 7 4 2 3" xfId="2721" xr:uid="{7B8827EA-1B8F-4D36-A7F7-DF5F5DC24A0F}"/>
    <cellStyle name="Normal 7 4 2 3 2" xfId="19499" xr:uid="{5AAB4863-9116-4F55-BFA8-DCB19185A546}"/>
    <cellStyle name="Normal 7 4 2 4" xfId="19500" xr:uid="{8E708153-EDB4-45F8-AED2-E05344F7A968}"/>
    <cellStyle name="Normal 7 4 2 5" xfId="19501" xr:uid="{F06F5107-F1E0-4001-B619-EB013B634E63}"/>
    <cellStyle name="Normal 7 4 2 6" xfId="25704" xr:uid="{20686C3F-D719-40F0-80CE-A62537221D98}"/>
    <cellStyle name="Normal 7 4 2 7" xfId="19495" xr:uid="{9034FF44-F968-418C-983E-8F94B0B4CEB4}"/>
    <cellStyle name="Normal 7 4 3" xfId="1794" xr:uid="{A71BADA0-13C6-4229-8D97-69573EDF7BB9}"/>
    <cellStyle name="Normal 7 4 3 2" xfId="3015" xr:uid="{AC202932-BB6C-4897-B223-6BC4F44F4059}"/>
    <cellStyle name="Normal 7 4 3 2 2" xfId="19504" xr:uid="{79D6420E-557C-4455-A2B3-A484A4767223}"/>
    <cellStyle name="Normal 7 4 3 2 3" xfId="19505" xr:uid="{7B64CB3B-67F1-4BCA-9347-18F6A89C6896}"/>
    <cellStyle name="Normal 7 4 3 2 4" xfId="19503" xr:uid="{A5F5D9E0-8F3E-4467-A58F-591C2077F185}"/>
    <cellStyle name="Normal 7 4 3 3" xfId="19506" xr:uid="{7EB3BB39-BCDA-40A1-9379-7D647BBBDFF3}"/>
    <cellStyle name="Normal 7 4 3 4" xfId="19507" xr:uid="{B03104B2-FC2F-4BFA-9B08-F8619E2DDC38}"/>
    <cellStyle name="Normal 7 4 3 5" xfId="19508" xr:uid="{166DCB0A-2F03-4B79-A51A-1377B0A69DA4}"/>
    <cellStyle name="Normal 7 4 3 6" xfId="27156" xr:uid="{4DA2DD1D-A0D2-41EB-9A8E-EEB975B91BD3}"/>
    <cellStyle name="Normal 7 4 3 7" xfId="19502" xr:uid="{0ABD01EB-5624-425D-9878-35AA2B7E3BDB}"/>
    <cellStyle name="Normal 7 4 4" xfId="2136" xr:uid="{ABB9847B-FF6F-409C-9309-D40D42141A3D}"/>
    <cellStyle name="Normal 7 4 4 2" xfId="19510" xr:uid="{F2F8AC48-6F50-4A8F-9F08-DA3078043726}"/>
    <cellStyle name="Normal 7 4 4 3" xfId="19511" xr:uid="{9429EC0A-265E-4975-B58D-B1A5865C7C7F}"/>
    <cellStyle name="Normal 7 4 4 4" xfId="30149" xr:uid="{7B4A9B61-C126-47D7-BDFA-2EFC84CB598F}"/>
    <cellStyle name="Normal 7 4 4 5" xfId="19509" xr:uid="{5AE38AFA-DDB2-4516-BDA2-8393F0FC1CCB}"/>
    <cellStyle name="Normal 7 4 5" xfId="19512" xr:uid="{A6033D14-96BC-4C99-B959-D03C0732D9E3}"/>
    <cellStyle name="Normal 7 4 6" xfId="19513" xr:uid="{40050FE7-DEBB-4534-AD37-3036170A2710}"/>
    <cellStyle name="Normal 7 4 7" xfId="19514" xr:uid="{00853D4D-6705-4EB5-999E-D4D835ED7CB0}"/>
    <cellStyle name="Normal 7 4 8" xfId="21887" xr:uid="{4DAB55C9-7B7E-4F7A-B240-188E84C96796}"/>
    <cellStyle name="Normal 7 4 9" xfId="19494" xr:uid="{70FCDFE9-6CBD-4879-BE78-B37EE309A66C}"/>
    <cellStyle name="Normal 7 5" xfId="139" xr:uid="{0941189D-D45D-4FF4-AE9E-0A656385E80D}"/>
    <cellStyle name="Normal 7 5 2" xfId="1827" xr:uid="{03CE16DF-18F4-4BDB-A1B7-01C2C32AF1B4}"/>
    <cellStyle name="Normal 7 5 2 2" xfId="3061" xr:uid="{15F53405-5552-48DD-BE87-FDBB4728E835}"/>
    <cellStyle name="Normal 7 5 2 2 2" xfId="19518" xr:uid="{7CB2AB08-1AAE-4584-9013-6E6447FD0796}"/>
    <cellStyle name="Normal 7 5 2 2 3" xfId="19519" xr:uid="{26DFB647-5F46-4FB1-9032-A762F9ECED89}"/>
    <cellStyle name="Normal 7 5 2 2 4" xfId="28960" xr:uid="{B2966788-D786-463E-B737-86D7DCA940F4}"/>
    <cellStyle name="Normal 7 5 2 2 5" xfId="19517" xr:uid="{8E14956D-EB81-4792-BB08-53C559D677FE}"/>
    <cellStyle name="Normal 7 5 2 3" xfId="19520" xr:uid="{16F166AB-0908-4D51-8118-B95DF614320E}"/>
    <cellStyle name="Normal 7 5 2 4" xfId="19521" xr:uid="{DD533E82-4BAD-47FE-AA12-F59A0CF78602}"/>
    <cellStyle name="Normal 7 5 2 5" xfId="19522" xr:uid="{7513D351-8809-4B4F-9F52-2B75DD1D622F}"/>
    <cellStyle name="Normal 7 5 2 6" xfId="25982" xr:uid="{6EAD9BC4-604A-4C64-8A06-5596BA96FADD}"/>
    <cellStyle name="Normal 7 5 2 7" xfId="19516" xr:uid="{98D02BAD-70E0-4DA8-B99C-9511A292B65B}"/>
    <cellStyle name="Normal 7 5 3" xfId="2717" xr:uid="{07D973EC-117E-4581-B7D5-8861EEA37306}"/>
    <cellStyle name="Normal 7 5 3 2" xfId="19524" xr:uid="{BB97B829-98BA-445B-9F98-CE9FD23EB17C}"/>
    <cellStyle name="Normal 7 5 3 2 2" xfId="19525" xr:uid="{7541B7B8-D4C6-4842-902C-C6650684BAE7}"/>
    <cellStyle name="Normal 7 5 3 2 3" xfId="19526" xr:uid="{D2A0587D-6D4F-49DE-BE62-E7482C7D7FDB}"/>
    <cellStyle name="Normal 7 5 3 3" xfId="19527" xr:uid="{78E255E2-EB22-41F2-A8EB-BDDBA8846DB9}"/>
    <cellStyle name="Normal 7 5 3 4" xfId="19528" xr:uid="{E2DD1799-84E0-413B-A645-BCA24DBE772B}"/>
    <cellStyle name="Normal 7 5 3 5" xfId="19529" xr:uid="{5E202416-2674-4C22-BB4E-A956D30ED45E}"/>
    <cellStyle name="Normal 7 5 3 6" xfId="27449" xr:uid="{06C444C1-6CD8-495D-A4CE-EF81A4A47DC8}"/>
    <cellStyle name="Normal 7 5 3 7" xfId="19523" xr:uid="{D517C535-A3E0-4A09-88B3-9B348D064D66}"/>
    <cellStyle name="Normal 7 5 4" xfId="19530" xr:uid="{B3C05C29-209E-40BA-B26D-AEF648D15A7E}"/>
    <cellStyle name="Normal 7 5 4 2" xfId="19531" xr:uid="{60DD542D-437C-4AC4-8222-83E50777BA0A}"/>
    <cellStyle name="Normal 7 5 4 3" xfId="19532" xr:uid="{3786F37A-B45D-4924-9E3E-CAECD45B7417}"/>
    <cellStyle name="Normal 7 5 4 4" xfId="30444" xr:uid="{C232CDF0-FBF6-4F5D-9E8C-3A5A31EB585F}"/>
    <cellStyle name="Normal 7 5 5" xfId="19533" xr:uid="{CB14338A-779D-4D18-8B3E-5CC279FAC60D}"/>
    <cellStyle name="Normal 7 5 5 2" xfId="31556" xr:uid="{EC7D4536-6A0F-4E4B-92A5-59BECF89E570}"/>
    <cellStyle name="Normal 7 5 6" xfId="19534" xr:uid="{606D2523-803D-422F-A451-BAE2F680BEDC}"/>
    <cellStyle name="Normal 7 5 7" xfId="19535" xr:uid="{E973AD1F-7C79-43F6-A7A2-B4AF67D1EB26}"/>
    <cellStyle name="Normal 7 5 8" xfId="19515" xr:uid="{17531468-EAB5-491C-B45C-A68AD24677C6}"/>
    <cellStyle name="Normal 7 5 9" xfId="24548" xr:uid="{C23DE33B-3CD9-423C-BE89-BC75D2BFA44C}"/>
    <cellStyle name="Normal 7 6" xfId="1493" xr:uid="{9FFE8ED4-E151-420B-BAA8-DDF36CCC9F7A}"/>
    <cellStyle name="Normal 7 6 2" xfId="2438" xr:uid="{CFAA33EC-0086-4B73-A210-4766317BDF3C}"/>
    <cellStyle name="Normal 7 6 2 2" xfId="19538" xr:uid="{06A1B4C7-4C88-415C-97DB-08C7C641EEF2}"/>
    <cellStyle name="Normal 7 6 2 2 2" xfId="29251" xr:uid="{E0B0D9AD-25DA-4C20-869D-D909030926D6}"/>
    <cellStyle name="Normal 7 6 2 3" xfId="19539" xr:uid="{E975E5D4-49AE-4FF2-B02D-A3DDF37FD99A}"/>
    <cellStyle name="Normal 7 6 2 4" xfId="26269" xr:uid="{9A975351-C573-4529-A8B9-43D0A51080BA}"/>
    <cellStyle name="Normal 7 6 2 5" xfId="19537" xr:uid="{8E96F731-9B81-42E4-B80B-8086054B2480}"/>
    <cellStyle name="Normal 7 6 3" xfId="19540" xr:uid="{45761E65-1DE7-4D84-9441-F7C597CF6850}"/>
    <cellStyle name="Normal 7 6 3 2" xfId="27740" xr:uid="{085ACD2F-274D-46ED-A0A9-7E60701F6D3E}"/>
    <cellStyle name="Normal 7 6 4" xfId="19541" xr:uid="{664A9BB6-B937-4E11-9165-4AEE75A9B9B7}"/>
    <cellStyle name="Normal 7 6 4 2" xfId="30738" xr:uid="{04DA4659-B574-42A8-9BAB-345CA7BCCC14}"/>
    <cellStyle name="Normal 7 6 5" xfId="19542" xr:uid="{35B18803-97BC-4608-9AB5-4651195917B7}"/>
    <cellStyle name="Normal 7 6 6" xfId="19543" xr:uid="{07C05D85-BFC9-40FE-8943-5D6969EBA540}"/>
    <cellStyle name="Normal 7 6 7" xfId="24824" xr:uid="{DB9600F0-7BB6-4747-9D32-4D8F115F157E}"/>
    <cellStyle name="Normal 7 6 8" xfId="19536" xr:uid="{DED6776A-50DC-47D3-AA66-3BFA6B72A30D}"/>
    <cellStyle name="Normal 7 7" xfId="1536" xr:uid="{D051F42F-AF8E-4124-B155-3F34FA4DC605}"/>
    <cellStyle name="Normal 7 7 2" xfId="2757" xr:uid="{32B41F4F-49CC-47DE-B7D4-63A13BD5C751}"/>
    <cellStyle name="Normal 7 7 2 2" xfId="19546" xr:uid="{3D66CDD6-E158-4F3C-AE6C-FF43C9875004}"/>
    <cellStyle name="Normal 7 7 2 2 2" xfId="29564" xr:uid="{615F2BE8-C33D-45EE-A0AC-92550FC11C10}"/>
    <cellStyle name="Normal 7 7 2 3" xfId="19547" xr:uid="{1FDB6DC4-4190-40FE-B844-CB956B4FC233}"/>
    <cellStyle name="Normal 7 7 2 4" xfId="26580" xr:uid="{B36D9536-7D8A-419C-9143-B97CF8F46A3E}"/>
    <cellStyle name="Normal 7 7 2 5" xfId="19545" xr:uid="{0C9935FB-D716-47C1-B6EC-C91EF688B065}"/>
    <cellStyle name="Normal 7 7 3" xfId="19548" xr:uid="{C247AAF7-540E-4E7A-8FDC-472BF8EEB7D7}"/>
    <cellStyle name="Normal 7 7 3 2" xfId="28053" xr:uid="{F1FA82B0-CB4C-4ED6-85FF-5A09781B4834}"/>
    <cellStyle name="Normal 7 7 4" xfId="19549" xr:uid="{F1D4F8BB-7004-4DFC-92D4-3D1F0F18739D}"/>
    <cellStyle name="Normal 7 7 4 2" xfId="31052" xr:uid="{28F99362-E33D-4EC2-A704-89A85436AB59}"/>
    <cellStyle name="Normal 7 7 5" xfId="19550" xr:uid="{1F64AFBB-873F-49A3-AD42-28E3800A582D}"/>
    <cellStyle name="Normal 7 7 6" xfId="25123" xr:uid="{05729082-1C16-487E-AE2D-A6E0FCA5A53D}"/>
    <cellStyle name="Normal 7 7 7" xfId="19544" xr:uid="{ED93A5A4-9CE3-4D11-B043-CFDE90939079}"/>
    <cellStyle name="Normal 7 8" xfId="2156" xr:uid="{C7816A36-C4BA-46DD-AE3D-957C51A531E5}"/>
    <cellStyle name="Normal 7 8 2" xfId="19552" xr:uid="{5AE14846-AC56-4680-A36C-075EC5D2DFE2}"/>
    <cellStyle name="Normal 7 8 2 2" xfId="28378" xr:uid="{AC7C53DF-4FF2-4470-9E06-D6D1410E06C5}"/>
    <cellStyle name="Normal 7 8 3" xfId="19553" xr:uid="{72C09E42-EAE8-4BC5-BFD5-A79C1EE3C36A}"/>
    <cellStyle name="Normal 7 8 4" xfId="25424" xr:uid="{EC643049-4502-4E33-8C3E-F0908A6C2F4A}"/>
    <cellStyle name="Normal 7 8 5" xfId="19551" xr:uid="{750C0BFC-C3C0-41F2-9A99-66926880BAD7}"/>
    <cellStyle name="Normal 7 9" xfId="819" xr:uid="{705F0CA0-D024-49A7-ADA5-3531EE2EA9A0}"/>
    <cellStyle name="Normal 7 9 2" xfId="26874" xr:uid="{5A3D09C3-804D-477C-AF46-0D76047A88DE}"/>
    <cellStyle name="Normal 7 9 3" xfId="19554" xr:uid="{63162012-39FD-4F02-B15F-F377704D4A4C}"/>
    <cellStyle name="Normal 70" xfId="416" xr:uid="{D421D127-3A2A-45F9-83C6-673836CABFEF}"/>
    <cellStyle name="Normal 70 2" xfId="5415" xr:uid="{82949E42-A168-440B-ADB1-8D25D1A65B97}"/>
    <cellStyle name="Normal 70 2 2" xfId="6195" xr:uid="{FCFBA29B-AD96-41B3-8E40-866786B345DF}"/>
    <cellStyle name="Normal 70 2 2 2" xfId="22238" xr:uid="{FF53DF0A-26D2-406A-BD18-D638D3C6CB53}"/>
    <cellStyle name="Normal 70 2 3" xfId="21267" xr:uid="{E08AF7BD-0241-4168-9D53-C20817576FE1}"/>
    <cellStyle name="Normal 70 2 4" xfId="23321" xr:uid="{24726F33-7E58-44B9-B9E3-F91BEF56A80F}"/>
    <cellStyle name="Normal 70 3" xfId="5605" xr:uid="{0FE673EA-4FA9-4725-A3D0-F988FF2C5812}"/>
    <cellStyle name="Normal 70 3 2" xfId="6386" xr:uid="{8A696872-395B-4AAD-9B6D-7E845B52DE47}"/>
    <cellStyle name="Normal 70 3 2 2" xfId="22500" xr:uid="{BFD95B42-8FD8-4C98-B8D3-F691EFB5BFB4}"/>
    <cellStyle name="Normal 70 3 3" xfId="21513" xr:uid="{5E7BCF95-3624-4644-897B-2B1A662AE612}"/>
    <cellStyle name="Normal 70 3 4" xfId="23262" xr:uid="{BC4D5F52-56B9-40C8-A613-6FB11A5E9AA3}"/>
    <cellStyle name="Normal 70 4" xfId="5990" xr:uid="{9C8A2168-7AAB-4829-99C0-15DD72AF7B3B}"/>
    <cellStyle name="Normal 70 4 2" xfId="21995" xr:uid="{EE17EEA6-8187-494A-80E3-46B27541A945}"/>
    <cellStyle name="Normal 70 5" xfId="20688" xr:uid="{A8228BCF-642C-42A5-8BDC-C8F033344DE5}"/>
    <cellStyle name="Normal 70 6" xfId="5165" xr:uid="{F49289A9-DC13-439D-9E09-A7547AD7AF84}"/>
    <cellStyle name="Normal 70 7" xfId="4680" xr:uid="{76A43CA8-EEF6-4848-946B-6645AD5299DF}"/>
    <cellStyle name="Normal 71" xfId="422" xr:uid="{B12E9C5D-F21A-428D-847B-92D3C4E23CA4}"/>
    <cellStyle name="Normal 71 2" xfId="5433" xr:uid="{E7ABB156-AF6B-4988-8751-BC10CA2EB860}"/>
    <cellStyle name="Normal 71 2 2" xfId="6215" xr:uid="{C5F934C6-8837-440C-B5E6-8C2E7C258767}"/>
    <cellStyle name="Normal 71 2 2 2" xfId="22259" xr:uid="{18A42B34-DC58-4174-9632-1DD0765E299B}"/>
    <cellStyle name="Normal 71 2 3" xfId="21287" xr:uid="{8A2F92A9-F949-4D98-A0E5-8448F9B0491B}"/>
    <cellStyle name="Normal 71 2 4" xfId="23326" xr:uid="{436F8ADD-B333-4793-9A3D-97872E976EEE}"/>
    <cellStyle name="Normal 71 3" xfId="5625" xr:uid="{636E22AF-8D5F-440B-8C1F-6650B19BDCC3}"/>
    <cellStyle name="Normal 71 3 2" xfId="6407" xr:uid="{6C0F6A98-1757-4DAC-BC5A-91D923B0A448}"/>
    <cellStyle name="Normal 71 3 2 2" xfId="22521" xr:uid="{E8FCC83D-9957-4229-B0BC-6D6E70AE65CD}"/>
    <cellStyle name="Normal 71 3 3" xfId="21534" xr:uid="{78EC9C6B-72D4-45EE-ACD1-B3047BC6D23C}"/>
    <cellStyle name="Normal 71 3 4" xfId="23267" xr:uid="{51B275D6-93E5-4B8D-834C-58D69CD46F00}"/>
    <cellStyle name="Normal 71 4" xfId="6012" xr:uid="{310B0637-429C-4AA9-B040-3D27A0A6BFCB}"/>
    <cellStyle name="Normal 71 4 2" xfId="22018" xr:uid="{59B7875D-E316-4C6C-8DEC-D87D22A2FA1A}"/>
    <cellStyle name="Normal 71 5" xfId="21046" xr:uid="{C3409F5D-FDB9-4F56-8CE4-D14F6B4F437F}"/>
    <cellStyle name="Normal 71 6" xfId="20690" xr:uid="{6655296C-F551-4E81-A833-B8D125D0DE55}"/>
    <cellStyle name="Normal 71 6 2" xfId="22743" xr:uid="{5A6F0B82-06C6-4496-B2EC-239EE0CC0E21}"/>
    <cellStyle name="Normal 71 7" xfId="5186" xr:uid="{E542ADE2-047B-4049-B995-BCF4FF70F98F}"/>
    <cellStyle name="Normal 71 8" xfId="4682" xr:uid="{8FB2BE79-12A1-4E20-8124-17FC76C64078}"/>
    <cellStyle name="Normal 72" xfId="421" xr:uid="{D4480837-CFEE-4453-B18E-1736CCDD72FB}"/>
    <cellStyle name="Normal 72 2" xfId="6036" xr:uid="{41D5B7AB-F89E-4F0A-B55E-7F872B4F3DF4}"/>
    <cellStyle name="Normal 72 2 2" xfId="22042" xr:uid="{1EB49D48-6368-419C-9F1C-92C6E202ED40}"/>
    <cellStyle name="Normal 72 2 3" xfId="23325" xr:uid="{1684D1D7-30E0-4361-B774-A6E3BF0DC159}"/>
    <cellStyle name="Normal 72 3" xfId="20691" xr:uid="{17DEDB55-6A84-4541-9690-10023934B177}"/>
    <cellStyle name="Normal 72 3 2" xfId="23266" xr:uid="{0292A747-22DD-4285-B5DF-2546A329285F}"/>
    <cellStyle name="Normal 72 4" xfId="5208" xr:uid="{EA093877-32A0-418F-9FC5-356AA01EE6FA}"/>
    <cellStyle name="Normal 72 5" xfId="4684" xr:uid="{EF0616E3-64E7-448E-8F4B-F56B0C42FFE5}"/>
    <cellStyle name="Normal 73" xfId="425" xr:uid="{FA1E67C7-3627-4399-BD34-5FDD0B90C7CD}"/>
    <cellStyle name="Normal 73 2" xfId="6239" xr:uid="{334A12F0-6369-422A-8F5A-4C2EC34161CD}"/>
    <cellStyle name="Normal 73 2 2" xfId="22283" xr:uid="{76FBE7E1-B04B-44EF-B8F9-03B43594C0F4}"/>
    <cellStyle name="Normal 73 2 3" xfId="23329" xr:uid="{E9E816AF-D751-47DD-A4B2-A7F420E4C71B}"/>
    <cellStyle name="Normal 73 3" xfId="21311" xr:uid="{B4948651-A8CA-4095-8A9E-0D862F10E9BA}"/>
    <cellStyle name="Normal 73 3 2" xfId="23270" xr:uid="{1099B48A-9E87-411E-A694-A4FD8192315F}"/>
    <cellStyle name="Normal 73 4" xfId="20692" xr:uid="{297C2C04-B2D1-405E-9506-33B262C10B14}"/>
    <cellStyle name="Normal 73 4 2" xfId="22744" xr:uid="{D00055F9-F71D-44A7-B0D9-4DEDEE15790F}"/>
    <cellStyle name="Normal 73 5" xfId="5455" xr:uid="{6603106B-4C40-44FC-A7AE-50108C3B048A}"/>
    <cellStyle name="Normal 73 6" xfId="4686" xr:uid="{0C9FA294-3071-4895-BF0D-63989CB2F8E8}"/>
    <cellStyle name="Normal 74" xfId="426" xr:uid="{3676673B-9D5C-45AB-B08D-E9FF1FE17334}"/>
    <cellStyle name="Normal 74 2" xfId="4842" xr:uid="{C5B37534-DA98-478C-AF0A-70413F925C3D}"/>
    <cellStyle name="Normal 74 2 2" xfId="22545" xr:uid="{3D8B1258-3299-4662-ADBD-91164D371937}"/>
    <cellStyle name="Normal 74 2 3" xfId="6431" xr:uid="{ABC75237-57E7-419F-BCF7-CB2E23B2059D}"/>
    <cellStyle name="Normal 74 3" xfId="21558" xr:uid="{55EEE9D9-B2C7-467F-AE54-B334F7FFD2C9}"/>
    <cellStyle name="Normal 74 4" xfId="20698" xr:uid="{D2796496-0FE2-47E7-9B71-7E0917A7F348}"/>
    <cellStyle name="Normal 74 4 2" xfId="22746" xr:uid="{8F3556DC-F166-4DEE-8BDE-A17AB69FF004}"/>
    <cellStyle name="Normal 74 5" xfId="5649" xr:uid="{8FDA40EE-52D2-4F41-A628-6EF2F076D4F7}"/>
    <cellStyle name="Normal 75" xfId="427" xr:uid="{3BB078BD-6904-4C3A-9902-C706A3F2F67D}"/>
    <cellStyle name="Normal 75 2" xfId="4846" xr:uid="{36B3A15E-419B-42EB-ABF9-75D238F3D804}"/>
    <cellStyle name="Normal 75 2 2" xfId="22569" xr:uid="{24A0CDA2-D229-4438-ABCF-098F6F926932}"/>
    <cellStyle name="Normal 75 2 3" xfId="6456" xr:uid="{B251EA2F-BCC8-4D98-BE88-8203C5512E89}"/>
    <cellStyle name="Normal 75 3" xfId="21581" xr:uid="{4F012D44-ACB6-43C6-A684-82858F44D8A0}"/>
    <cellStyle name="Normal 75 4" xfId="20693" xr:uid="{4E398A8A-01F1-444B-BACC-4504350A84DE}"/>
    <cellStyle name="Normal 75 4 2" xfId="22745" xr:uid="{0CDEFEE3-E9CD-4453-B53A-3BCBE475E373}"/>
    <cellStyle name="Normal 75 5" xfId="5674" xr:uid="{382B6654-C508-4F4D-BC92-0FAFCB607BA5}"/>
    <cellStyle name="Normal 76" xfId="428" xr:uid="{77BC2A39-7FF1-4093-9039-78A3FFC0112F}"/>
    <cellStyle name="Normal 76 2" xfId="6481" xr:uid="{C464ABE8-90C6-4646-B06E-753920846C26}"/>
    <cellStyle name="Normal 76 2 2" xfId="22593" xr:uid="{3B08A3C6-87B5-4985-B5C7-BC52519166E8}"/>
    <cellStyle name="Normal 76 2 3" xfId="23330" xr:uid="{5B71C4EA-48E8-41BC-B3CE-AEE5310AFCFA}"/>
    <cellStyle name="Normal 76 3" xfId="21604" xr:uid="{D8CC439C-F051-4020-AF81-C160135404E3}"/>
    <cellStyle name="Normal 76 3 2" xfId="23271" xr:uid="{D0611731-43D3-4092-ACAB-A0B71A31DF75}"/>
    <cellStyle name="Normal 76 4" xfId="20696" xr:uid="{0067A079-0D45-4A9E-95FC-6DEBA9F82D9D}"/>
    <cellStyle name="Normal 76 4 2" xfId="22750" xr:uid="{B28AE219-CE57-49AC-9912-91291BDB85D7}"/>
    <cellStyle name="Normal 76 5" xfId="5699" xr:uid="{4DD68F25-FDC4-46A1-8B21-8B3CE451C82D}"/>
    <cellStyle name="Normal 77" xfId="433" xr:uid="{29DFC22C-F87C-4BE2-AC50-34F5343DC893}"/>
    <cellStyle name="Normal 77 2" xfId="6506" xr:uid="{2EFD54BF-658F-48E7-B1C9-B03B1130C9F2}"/>
    <cellStyle name="Normal 77 2 2" xfId="22617" xr:uid="{5125BA28-B11F-4B87-AE4D-5F9325613A8F}"/>
    <cellStyle name="Normal 77 2 3" xfId="23334" xr:uid="{98B38974-DD05-40E6-8B6E-2F205DACCBB1}"/>
    <cellStyle name="Normal 77 3" xfId="21628" xr:uid="{3D31B07C-2CB4-4EE4-B0F4-C4C1BC40E2B2}"/>
    <cellStyle name="Normal 77 3 2" xfId="23275" xr:uid="{5AA763C5-24FD-4BC6-BE05-6F3202F8ED92}"/>
    <cellStyle name="Normal 77 4" xfId="20695" xr:uid="{8A889CB0-9078-4C44-8D43-F7036988666E}"/>
    <cellStyle name="Normal 77 4 2" xfId="22783" xr:uid="{A9722ECF-9D93-468D-8AE5-E718F1BDD8C6}"/>
    <cellStyle name="Normal 77 5" xfId="5724" xr:uid="{D29D093A-7E9A-4D5B-BFAA-9DAADF4AA72B}"/>
    <cellStyle name="Normal 78" xfId="429" xr:uid="{7FFDE883-1F4E-4D72-AB2D-7AF23D33F8A6}"/>
    <cellStyle name="Normal 78 2" xfId="6530" xr:uid="{740B4A67-ADEF-4EDA-96F5-0337E6AFF545}"/>
    <cellStyle name="Normal 78 2 2" xfId="22640" xr:uid="{E196AE62-BCB9-4E64-9289-C7D0A6D248B0}"/>
    <cellStyle name="Normal 78 2 3" xfId="23331" xr:uid="{E735CC61-325B-4E77-A70E-92D833063481}"/>
    <cellStyle name="Normal 78 3" xfId="21651" xr:uid="{A67F66F6-0DEC-4B7A-807E-C3B520B2C024}"/>
    <cellStyle name="Normal 78 3 2" xfId="23272" xr:uid="{E0FC6164-9F4C-419C-B2DF-0ABC5464D151}"/>
    <cellStyle name="Normal 78 4" xfId="6708" xr:uid="{5913B60F-158D-4ECF-A276-5815D84C6CDC}"/>
    <cellStyle name="Normal 78 5" xfId="5748" xr:uid="{9780F6B7-8497-4E8A-BC84-3FFA1341BF22}"/>
    <cellStyle name="Normal 79" xfId="434" xr:uid="{9E1C946B-5A42-411B-BE6F-7AC5C6DF694B}"/>
    <cellStyle name="Normal 79 2" xfId="6554" xr:uid="{13CE826D-9B03-431D-884F-D81B03B3EB42}"/>
    <cellStyle name="Normal 79 2 2" xfId="22663" xr:uid="{00D01FA7-C29C-4FA9-A868-FB7BF615D832}"/>
    <cellStyle name="Normal 79 2 3" xfId="23335" xr:uid="{88DABCE7-7047-45E0-A4A5-D5F1F9859B0A}"/>
    <cellStyle name="Normal 79 3" xfId="21674" xr:uid="{F1972715-59FC-424F-88B9-A04A17F89A07}"/>
    <cellStyle name="Normal 79 3 2" xfId="23276" xr:uid="{2B3260EC-4434-44CF-885B-DD8AA236C664}"/>
    <cellStyle name="Normal 79 4" xfId="20597" xr:uid="{6C6BF020-D6B9-4934-9D27-F478976C66C2}"/>
    <cellStyle name="Normal 79 5" xfId="5772" xr:uid="{FA5ECD3C-C76D-4D92-B4A4-F471005B378D}"/>
    <cellStyle name="Normal 8" xfId="259" xr:uid="{A0AC7326-519F-4C6A-8C76-6419BED84E80}"/>
    <cellStyle name="Normal 8 10" xfId="22943" xr:uid="{27D0D295-229B-41AF-B42F-0751C3465682}"/>
    <cellStyle name="Normal 8 11" xfId="4485" xr:uid="{79586D41-4446-4CDC-B3ED-D0DFCEDD8907}"/>
    <cellStyle name="Normal 8 2" xfId="326" xr:uid="{EC8AE1DB-A3EC-4A91-A94F-8ECD82C9FF99}"/>
    <cellStyle name="Normal 8 2 10" xfId="29944" xr:uid="{7DDCD9C0-4539-4F2A-A14F-32828552398A}"/>
    <cellStyle name="Normal 8 2 11" xfId="23913" xr:uid="{C5475772-62D9-4405-86A6-45523F798855}"/>
    <cellStyle name="Normal 8 2 12" xfId="4492" xr:uid="{938CEE77-C351-410F-89C8-92AC73372ED3}"/>
    <cellStyle name="Normal 8 2 13" xfId="4368" xr:uid="{264CF14C-470A-4B24-99F6-1CF313A571AE}"/>
    <cellStyle name="Normal 8 2 2" xfId="3442" xr:uid="{08E0ABFE-59AB-4848-99EB-C0EC90B89B18}"/>
    <cellStyle name="Normal 8 2 2 10" xfId="4669" xr:uid="{95DAE58F-F233-465B-8AD1-E97BC870BC4B}"/>
    <cellStyle name="Normal 8 2 2 2" xfId="22134" xr:uid="{F09B258B-DB75-4EB5-A904-DAFC8A39BC66}"/>
    <cellStyle name="Normal 8 2 2 2 2" xfId="25849" xr:uid="{DB116EDD-A7F6-4894-9285-F56D029FFBFE}"/>
    <cellStyle name="Normal 8 2 2 2 2 2" xfId="28824" xr:uid="{58F2BEFA-5EEA-4D2B-909F-F601CBACC62E}"/>
    <cellStyle name="Normal 8 2 2 2 3" xfId="27310" xr:uid="{3DD9D3B3-DCAA-4AF1-8EEE-57E4172AC79F}"/>
    <cellStyle name="Normal 8 2 2 2 4" xfId="30305" xr:uid="{B393E2E8-2C84-47A2-9FE0-B659D1B194FA}"/>
    <cellStyle name="Normal 8 2 2 2 5" xfId="24380" xr:uid="{55F2CF36-E410-4894-BA23-8E4F8FBCA174}"/>
    <cellStyle name="Normal 8 2 2 3" xfId="6138" xr:uid="{FD426BC2-4C14-4271-86B5-C50E2738A1B9}"/>
    <cellStyle name="Normal 8 2 2 3 2" xfId="26136" xr:uid="{0D4CCF5E-8318-4829-B0C3-0DED9D8C1F97}"/>
    <cellStyle name="Normal 8 2 2 3 2 2" xfId="29114" xr:uid="{1A3A09D6-F94B-421E-90FC-11066F81793F}"/>
    <cellStyle name="Normal 8 2 2 3 3" xfId="27603" xr:uid="{C393B311-B705-4B94-AFCB-0F1B42B4BEE0}"/>
    <cellStyle name="Normal 8 2 2 3 4" xfId="30601" xr:uid="{96D82EBC-3E47-43B7-9139-2466FF35E298}"/>
    <cellStyle name="Normal 8 2 2 3 5" xfId="24692" xr:uid="{27342F28-363C-44D2-97B5-880AC7E1F001}"/>
    <cellStyle name="Normal 8 2 2 4" xfId="24971" xr:uid="{D81DE4F1-2A60-4736-96E8-7FD9E171D6B6}"/>
    <cellStyle name="Normal 8 2 2 4 2" xfId="26427" xr:uid="{F0A43241-E73C-434B-A17E-C169F6388750}"/>
    <cellStyle name="Normal 8 2 2 4 2 2" xfId="29411" xr:uid="{52F5EA5C-ECB3-4F3A-90C1-544262A3BC38}"/>
    <cellStyle name="Normal 8 2 2 4 3" xfId="27900" xr:uid="{A739F080-19D2-4E66-A67C-5AD9B656D1B3}"/>
    <cellStyle name="Normal 8 2 2 4 4" xfId="30899" xr:uid="{22062524-CF7C-4350-BC0C-CBAD47E99472}"/>
    <cellStyle name="Normal 8 2 2 5" xfId="25268" xr:uid="{CC02CCB3-C051-4F48-A5D8-1249EBC394DB}"/>
    <cellStyle name="Normal 8 2 2 5 2" xfId="26736" xr:uid="{D8474A26-65D2-420B-9E5D-93216B0D14F7}"/>
    <cellStyle name="Normal 8 2 2 5 2 2" xfId="29720" xr:uid="{2701A464-92D5-4278-917D-5F021A9D5942}"/>
    <cellStyle name="Normal 8 2 2 5 3" xfId="28209" xr:uid="{D905C1D4-50B9-421F-A252-1358D33241EA}"/>
    <cellStyle name="Normal 8 2 2 5 4" xfId="31209" xr:uid="{A4C4135E-229D-48FC-A2F8-1149A9DA97BF}"/>
    <cellStyle name="Normal 8 2 2 6" xfId="25568" xr:uid="{74E5FA45-A68E-4B06-AEF0-FCC4D713A18C}"/>
    <cellStyle name="Normal 8 2 2 6 2" xfId="28534" xr:uid="{8A5A8E25-B9CA-4E63-A25A-FDFE3BF49200}"/>
    <cellStyle name="Normal 8 2 2 7" xfId="27019" xr:uid="{D8E4914E-2578-4E28-BFF8-8EA7EB37906E}"/>
    <cellStyle name="Normal 8 2 2 8" xfId="30013" xr:uid="{6B0B1072-7ACB-43F1-AA7C-1D7F440CF213}"/>
    <cellStyle name="Normal 8 2 2 9" xfId="22996" xr:uid="{FDD5B489-A278-4FA8-AA1B-73B8FEB82E42}"/>
    <cellStyle name="Normal 8 2 3" xfId="1471" xr:uid="{7A419F39-2007-4695-ADD3-262C83B3F5D7}"/>
    <cellStyle name="Normal 8 2 3 2" xfId="21161" xr:uid="{722709EB-5728-4B92-BAB3-520F22B13F26}"/>
    <cellStyle name="Normal 8 2 3 2 2" xfId="24454" xr:uid="{D53B8CCB-B192-44C3-A137-42FAB3C0A288}"/>
    <cellStyle name="Normal 8 2 3 3" xfId="24089" xr:uid="{D282DBD0-FC60-4B0F-A648-2E0514E4D491}"/>
    <cellStyle name="Normal 8 2 3 4" xfId="5322" xr:uid="{5AC4D6DC-8684-47E1-AD72-683BF207304F}"/>
    <cellStyle name="Normal 8 2 4" xfId="20855" xr:uid="{6CCE0F74-1B65-4758-996E-468BDB32F669}"/>
    <cellStyle name="Normal 8 2 4 2" xfId="25780" xr:uid="{20EDB7C3-CD65-4CC5-9888-21543E9E2CB5}"/>
    <cellStyle name="Normal 8 2 4 2 2" xfId="28757" xr:uid="{D5711946-6D09-4B55-BA62-1BC8087E123E}"/>
    <cellStyle name="Normal 8 2 4 3" xfId="27243" xr:uid="{1544CA49-2561-4B34-93E4-831ED78C0CD2}"/>
    <cellStyle name="Normal 8 2 4 4" xfId="30237" xr:uid="{14D6AEE0-86B7-403B-B410-76FD6B53102E}"/>
    <cellStyle name="Normal 8 2 4 5" xfId="24302" xr:uid="{2A2EB2F9-8EC0-486D-B869-5FCEA8C9A591}"/>
    <cellStyle name="Normal 8 2 5" xfId="20730" xr:uid="{8748CFAC-6EC8-4951-8FBD-7FB408DF30F9}"/>
    <cellStyle name="Normal 8 2 5 2" xfId="22751" xr:uid="{80893F74-B6A7-4598-8F4D-E391D9A1EC8C}"/>
    <cellStyle name="Normal 8 2 5 2 2" xfId="29046" xr:uid="{781C6BFD-9802-4CB0-868A-02702099910D}"/>
    <cellStyle name="Normal 8 2 5 2 3" xfId="26067" xr:uid="{6179022A-1F60-4F0C-89FF-31B0F0B3DC5A}"/>
    <cellStyle name="Normal 8 2 5 3" xfId="27535" xr:uid="{ACF75B96-4D02-4BD5-8501-F309EDBA02BD}"/>
    <cellStyle name="Normal 8 2 5 4" xfId="30532" xr:uid="{20FECE9E-5214-4A5B-B1E5-1893AC0E4FCB}"/>
    <cellStyle name="Normal 8 2 5 5" xfId="24623" xr:uid="{E2387883-F8E4-466D-9440-49DECA4384B4}"/>
    <cellStyle name="Normal 8 2 6" xfId="24903" xr:uid="{9C535325-9794-4A96-81D8-E9661CB09B23}"/>
    <cellStyle name="Normal 8 2 6 2" xfId="26359" xr:uid="{F2A3FAEC-E37B-473B-BA56-CAFFC930DF1A}"/>
    <cellStyle name="Normal 8 2 6 2 2" xfId="29343" xr:uid="{4F4E5CA8-408B-4E6C-AE10-5EF52E7BD404}"/>
    <cellStyle name="Normal 8 2 6 3" xfId="27832" xr:uid="{E89A6319-B88D-4289-B381-6264783DB805}"/>
    <cellStyle name="Normal 8 2 6 4" xfId="30830" xr:uid="{7004E76F-F902-4713-9541-02D670D0188E}"/>
    <cellStyle name="Normal 8 2 7" xfId="25199" xr:uid="{561CD3FC-59D5-489A-B0D8-9F7905299DC8}"/>
    <cellStyle name="Normal 8 2 7 2" xfId="26668" xr:uid="{F4B55303-F4E7-4CA4-BFC6-07B332BE2B9B}"/>
    <cellStyle name="Normal 8 2 7 2 2" xfId="29652" xr:uid="{215EB8F6-966B-4096-8174-A5E3BDA9719D}"/>
    <cellStyle name="Normal 8 2 7 3" xfId="28141" xr:uid="{D874B363-11BF-4DBB-A170-F7B3617B6704}"/>
    <cellStyle name="Normal 8 2 7 4" xfId="31140" xr:uid="{2445547A-E48E-4F36-8ECB-39D83EC6E01E}"/>
    <cellStyle name="Normal 8 2 8" xfId="25499" xr:uid="{F54E326E-F63B-4D15-BD58-F3EEDE5CCBD1}"/>
    <cellStyle name="Normal 8 2 8 2" xfId="28466" xr:uid="{3D33151B-C6E9-4BCD-93FF-02D292C9B12F}"/>
    <cellStyle name="Normal 8 2 9" xfId="26950" xr:uid="{0CD04927-ED01-4A53-826E-B72079B2D10E}"/>
    <cellStyle name="Normal 8 3" xfId="1506" xr:uid="{74E0B636-8B46-45B3-B62F-4BAE4BF28B07}"/>
    <cellStyle name="Normal 8 3 10" xfId="4539" xr:uid="{3DAEC279-97DF-4A66-911D-EDCC7A450620}"/>
    <cellStyle name="Normal 8 3 2" xfId="2447" xr:uid="{32C7751F-6052-4ADB-A2ED-28CE6E1F63CB}"/>
    <cellStyle name="Normal 8 3 2 2" xfId="22387" xr:uid="{15521158-55F4-4CDB-8395-E153E64BDC39}"/>
    <cellStyle name="Normal 8 3 2 2 2" xfId="28870" xr:uid="{F9A53CD4-1F2F-46C3-A015-C4E1D1EC0756}"/>
    <cellStyle name="Normal 8 3 2 2 3" xfId="25894" xr:uid="{B738B46E-F35C-40BB-850F-D2312988EF7B}"/>
    <cellStyle name="Normal 8 3 2 3" xfId="6331" xr:uid="{200E67CF-0890-49D7-90E4-2DDDC0D9E78E}"/>
    <cellStyle name="Normal 8 3 2 3 2" xfId="27358" xr:uid="{7D8C1D92-361C-4E32-B46D-A854D5B7DA79}"/>
    <cellStyle name="Normal 8 3 2 4" xfId="30353" xr:uid="{2D301EA3-DA47-47AC-BB28-7A009447A0CB}"/>
    <cellStyle name="Normal 8 3 2 5" xfId="24437" xr:uid="{5ED6F9F7-1515-461D-85B2-A1BE8FD0FF35}"/>
    <cellStyle name="Normal 8 3 2 6" xfId="4834" xr:uid="{882CB329-5542-4282-BF7A-1BD841BEE5E0}"/>
    <cellStyle name="Normal 8 3 3" xfId="21403" xr:uid="{BFA4810D-AAC1-4054-A8F3-118893C13D67}"/>
    <cellStyle name="Normal 8 3 3 2" xfId="26181" xr:uid="{2A64A45C-77D5-46F8-80E4-BFAF7AD8B8C5}"/>
    <cellStyle name="Normal 8 3 3 2 2" xfId="29162" xr:uid="{040DB8CD-CCCE-4642-AE38-713AA7F3299B}"/>
    <cellStyle name="Normal 8 3 3 3" xfId="27651" xr:uid="{5B662EDA-A2A0-44C6-933E-313D60635B38}"/>
    <cellStyle name="Normal 8 3 3 4" xfId="30649" xr:uid="{08B17A5B-EBEB-424C-BF2B-32C7359EE9D4}"/>
    <cellStyle name="Normal 8 3 3 5" xfId="24738" xr:uid="{8B818142-C9F9-49F8-8F6B-4367563A7862}"/>
    <cellStyle name="Normal 8 3 4" xfId="19555" xr:uid="{DD436667-8D73-49A6-AE15-0BDED8CAB44F}"/>
    <cellStyle name="Normal 8 3 4 2" xfId="26475" xr:uid="{3955FE37-257A-4B28-A518-9CDFFC1A56F3}"/>
    <cellStyle name="Normal 8 3 4 2 2" xfId="29459" xr:uid="{BEE184B1-7692-4AAF-8C43-C2E4D27CCB66}"/>
    <cellStyle name="Normal 8 3 4 3" xfId="27948" xr:uid="{615FCC8E-63ED-4B5F-9FBA-35155DC3E7D3}"/>
    <cellStyle name="Normal 8 3 4 4" xfId="30947" xr:uid="{33C8A5D2-5F2E-4708-87A5-0B286D7AD510}"/>
    <cellStyle name="Normal 8 3 4 5" xfId="25018" xr:uid="{05EB9C8D-B917-49EE-96AE-8B62C59C601A}"/>
    <cellStyle name="Normal 8 3 5" xfId="5552" xr:uid="{0F1C2F06-E3F0-46E9-8F8C-08290A03E42A}"/>
    <cellStyle name="Normal 8 3 5 2" xfId="26784" xr:uid="{6ED261EE-176E-4457-8DCE-F71687DA8C08}"/>
    <cellStyle name="Normal 8 3 5 2 2" xfId="29768" xr:uid="{D2C5374B-A9FF-4090-9A88-588B048B3ED1}"/>
    <cellStyle name="Normal 8 3 5 3" xfId="28257" xr:uid="{697C74F7-D750-4EB3-A568-DF41884DBCA3}"/>
    <cellStyle name="Normal 8 3 5 4" xfId="31257" xr:uid="{D812E089-054A-4EBA-8FBD-03E15F212CE9}"/>
    <cellStyle name="Normal 8 3 5 5" xfId="25316" xr:uid="{D5D8E2AD-EAFD-46B4-BB38-431425926A31}"/>
    <cellStyle name="Normal 8 3 6" xfId="25616" xr:uid="{2E02B017-F188-4D0B-9566-F6AF2CFB2BF2}"/>
    <cellStyle name="Normal 8 3 6 2" xfId="28582" xr:uid="{826B4E6F-E08F-4749-A4C9-887F4BE76D88}"/>
    <cellStyle name="Normal 8 3 7" xfId="27067" xr:uid="{DFC9BC06-B2F6-42FA-9355-378B8134D1DD}"/>
    <cellStyle name="Normal 8 3 8" xfId="30061" xr:uid="{7A758638-12A7-4B70-B64B-616F55564E2A}"/>
    <cellStyle name="Normal 8 3 9" xfId="23527" xr:uid="{35EB3DEA-00B3-4781-AD6C-9E5AB6C108F1}"/>
    <cellStyle name="Normal 8 4" xfId="125" xr:uid="{2744F131-502C-4ABE-855D-E09EA9C9533A}"/>
    <cellStyle name="Normal 8 4 10" xfId="5939" xr:uid="{E2E72B2B-DC3D-40EE-85D7-855E68BF138A}"/>
    <cellStyle name="Normal 8 4 2" xfId="21888" xr:uid="{59904ED4-F0FB-4965-BCAD-342D50FD0A54}"/>
    <cellStyle name="Normal 8 4 2 2" xfId="25908" xr:uid="{F0F9D9C8-8C44-469C-9743-166FD7C7ABCB}"/>
    <cellStyle name="Normal 8 4 2 2 2" xfId="28884" xr:uid="{ACA61D6A-B34F-440B-8490-955FDF555A47}"/>
    <cellStyle name="Normal 8 4 2 3" xfId="27373" xr:uid="{F1D3F141-5AF4-4D37-80A3-6F62F194FE4D}"/>
    <cellStyle name="Normal 8 4 2 4" xfId="30368" xr:uid="{CA40C89D-ECB7-431E-9700-468C0156FA38}"/>
    <cellStyle name="Normal 8 4 2 5" xfId="24480" xr:uid="{9545F776-A3B1-4CAA-8CE8-416BB20EA130}"/>
    <cellStyle name="Normal 8 4 3" xfId="24752" xr:uid="{169D28EE-D0F4-41C7-B365-9BA3F1343A30}"/>
    <cellStyle name="Normal 8 4 3 2" xfId="26195" xr:uid="{919538BD-F488-445B-BA79-DF48BFFDA09C}"/>
    <cellStyle name="Normal 8 4 3 2 2" xfId="29177" xr:uid="{10C09E65-B2EE-42F3-8A91-9F9CBA926A80}"/>
    <cellStyle name="Normal 8 4 3 3" xfId="27666" xr:uid="{BC01ED03-D619-4089-A774-C3BB66A2B794}"/>
    <cellStyle name="Normal 8 4 3 4" xfId="30664" xr:uid="{03606106-289A-4BD3-BE4C-40406FD12F62}"/>
    <cellStyle name="Normal 8 4 4" xfId="25038" xr:uid="{441A0C26-FEFD-4282-B086-0D5DEB422832}"/>
    <cellStyle name="Normal 8 4 4 2" xfId="26495" xr:uid="{2FE632EA-9B10-4B3C-880D-64E6469CFFF5}"/>
    <cellStyle name="Normal 8 4 4 2 2" xfId="29479" xr:uid="{439BA5AF-B14C-4AE3-A9AC-6395FD3712B8}"/>
    <cellStyle name="Normal 8 4 4 3" xfId="27968" xr:uid="{D2CE1218-A197-4046-8E35-0CA82FD576C5}"/>
    <cellStyle name="Normal 8 4 4 4" xfId="30967" xr:uid="{9A44BF84-28C8-4AA6-9E32-9DAD9272AA2E}"/>
    <cellStyle name="Normal 8 4 5" xfId="25331" xr:uid="{E78FA9E3-E615-4EEC-A122-CFDB5A7FAE9B}"/>
    <cellStyle name="Normal 8 4 5 2" xfId="26799" xr:uid="{CB1B9382-A3DD-4687-AE3A-DE00888A6670}"/>
    <cellStyle name="Normal 8 4 5 2 2" xfId="29783" xr:uid="{0FA14D60-0730-423E-9426-3B1949D3EDCF}"/>
    <cellStyle name="Normal 8 4 5 3" xfId="28272" xr:uid="{7D7FFD17-EA5F-4572-B29D-629EE8D1F7D2}"/>
    <cellStyle name="Normal 8 4 5 4" xfId="31272" xr:uid="{8D037302-5DCF-4044-BA75-4A654D5CCAA9}"/>
    <cellStyle name="Normal 8 4 6" xfId="25631" xr:uid="{C0D7EE1B-506C-48AA-B308-542DC1CE0C24}"/>
    <cellStyle name="Normal 8 4 6 2" xfId="28597" xr:uid="{F152A4C0-D2E3-48D6-B3F1-CC30AAA5E1C2}"/>
    <cellStyle name="Normal 8 4 7" xfId="27082" xr:uid="{206727B6-AE15-4E6D-AB06-ACD3BC430ACF}"/>
    <cellStyle name="Normal 8 4 8" xfId="30076" xr:uid="{A3F1280E-235D-4BBB-98C6-73ADD68FFDA9}"/>
    <cellStyle name="Normal 8 4 9" xfId="24115" xr:uid="{CF9D093A-18DA-45F7-9A25-0F16594B2194}"/>
    <cellStyle name="Normal 8 5" xfId="20811" xr:uid="{29ABD0E3-940B-48CA-809B-AC65CDD63EEB}"/>
    <cellStyle name="Normal 8 5 2" xfId="24502" xr:uid="{3AC15895-0C3F-48D0-8EC7-F4F6A4862327}"/>
    <cellStyle name="Normal 8 5 2 2" xfId="25931" xr:uid="{C577F942-5C3B-4FE1-9B3C-191FB1A2260A}"/>
    <cellStyle name="Normal 8 5 2 2 2" xfId="28908" xr:uid="{F9FDC452-71AD-4A70-A2A9-484DC74B602C}"/>
    <cellStyle name="Normal 8 5 2 3" xfId="27397" xr:uid="{379A7972-C77B-45AA-869C-B8C02352EEFF}"/>
    <cellStyle name="Normal 8 5 2 4" xfId="30392" xr:uid="{D622EBBA-7639-4E6A-8412-13F188993F43}"/>
    <cellStyle name="Normal 8 5 3" xfId="24776" xr:uid="{048536A2-DC0D-4A43-9143-B355D62BC9D4}"/>
    <cellStyle name="Normal 8 5 3 2" xfId="26219" xr:uid="{58A8EA7C-8A48-4474-A1F3-770355ED2953}"/>
    <cellStyle name="Normal 8 5 3 2 2" xfId="29201" xr:uid="{2E320418-D2DF-4370-BD9C-12D5F17F308D}"/>
    <cellStyle name="Normal 8 5 3 3" xfId="27690" xr:uid="{1D86238C-A6E1-4C41-974A-AF3754873ABD}"/>
    <cellStyle name="Normal 8 5 3 4" xfId="30688" xr:uid="{05EB9542-F4F1-4765-A763-9852409B4C70}"/>
    <cellStyle name="Normal 8 5 4" xfId="25062" xr:uid="{0A07C1B6-78F7-4CEB-81F0-135F3927875B}"/>
    <cellStyle name="Normal 8 5 4 2" xfId="26519" xr:uid="{0538F3B2-A869-424C-B2FD-250096C6ED6E}"/>
    <cellStyle name="Normal 8 5 4 2 2" xfId="29503" xr:uid="{C6AADBA9-BC0D-42CD-828A-C8515606A9F7}"/>
    <cellStyle name="Normal 8 5 4 3" xfId="27992" xr:uid="{111D3401-4E17-425A-863B-B4A0BDDB2DEF}"/>
    <cellStyle name="Normal 8 5 4 4" xfId="30991" xr:uid="{015BFE84-FF3D-44D2-8EEB-5EAB0462AD7D}"/>
    <cellStyle name="Normal 8 5 5" xfId="25355" xr:uid="{EC89ACFE-908C-4BEA-A48F-C1ACD81FB30C}"/>
    <cellStyle name="Normal 8 5 5 2" xfId="26823" xr:uid="{325FDD35-BBF3-4146-8B6D-868785636A4E}"/>
    <cellStyle name="Normal 8 5 5 2 2" xfId="29807" xr:uid="{ECD78A5F-65E0-4B6F-9562-3B3804E0E253}"/>
    <cellStyle name="Normal 8 5 5 3" xfId="28296" xr:uid="{64C82053-455F-47ED-A4E4-FD2D89509D0E}"/>
    <cellStyle name="Normal 8 5 5 4" xfId="31296" xr:uid="{C8855F0F-3E14-4C9B-B2EB-AF2A46127764}"/>
    <cellStyle name="Normal 8 5 6" xfId="25655" xr:uid="{0886211E-0C1F-4DA1-8BA3-19FF17A6FC94}"/>
    <cellStyle name="Normal 8 5 6 2" xfId="28621" xr:uid="{108E0049-FED6-4229-8F03-F8BA74810423}"/>
    <cellStyle name="Normal 8 5 7" xfId="27106" xr:uid="{8CF6B600-0294-4064-9EBD-4F73F4689380}"/>
    <cellStyle name="Normal 8 5 8" xfId="30100" xr:uid="{2CE7C162-4F23-4133-9F14-E550C705108C}"/>
    <cellStyle name="Normal 8 5 9" xfId="24135" xr:uid="{40A1513C-29A1-442E-A281-F4701CA9DE1F}"/>
    <cellStyle name="Normal 8 6" xfId="4969" xr:uid="{50A6D80F-4AA5-4B62-AA23-AC7CEA79D450}"/>
    <cellStyle name="Normal 8 6 2" xfId="24520" xr:uid="{9CE56460-0CEC-427F-995A-4A8A0E08AC43}"/>
    <cellStyle name="Normal 8 6 2 2" xfId="25956" xr:uid="{7D0D3352-8169-40F0-AC93-CB7DC4D72966}"/>
    <cellStyle name="Normal 8 6 2 2 2" xfId="28933" xr:uid="{118C22C0-F5D1-48C5-98E8-DD0ED152B6D9}"/>
    <cellStyle name="Normal 8 6 2 3" xfId="27422" xr:uid="{3A8A59DE-B038-4EF1-8B54-B056AEAA77C6}"/>
    <cellStyle name="Normal 8 6 2 4" xfId="30417" xr:uid="{BBAAC2DC-C395-4B71-BC5C-30B7C954569A}"/>
    <cellStyle name="Normal 8 6 3" xfId="24801" xr:uid="{B1A88DBF-5BCE-43C0-825F-F2E6A6EAEE87}"/>
    <cellStyle name="Normal 8 6 3 2" xfId="26244" xr:uid="{AAE1F59F-913A-4E46-9D2E-DF6BF759867A}"/>
    <cellStyle name="Normal 8 6 3 2 2" xfId="29226" xr:uid="{873E77F4-9E34-4AFD-A4CC-8A2D618566C1}"/>
    <cellStyle name="Normal 8 6 3 3" xfId="27715" xr:uid="{10310615-60A2-4CB7-9340-5C278378E70B}"/>
    <cellStyle name="Normal 8 6 3 4" xfId="30713" xr:uid="{408CEA29-ECB9-4287-B469-C4F2120BFAEB}"/>
    <cellStyle name="Normal 8 6 4" xfId="25087" xr:uid="{D35F4A4D-3B21-4C6E-B0A0-EFAC5C9A15DE}"/>
    <cellStyle name="Normal 8 6 4 2" xfId="26544" xr:uid="{B141428A-66B6-4218-963F-3EAC47FFD3CB}"/>
    <cellStyle name="Normal 8 6 4 2 2" xfId="29528" xr:uid="{DA84A87C-6DC1-4B16-BE4E-A7641D257C01}"/>
    <cellStyle name="Normal 8 6 4 3" xfId="28017" xr:uid="{A632D4E3-C61B-4967-AE46-AD03E3E1B0FC}"/>
    <cellStyle name="Normal 8 6 4 4" xfId="31016" xr:uid="{14DA65D1-13F6-4939-B194-A471A05B5C54}"/>
    <cellStyle name="Normal 8 6 5" xfId="25380" xr:uid="{04085451-BCFF-419A-A519-5E71B0A2174A}"/>
    <cellStyle name="Normal 8 6 5 2" xfId="26848" xr:uid="{4695EC95-48F4-4953-A2E6-4A5C02F42A1E}"/>
    <cellStyle name="Normal 8 6 5 2 2" xfId="29832" xr:uid="{C7DA9622-DDEC-48CE-8A53-0F0586D13433}"/>
    <cellStyle name="Normal 8 6 5 3" xfId="28321" xr:uid="{1B7907E8-C566-41C0-91E1-5EF3F4F10609}"/>
    <cellStyle name="Normal 8 6 5 4" xfId="31321" xr:uid="{F10A8E9A-3277-4CB5-98F0-6F5D0E357BED}"/>
    <cellStyle name="Normal 8 6 6" xfId="25680" xr:uid="{32298AD9-AECB-4EB4-8D9F-C4EB17EFE114}"/>
    <cellStyle name="Normal 8 6 6 2" xfId="28646" xr:uid="{F9DE5542-6F61-4413-9FE2-928955372ECA}"/>
    <cellStyle name="Normal 8 6 7" xfId="27131" xr:uid="{AB2AF70A-15FB-420D-A8F7-8CA06CC30086}"/>
    <cellStyle name="Normal 8 6 8" xfId="30125" xr:uid="{823E03F1-BECD-44E7-AC0A-28AAF37AB655}"/>
    <cellStyle name="Normal 8 6 9" xfId="24152" xr:uid="{90B0F6BA-91F0-4DCD-883D-77ED701DB888}"/>
    <cellStyle name="Normal 8 7" xfId="24209" xr:uid="{41817236-9B35-4837-8124-78D2C10B7EF7}"/>
    <cellStyle name="Normal 8 8" xfId="25398" xr:uid="{0BCF6141-1CAB-4754-980E-61C250ADA116}"/>
    <cellStyle name="Normal 8 8 2" xfId="28351" xr:uid="{4C3E6D71-B343-463F-8052-731332CBD6F9}"/>
    <cellStyle name="Normal 8 9" xfId="31373" xr:uid="{99573AF7-837E-412A-90B7-E0539E6D11A6}"/>
    <cellStyle name="Normal 80" xfId="436" xr:uid="{6274836C-A033-4ABE-A169-8DEAA9429AAA}"/>
    <cellStyle name="Normal 80 2" xfId="21697" xr:uid="{751C298E-7666-405E-B1BF-C8EB5A7ED4F0}"/>
    <cellStyle name="Normal 80 2 2" xfId="23337" xr:uid="{1F0CCFA7-3405-47CA-A96B-B50362C15143}"/>
    <cellStyle name="Normal 80 3" xfId="5796" xr:uid="{2E3DF8CA-3618-4BA4-A8B9-3288E33391D3}"/>
    <cellStyle name="Normal 80 3 2" xfId="23278" xr:uid="{7AF16083-F4B0-48C3-9D49-A85CAA32314E}"/>
    <cellStyle name="Normal 80 4" xfId="4854" xr:uid="{AFDCF603-4335-4F83-8EE4-680228646F51}"/>
    <cellStyle name="Normal 81" xfId="444" xr:uid="{D566B874-C501-4887-BD17-1152D36DFDC5}"/>
    <cellStyle name="Normal 81 2" xfId="21720" xr:uid="{963DA642-8359-4AA6-B8DF-70A05A2301D2}"/>
    <cellStyle name="Normal 81 2 2" xfId="23341" xr:uid="{0CF63259-ECA1-46C9-A0D1-9550649FC83A}"/>
    <cellStyle name="Normal 81 3" xfId="5820" xr:uid="{CBA79DC3-2E91-4C9E-BEEB-40C9AA9FDD13}"/>
    <cellStyle name="Normal 81 3 2" xfId="23285" xr:uid="{2014A554-05DC-43C7-9D10-700F6FA5324D}"/>
    <cellStyle name="Normal 81 4" xfId="23210" xr:uid="{0AC85092-BE1F-4D16-872E-9B6D03780907}"/>
    <cellStyle name="Normal 81 5" xfId="4425" xr:uid="{A2602500-5BBB-4E93-B5AF-4FF1552AB37A}"/>
    <cellStyle name="Normal 82" xfId="184" xr:uid="{FD4EA807-10E7-4E49-A0A9-0F051FDD0A76}"/>
    <cellStyle name="Normal 82 2" xfId="1465" xr:uid="{5BDA413C-CC13-4C3E-BBE5-8FC14B60E9CC}"/>
    <cellStyle name="Normal 82 2 2" xfId="24488" xr:uid="{B67F41D6-DFA4-4F3E-9517-4F312F45C78C}"/>
    <cellStyle name="Normal 82 2 3" xfId="23528" xr:uid="{1C9CF83C-DDD4-45A5-B018-A3033643F82F}"/>
    <cellStyle name="Normal 82 3" xfId="3533" xr:uid="{F42955AC-922A-446D-A2FA-25369E930416}"/>
    <cellStyle name="Normal 82 3 2" xfId="24123" xr:uid="{FE377CE0-FB48-4700-93C0-56FE0FF4BE62}"/>
    <cellStyle name="Normal 82 3 3" xfId="5844" xr:uid="{90B3F22D-C38D-4FD2-A911-A2D5D6D785B6}"/>
    <cellStyle name="Normal 82 4" xfId="23232" xr:uid="{C4A27FE3-981A-4FDF-A5F8-B7A6D5452FC7}"/>
    <cellStyle name="Normal 83" xfId="185" xr:uid="{E42D4F7E-BA08-44E5-AB24-9D57C4444DC6}"/>
    <cellStyle name="Normal 83 2" xfId="3380" xr:uid="{6D8328D5-FB28-4FF3-9957-15230709C4B3}"/>
    <cellStyle name="Normal 83 2 2" xfId="24498" xr:uid="{99061F0A-888C-40BB-8453-397ECBDEE95D}"/>
    <cellStyle name="Normal 83 2 3" xfId="23529" xr:uid="{E92E99EC-19DB-45A2-A3A2-A1D2436860CA}"/>
    <cellStyle name="Normal 83 3" xfId="3445" xr:uid="{018775AC-4656-4EFD-9505-02494574125F}"/>
    <cellStyle name="Normal 83 4" xfId="23288" xr:uid="{FD9C77C5-5435-42CC-9468-865E1461B099}"/>
    <cellStyle name="Normal 83 5" xfId="23167" xr:uid="{6633C000-0692-4829-B077-05696A3F6DA4}"/>
    <cellStyle name="Normal 84" xfId="155" xr:uid="{1ED91746-96AE-4DB1-9CB0-0666953D6EAA}"/>
    <cellStyle name="Normal 84 2" xfId="452" xr:uid="{7B09611D-70BF-4213-B3DD-8DCA06577666}"/>
    <cellStyle name="Normal 84 3" xfId="460" xr:uid="{343D83B4-B08E-47C3-A340-6E7C38FC18B1}"/>
    <cellStyle name="Normal 84 3 2" xfId="1092" xr:uid="{9F81977F-9B3C-4BA8-8915-42BD574FA03D}"/>
    <cellStyle name="Normal 84 3 2 2" xfId="3689" xr:uid="{C604C39E-7F18-42A8-BAF6-3B59AD9711E2}"/>
    <cellStyle name="Normal 84 3 2 2 2" xfId="3874" xr:uid="{3DB2AFBC-6FC0-4931-B318-02716FFB619A}"/>
    <cellStyle name="Normal 84 3 2 2 3" xfId="32055" xr:uid="{D4313939-8415-4F78-9609-48B732A31CF3}"/>
    <cellStyle name="Normal 84 3 2 3" xfId="3611" xr:uid="{6DA335F2-A132-4522-A80F-2BE0EFC68304}"/>
    <cellStyle name="Normal 84 3 2 4" xfId="31971" xr:uid="{EB92CB94-7B04-4B7D-8C59-93BF97E3F9A1}"/>
    <cellStyle name="Normal 84 3 3" xfId="954" xr:uid="{90E8A7DC-B509-4301-B782-1664FF5A0383}"/>
    <cellStyle name="Normal 84 3 4" xfId="23703" xr:uid="{FE57F8F5-6A2A-4A1E-AD81-0783DC9A74C2}"/>
    <cellStyle name="Normal 84 3 5" xfId="31895" xr:uid="{AD3BC298-5D7C-456B-A857-307C93D40B2D}"/>
    <cellStyle name="Normal 85" xfId="183" xr:uid="{356F1944-CA23-4ABD-BBD1-033E8E02D321}"/>
    <cellStyle name="Normal 85 2" xfId="6600" xr:uid="{094F6A02-82E2-43C7-BC3D-12FF89308799}"/>
    <cellStyle name="Normal 86" xfId="448" xr:uid="{ACB8C12E-3660-49FC-8181-E1A1F7B62E3F}"/>
    <cellStyle name="Normal 86 2" xfId="24499" xr:uid="{DFB41A96-3AC7-47B5-8B0F-A2462BF9ACF7}"/>
    <cellStyle name="Normal 87" xfId="446" xr:uid="{64D730C6-535D-45F0-AC89-6F967EAAC1FA}"/>
    <cellStyle name="Normal 87 2" xfId="24508" xr:uid="{D3A70152-A7A2-4F61-B32C-EA3ED274C50A}"/>
    <cellStyle name="Normal 87 2 2" xfId="25941" xr:uid="{1427BC5D-B122-4D33-9A98-D0E67048911E}"/>
    <cellStyle name="Normal 87 2 2 2" xfId="28918" xr:uid="{8D7457CF-99B6-4346-8B51-F9B63A765B8B}"/>
    <cellStyle name="Normal 87 2 3" xfId="27407" xr:uid="{DE87351D-18DE-4A39-A196-66BF14EE3320}"/>
    <cellStyle name="Normal 87 2 4" xfId="30402" xr:uid="{3AE9A48D-F7D6-4AAD-8B8A-D3C91671C5B6}"/>
    <cellStyle name="Normal 87 3" xfId="24786" xr:uid="{FB79573D-587F-4BCA-941C-B2E686A996AF}"/>
    <cellStyle name="Normal 87 3 2" xfId="26229" xr:uid="{6BCD9FDB-E167-4E1D-967E-7D184C91DCAD}"/>
    <cellStyle name="Normal 87 3 2 2" xfId="29211" xr:uid="{24EE514F-26AC-41F6-81D8-BD6A52869A85}"/>
    <cellStyle name="Normal 87 3 3" xfId="27700" xr:uid="{55A620BC-3AF1-455F-BE10-9A3A5026969E}"/>
    <cellStyle name="Normal 87 3 4" xfId="30698" xr:uid="{F72522FC-A32C-476F-831C-D16FE9412361}"/>
    <cellStyle name="Normal 87 4" xfId="25072" xr:uid="{AE95FC44-23EE-4E34-BE87-3881D1B4CF5B}"/>
    <cellStyle name="Normal 87 4 2" xfId="26529" xr:uid="{0EC04495-CC8B-4579-A797-35325FDE9AE7}"/>
    <cellStyle name="Normal 87 4 2 2" xfId="29513" xr:uid="{42F54BC4-C4D3-49B4-B273-374F9D5CD008}"/>
    <cellStyle name="Normal 87 4 3" xfId="28002" xr:uid="{4D2B5F2C-A883-4835-AD3A-9EC2930E6F3C}"/>
    <cellStyle name="Normal 87 4 4" xfId="31001" xr:uid="{B9E3D575-6CD7-4DDC-9FD1-79BEA4DDE430}"/>
    <cellStyle name="Normal 87 5" xfId="25365" xr:uid="{4BEC338F-E759-481B-BB81-2C41BB350466}"/>
    <cellStyle name="Normal 87 5 2" xfId="26833" xr:uid="{CD511417-4F5F-4AC5-AD93-354D1A262070}"/>
    <cellStyle name="Normal 87 5 2 2" xfId="29817" xr:uid="{3DC1BE5D-8E02-4EAF-9BB5-5FEA5A99A6F2}"/>
    <cellStyle name="Normal 87 5 3" xfId="28306" xr:uid="{32B2E849-97E9-4CFA-B5D6-2A7820EA911D}"/>
    <cellStyle name="Normal 87 5 4" xfId="31306" xr:uid="{AECCE28D-9BE1-4B7D-B0EF-4986406B8524}"/>
    <cellStyle name="Normal 87 6" xfId="25665" xr:uid="{AA7E4682-1A6D-47AF-8E58-19894F8F5D1D}"/>
    <cellStyle name="Normal 87 6 2" xfId="28631" xr:uid="{A03C1129-A221-4D0B-A7C0-AB8C9C956E69}"/>
    <cellStyle name="Normal 87 7" xfId="27116" xr:uid="{59505C9B-7526-46C5-A70E-DDB6CF3F5854}"/>
    <cellStyle name="Normal 87 8" xfId="30110" xr:uid="{7BA091C9-41FE-48D4-9D40-46255C4BB1D6}"/>
    <cellStyle name="Normal 87 9" xfId="24142" xr:uid="{A52E3F4F-1FD3-4DC2-BF84-BD80252EB338}"/>
    <cellStyle name="Normal 88" xfId="152" xr:uid="{C2953BCC-3E3C-4E3E-A5A8-7FA42170814A}"/>
    <cellStyle name="Normal 88 2" xfId="3432" xr:uid="{6EBE7D43-B934-4DED-AC26-F804F254F024}"/>
    <cellStyle name="Normal 88 2 2" xfId="25937" xr:uid="{FDE40618-0CE7-4D31-885B-DD915FC9F88A}"/>
    <cellStyle name="Normal 88 2 2 2" xfId="28914" xr:uid="{3FFC51A2-0143-430A-A933-F55B18A14ACD}"/>
    <cellStyle name="Normal 88 2 3" xfId="27403" xr:uid="{03F96635-5D64-452F-A536-3ABFF92035AA}"/>
    <cellStyle name="Normal 88 2 4" xfId="30398" xr:uid="{908F337A-013B-43A0-973F-51DB40D68876}"/>
    <cellStyle name="Normal 88 3" xfId="3532" xr:uid="{3B89E1B6-37D0-43F6-908F-5008EF24BCE8}"/>
    <cellStyle name="Normal 88 3 2" xfId="26225" xr:uid="{230D0A54-CF43-467A-9259-A9B32FA642B6}"/>
    <cellStyle name="Normal 88 3 2 2" xfId="29207" xr:uid="{0E9FBBD7-5494-4AA8-89B8-35FB1C8699A1}"/>
    <cellStyle name="Normal 88 3 3" xfId="27696" xr:uid="{78A32D83-65B5-440A-BD03-20D6FCE96B03}"/>
    <cellStyle name="Normal 88 3 4" xfId="30694" xr:uid="{464B0E5A-E6C9-45DB-BA11-D8F102776C09}"/>
    <cellStyle name="Normal 88 3 5" xfId="24782" xr:uid="{D0E45336-CCCF-4B7C-AC8D-DDEDB9773370}"/>
    <cellStyle name="Normal 88 4" xfId="25068" xr:uid="{0BC8C859-C365-490B-BAD4-FE943214D682}"/>
    <cellStyle name="Normal 88 4 2" xfId="26525" xr:uid="{F8EAF121-CE4F-476D-AE77-B2590D474C2A}"/>
    <cellStyle name="Normal 88 4 2 2" xfId="29509" xr:uid="{04D29250-B864-4E47-84E6-D32CB070EB77}"/>
    <cellStyle name="Normal 88 4 3" xfId="27998" xr:uid="{1FE3F969-E50B-4BFC-BB53-21ABD1C474F5}"/>
    <cellStyle name="Normal 88 4 4" xfId="30997" xr:uid="{C655A2E0-ACF3-4FDE-BBFD-F2D6BD3377F5}"/>
    <cellStyle name="Normal 88 5" xfId="25361" xr:uid="{C27DA1AB-1446-42B4-9B2A-AF125010008C}"/>
    <cellStyle name="Normal 88 5 2" xfId="26829" xr:uid="{8AFD7928-F896-4936-8920-A128B05B0D6C}"/>
    <cellStyle name="Normal 88 5 2 2" xfId="29813" xr:uid="{CBB8AA5A-F776-4A32-818C-F69B925A9CCB}"/>
    <cellStyle name="Normal 88 5 3" xfId="28302" xr:uid="{31D215E2-82DE-4207-A6F7-3A0AA79DDEB8}"/>
    <cellStyle name="Normal 88 5 4" xfId="31302" xr:uid="{9F997475-924A-4FDA-9272-AD104DF5CA68}"/>
    <cellStyle name="Normal 88 6" xfId="25661" xr:uid="{E819D7D2-826E-4C0A-AA4C-1BA4B1620643}"/>
    <cellStyle name="Normal 88 6 2" xfId="28627" xr:uid="{1E6680B6-9F6C-476C-AE52-D6F0015E6843}"/>
    <cellStyle name="Normal 88 7" xfId="27112" xr:uid="{81AF49A8-0044-4335-B4AC-5C2081110527}"/>
    <cellStyle name="Normal 88 8" xfId="30106" xr:uid="{33ADDE76-024D-4A94-A4A7-DEEA502C8D78}"/>
    <cellStyle name="Normal 88 9" xfId="23347" xr:uid="{E7808670-EDAB-4F0E-AB4A-8677684E9506}"/>
    <cellStyle name="Normal 89" xfId="150" xr:uid="{DDAE3378-BAC0-4D12-843B-17600977CF22}"/>
    <cellStyle name="Normal 89 10" xfId="23346" xr:uid="{5792896B-4FFA-44F4-B476-B658BFC6F9C2}"/>
    <cellStyle name="Normal 89 11" xfId="4895" xr:uid="{D76B6FAF-2FDD-4FC7-AEB1-3CF3606998B2}"/>
    <cellStyle name="Normal 89 2" xfId="459" xr:uid="{123A4492-D503-4931-BB03-5486A2B59F4C}"/>
    <cellStyle name="Normal 89 2 2" xfId="1091" xr:uid="{A4B34692-E449-4099-9E31-2E962F3D8FFE}"/>
    <cellStyle name="Normal 89 2 2 2" xfId="3688" xr:uid="{22D77098-A5A9-4C2A-9953-45A31EC4F0A0}"/>
    <cellStyle name="Normal 89 2 2 2 2" xfId="3873" xr:uid="{9A700300-57A6-4F74-BD65-7A1C2368C634}"/>
    <cellStyle name="Normal 89 2 2 2 2 2" xfId="28905" xr:uid="{BE3E7D75-15A8-41B4-9CCC-FF36451CF08E}"/>
    <cellStyle name="Normal 89 2 2 2 3" xfId="32054" xr:uid="{47527231-AE05-4953-B144-4D6F9CB1FF32}"/>
    <cellStyle name="Normal 89 2 2 3" xfId="3610" xr:uid="{47891106-0B46-47B9-86C7-BD6D2E1CA13E}"/>
    <cellStyle name="Normal 89 2 2 4" xfId="25928" xr:uid="{90D81272-F8AD-4DD2-8CDF-114FDA0C9D06}"/>
    <cellStyle name="Normal 89 2 2 5" xfId="31970" xr:uid="{FDD5CEA7-F525-459A-A9DA-9C3F10980C1A}"/>
    <cellStyle name="Normal 89 2 3" xfId="953" xr:uid="{1B3838C7-1064-4F98-A440-D7B06058DC6F}"/>
    <cellStyle name="Normal 89 2 3 2" xfId="27394" xr:uid="{23C0CE8C-5EF7-4766-BB1C-452EB5138006}"/>
    <cellStyle name="Normal 89 2 4" xfId="23722" xr:uid="{CFEA84D5-60AA-457D-888C-76CD92208CA1}"/>
    <cellStyle name="Normal 89 2 4 2" xfId="30389" xr:uid="{71312EEC-298E-4C33-AF35-AEDAEFC16C16}"/>
    <cellStyle name="Normal 89 2 5" xfId="24501" xr:uid="{246FC494-C17E-4F1F-8ECB-63605A601009}"/>
    <cellStyle name="Normal 89 2 6" xfId="31894" xr:uid="{33CACBF6-215F-4D32-98C0-E20D2A88CA8D}"/>
    <cellStyle name="Normal 89 3" xfId="3439" xr:uid="{96C0B4E4-9BF3-45DB-B671-0B9915118D64}"/>
    <cellStyle name="Normal 89 3 2" xfId="26216" xr:uid="{7ADE6230-BF4A-4990-A469-826371BC2181}"/>
    <cellStyle name="Normal 89 3 2 2" xfId="29198" xr:uid="{D821B8C9-B3B2-4CC4-91AC-80D7715E6CDA}"/>
    <cellStyle name="Normal 89 3 3" xfId="27687" xr:uid="{4406A14B-CC95-4488-A712-3ED1F0AA2573}"/>
    <cellStyle name="Normal 89 3 4" xfId="30685" xr:uid="{E04B927F-FF8D-4169-99DC-C8D9C9557C05}"/>
    <cellStyle name="Normal 89 3 5" xfId="24773" xr:uid="{C42C1916-6CC5-4CBA-9EA4-277F8F78475E}"/>
    <cellStyle name="Normal 89 4" xfId="3531" xr:uid="{574F6077-3F05-4498-BE56-EAD6314FA333}"/>
    <cellStyle name="Normal 89 4 2" xfId="26516" xr:uid="{87AA142E-3930-43A9-BA4B-8991527FF7DA}"/>
    <cellStyle name="Normal 89 4 2 2" xfId="29500" xr:uid="{B206EB78-3D64-442C-AF39-E21D280AF768}"/>
    <cellStyle name="Normal 89 4 3" xfId="27989" xr:uid="{25D13378-A63C-4EAB-ACF4-4E4D7FC3136F}"/>
    <cellStyle name="Normal 89 4 4" xfId="30988" xr:uid="{80E117B8-9859-4FA2-98AC-B203DC323D76}"/>
    <cellStyle name="Normal 89 4 5" xfId="25059" xr:uid="{7B8D705F-9EDE-42CC-8B22-E217FB789D24}"/>
    <cellStyle name="Normal 89 5" xfId="25352" xr:uid="{62E92725-BF4E-4424-AF0D-F7405DA1F5D6}"/>
    <cellStyle name="Normal 89 5 2" xfId="26820" xr:uid="{B8818287-D808-4BF5-AEB8-4667B83F0806}"/>
    <cellStyle name="Normal 89 5 2 2" xfId="29804" xr:uid="{82C5F815-4E6D-4290-A253-5957C4D93960}"/>
    <cellStyle name="Normal 89 5 3" xfId="28293" xr:uid="{4338839C-28DA-4EC3-A73E-ABCCC864AFF9}"/>
    <cellStyle name="Normal 89 5 4" xfId="31293" xr:uid="{09D36145-BF53-48A6-933B-077B058CA386}"/>
    <cellStyle name="Normal 89 6" xfId="25652" xr:uid="{EC61331A-01E2-4E60-8E58-938156DBFCB9}"/>
    <cellStyle name="Normal 89 6 2" xfId="28618" xr:uid="{C4B133E5-9BEA-4089-BE01-5539EB7912AB}"/>
    <cellStyle name="Normal 89 7" xfId="27103" xr:uid="{F55942FC-B07C-41D4-B9BB-69AD816B0A12}"/>
    <cellStyle name="Normal 89 8" xfId="30097" xr:uid="{76F63CF8-F157-4D71-BBC7-C4907683B030}"/>
    <cellStyle name="Normal 89 9" xfId="24134" xr:uid="{A32BFC97-ECF0-4FF5-AA28-E6B1BF398347}"/>
    <cellStyle name="Normal 9" xfId="260" xr:uid="{F5FD9BA7-942F-4D3D-95E9-DB3E8BFD4BD6}"/>
    <cellStyle name="Normal 9 2" xfId="327" xr:uid="{13AFCC77-E775-46CF-9A38-032E7399B2B0}"/>
    <cellStyle name="Normal 9 2 10" xfId="23914" xr:uid="{AF6F87BF-2ACA-4D03-B060-C00373BE8B0F}"/>
    <cellStyle name="Normal 9 2 2" xfId="1474" xr:uid="{2980ACC9-295F-4F92-8DB8-1D244566FC60}"/>
    <cellStyle name="Normal 9 2 2 2" xfId="22135" xr:uid="{BF75B445-C476-4917-A9E5-CBEEEBEF1626}"/>
    <cellStyle name="Normal 9 2 2 2 2" xfId="25850" xr:uid="{DD18C235-05A1-41E1-9EE0-CF4AA3E3BB32}"/>
    <cellStyle name="Normal 9 2 2 2 2 2" xfId="28825" xr:uid="{FF58404A-6148-470D-A017-C9F87EC594A7}"/>
    <cellStyle name="Normal 9 2 2 2 3" xfId="27311" xr:uid="{FEFCA497-AE98-43EA-A290-8704E7A9D1BF}"/>
    <cellStyle name="Normal 9 2 2 2 4" xfId="30306" xr:uid="{B0BC2710-291E-4997-AC13-F962B68C70CD}"/>
    <cellStyle name="Normal 9 2 2 2 5" xfId="24381" xr:uid="{310FD2A7-1539-41CB-8693-E372504FF1E1}"/>
    <cellStyle name="Normal 9 2 2 3" xfId="6139" xr:uid="{109CAC8A-D938-415D-9B44-71E47BA49BD3}"/>
    <cellStyle name="Normal 9 2 2 3 2" xfId="26137" xr:uid="{1F580830-3B1E-41E2-83CA-9AD8BCBA7E85}"/>
    <cellStyle name="Normal 9 2 2 3 2 2" xfId="29115" xr:uid="{583B6BF1-1D2D-4401-B439-1E03615509B4}"/>
    <cellStyle name="Normal 9 2 2 3 3" xfId="27604" xr:uid="{379F4421-AF63-42DF-9406-490BF6FBDEAF}"/>
    <cellStyle name="Normal 9 2 2 3 4" xfId="30602" xr:uid="{E8A23687-EF94-49E4-9934-5AEEBF67B448}"/>
    <cellStyle name="Normal 9 2 2 3 5" xfId="24693" xr:uid="{A844948B-636B-41F0-9240-C9C58E0CCABB}"/>
    <cellStyle name="Normal 9 2 2 4" xfId="24972" xr:uid="{69A1CC04-D528-4F42-9A40-6AC223D58914}"/>
    <cellStyle name="Normal 9 2 2 4 2" xfId="26428" xr:uid="{4894F662-DAB3-4A86-BE93-0E11F9B9AB97}"/>
    <cellStyle name="Normal 9 2 2 4 2 2" xfId="29412" xr:uid="{0851C926-C1DA-4EA5-B8E5-332ABE3BF645}"/>
    <cellStyle name="Normal 9 2 2 4 3" xfId="27901" xr:uid="{87878CCB-EE51-43EF-81FF-7A5661D90199}"/>
    <cellStyle name="Normal 9 2 2 4 4" xfId="30900" xr:uid="{96FAEBD4-AE6C-48D7-8C97-780AF66A9A98}"/>
    <cellStyle name="Normal 9 2 2 5" xfId="25269" xr:uid="{03545A9C-A4BF-42F7-B6AF-4EA087714396}"/>
    <cellStyle name="Normal 9 2 2 5 2" xfId="26737" xr:uid="{5DA2B716-4F39-4431-B9E0-ECECD40BDEDB}"/>
    <cellStyle name="Normal 9 2 2 5 2 2" xfId="29721" xr:uid="{E9D4939B-260B-4F27-81FD-E3686679A780}"/>
    <cellStyle name="Normal 9 2 2 5 3" xfId="28210" xr:uid="{5791FC5B-3650-4665-8BC8-B52D2C9DCE65}"/>
    <cellStyle name="Normal 9 2 2 5 4" xfId="31210" xr:uid="{FA1D5EF8-87EF-455E-90CF-E93BF235A9F9}"/>
    <cellStyle name="Normal 9 2 2 6" xfId="25569" xr:uid="{A861EB0A-7C60-4E7F-96F7-8DC19CC58E2B}"/>
    <cellStyle name="Normal 9 2 2 6 2" xfId="28535" xr:uid="{9F59EB1F-7AC5-4CFD-9B40-D4105AC3043F}"/>
    <cellStyle name="Normal 9 2 2 7" xfId="27020" xr:uid="{26360305-20DB-4062-8C43-3057EC60D8BB}"/>
    <cellStyle name="Normal 9 2 2 8" xfId="30014" xr:uid="{851CA554-F1B0-49F4-8E18-89E4A989B4A7}"/>
    <cellStyle name="Normal 9 2 2 9" xfId="23012" xr:uid="{B2E53491-5398-48B0-8369-AE466A7F4AD6}"/>
    <cellStyle name="Normal 9 2 3" xfId="1468" xr:uid="{74B6E3FC-E048-47AC-9375-50D4CA3D4953}"/>
    <cellStyle name="Normal 9 2 3 2" xfId="21162" xr:uid="{F223DED7-6A8B-418D-8059-B84A27195F48}"/>
    <cellStyle name="Normal 9 2 3 2 2" xfId="28758" xr:uid="{838550C7-82F7-46F8-83B8-9AC63FF67939}"/>
    <cellStyle name="Normal 9 2 3 2 3" xfId="25781" xr:uid="{30E2D461-122A-45DC-A580-D5EE4B650914}"/>
    <cellStyle name="Normal 9 2 3 3" xfId="27244" xr:uid="{27A2CFC1-D59C-421A-A959-C9B05F231685}"/>
    <cellStyle name="Normal 9 2 3 4" xfId="30238" xr:uid="{46BC0F0B-74EC-4B4D-8AF1-4FB0A2BBEEA3}"/>
    <cellStyle name="Normal 9 2 3 5" xfId="24303" xr:uid="{D690985B-BB63-42C4-A1AA-88227B4C1820}"/>
    <cellStyle name="Normal 9 2 4" xfId="3443" xr:uid="{0375174D-0993-415C-AEEB-979F4A1E058F}"/>
    <cellStyle name="Normal 9 2 4 2" xfId="26068" xr:uid="{A3146842-328E-41AC-ACFE-189703D01BB9}"/>
    <cellStyle name="Normal 9 2 4 2 2" xfId="29047" xr:uid="{091D1D94-84D3-44E3-9F59-419EFC71CA78}"/>
    <cellStyle name="Normal 9 2 4 3" xfId="27536" xr:uid="{33244EC2-2C42-4608-B2A8-FF1143B2402B}"/>
    <cellStyle name="Normal 9 2 4 4" xfId="30533" xr:uid="{313396E3-8B5F-4D53-9D6D-8AEE2DA95823}"/>
    <cellStyle name="Normal 9 2 4 5" xfId="24624" xr:uid="{0F4683F8-B281-4306-B540-EE87595EB013}"/>
    <cellStyle name="Normal 9 2 5" xfId="1444" xr:uid="{A0FE9F90-0165-4530-AFC7-967214C77C94}"/>
    <cellStyle name="Normal 9 2 5 2" xfId="26360" xr:uid="{33D79313-275C-467B-8858-C0E5C126BA19}"/>
    <cellStyle name="Normal 9 2 5 2 2" xfId="29344" xr:uid="{8EEDA075-6E09-464C-A293-5FED6ADE9481}"/>
    <cellStyle name="Normal 9 2 5 3" xfId="27833" xr:uid="{4C4F82B0-C4A3-4C3C-9A9D-EBD24A9753E0}"/>
    <cellStyle name="Normal 9 2 5 4" xfId="30831" xr:uid="{E340C347-A83C-4E13-BC3C-57397A913EF7}"/>
    <cellStyle name="Normal 9 2 5 5" xfId="24904" xr:uid="{EBD9AD67-8566-4FA4-A478-A785B1A923AA}"/>
    <cellStyle name="Normal 9 2 5 6" xfId="19557" xr:uid="{645D2117-25C7-4531-B791-29D4CB79BDC2}"/>
    <cellStyle name="Normal 9 2 6" xfId="25200" xr:uid="{0340C3EE-794F-42B2-8E6E-CE7248B550E3}"/>
    <cellStyle name="Normal 9 2 6 2" xfId="26669" xr:uid="{B27797FC-1E6C-4522-9CDE-7F3124B71F9A}"/>
    <cellStyle name="Normal 9 2 6 2 2" xfId="29653" xr:uid="{E2454B60-3BA0-4249-8F4A-C711D7A33757}"/>
    <cellStyle name="Normal 9 2 6 3" xfId="28142" xr:uid="{86D8C161-6A15-4137-AD6B-B5B9F25B7A18}"/>
    <cellStyle name="Normal 9 2 6 4" xfId="31141" xr:uid="{D63C0A4B-C446-4D53-95DF-2DCD04EC2FCB}"/>
    <cellStyle name="Normal 9 2 7" xfId="25500" xr:uid="{E8B2C7EC-ED3E-4355-9492-1EEBA0C637BA}"/>
    <cellStyle name="Normal 9 2 7 2" xfId="28467" xr:uid="{60AC92A6-1212-4BC8-B7C1-4C2527754A30}"/>
    <cellStyle name="Normal 9 2 8" xfId="26951" xr:uid="{FD11BED9-94C7-4B44-BE0E-7C8E4748A74B}"/>
    <cellStyle name="Normal 9 2 9" xfId="29945" xr:uid="{D64B4AAB-5CE5-4C1E-BCE6-587CF3E05121}"/>
    <cellStyle name="Normal 9 3" xfId="1442" xr:uid="{78FADCCD-B0C7-4D5A-A5B6-6BBDCBAA5EE2}"/>
    <cellStyle name="Normal 9 3 2" xfId="1473" xr:uid="{C641152F-CA4D-4A1F-88ED-EC99566EC525}"/>
    <cellStyle name="Normal 9 3 2 2" xfId="4179" xr:uid="{BA0A884E-DCEE-47AC-8F30-A8BB3D3F8032}"/>
    <cellStyle name="Normal 9 3 2 2 2" xfId="31632" xr:uid="{C59A2431-566A-47CE-8745-532EAF94D116}"/>
    <cellStyle name="Normal 9 3 2 2 3" xfId="22388" xr:uid="{E63EF481-913C-452E-842C-581B6561A505}"/>
    <cellStyle name="Normal 9 3 2 3" xfId="24244" xr:uid="{4C0767BA-8000-4419-8390-F560C6B94006}"/>
    <cellStyle name="Normal 9 3 3" xfId="4215" xr:uid="{BAE3E0DB-3657-4C7F-9AFE-7A37C9F1CE39}"/>
    <cellStyle name="Normal 9 3 3 2" xfId="23822" xr:uid="{44FC4926-9EAC-4627-BAF9-ED94FE64FDBD}"/>
    <cellStyle name="Normal 9 3 3 3" xfId="21404" xr:uid="{9DB83C0C-1CD8-43E4-90AF-D63513D0B33B}"/>
    <cellStyle name="Normal 9 3 4" xfId="4144" xr:uid="{B1295C58-51F0-4C32-9D74-959D5B976F2C}"/>
    <cellStyle name="Normal 9 3 4 2" xfId="31687" xr:uid="{FCAC4CA9-1E85-451C-B36F-03FB7C5D972A}"/>
    <cellStyle name="Normal 9 3 4 3" xfId="31666" xr:uid="{A0D21C2B-5C24-4624-8D26-1FA00DA80E2D}"/>
    <cellStyle name="Normal 9 3 4 4" xfId="31649" xr:uid="{F428535B-12E8-4273-AC57-6D6C0CA25401}"/>
    <cellStyle name="Normal 9 3 4 5" xfId="19556" xr:uid="{BEC24580-E14D-43B2-B141-9E83C085AA7D}"/>
    <cellStyle name="Normal 9 3 5" xfId="23530" xr:uid="{8F2E53C7-1C2D-42E3-BD65-595C38CD2E63}"/>
    <cellStyle name="Normal 9 4" xfId="1448" xr:uid="{D067771A-A2D8-4FB0-B29E-51DE195DE4DF}"/>
    <cellStyle name="Normal 9 4 2" xfId="21889" xr:uid="{A8E9AE66-526B-436A-9542-1D87BFB2983B}"/>
    <cellStyle name="Normal 9 4 2 2" xfId="31641" xr:uid="{E55005E2-4EC7-4D8C-847F-0B11AE353711}"/>
    <cellStyle name="Normal 9 4 3" xfId="23806" xr:uid="{EAFA5911-839A-4394-B3D6-8D8E4A0B68AC}"/>
    <cellStyle name="Normal 9 4 4" xfId="5940" xr:uid="{A784E4C7-0BB1-4941-8989-06100611EBD1}"/>
    <cellStyle name="Normal 9 5" xfId="2187" xr:uid="{F2118C69-9A8A-4D08-9770-62BF6A5536F8}"/>
    <cellStyle name="Normal 9 5 2" xfId="31602" xr:uid="{1E25711E-9513-45F9-9D95-A1DC2F6A6B94}"/>
    <cellStyle name="Normal 9 6" xfId="2111" xr:uid="{86B48413-1F69-4F7C-AF68-53E89C5ECC3A}"/>
    <cellStyle name="Normal 9 6 2" xfId="3341" xr:uid="{46079F59-5B08-4E0A-904E-C27E54EC408D}"/>
    <cellStyle name="Normal 9 6 2 2" xfId="31663" xr:uid="{46B64375-16C5-4D53-8117-580286F29EDE}"/>
    <cellStyle name="Normal 9 6 3" xfId="31646" xr:uid="{4DC339C8-B19F-4C8E-8B63-55673E3071DF}"/>
    <cellStyle name="Normal 9 6 4" xfId="4970" xr:uid="{591F7C92-073C-4044-AB50-DEDF3F223CD0}"/>
    <cellStyle name="Normal 9 7" xfId="1467" xr:uid="{12514147-EFC6-4B87-AF48-8199522C6080}"/>
    <cellStyle name="Normal 9 8" xfId="915" xr:uid="{29C62A05-9A85-443B-9746-AE07E995928E}"/>
    <cellStyle name="Normal 9 9" xfId="3349" xr:uid="{FEC08A0A-3B68-4F1B-BE85-58BCEF0DF3BA}"/>
    <cellStyle name="Normal 90" xfId="451" xr:uid="{36CEEFFA-58C5-4FF6-BA5F-5FA94C6CFAE9}"/>
    <cellStyle name="Normal 90 2" xfId="3845" xr:uid="{718FB7DC-4052-43C0-83AC-F82DE4E3958A}"/>
    <cellStyle name="Normal 90 2 2" xfId="28661" xr:uid="{12300C87-A704-42D3-B5EF-95AD3B9C51F8}"/>
    <cellStyle name="Normal 90 2 3" xfId="25695" xr:uid="{19A730BD-EFA6-4752-A401-F3854AAE202E}"/>
    <cellStyle name="Normal 90 3" xfId="3530" xr:uid="{97C6446D-52D3-4528-BAD7-DCDD308ED5F0}"/>
    <cellStyle name="Normal 90 3 2" xfId="27146" xr:uid="{98EBAE60-9184-456D-BE26-8E0AD7EDB51B}"/>
    <cellStyle name="Normal 90 4" xfId="30140" xr:uid="{2886E0BB-ACF2-4187-8EBB-FC5768C36691}"/>
    <cellStyle name="Normal 90 5" xfId="24167" xr:uid="{5E486E0B-B981-4794-86CC-2EE3E3BEE807}"/>
    <cellStyle name="Normal 90 6" xfId="23349" xr:uid="{C53EBABE-AAC7-4AF4-9166-3D3A81073730}"/>
    <cellStyle name="Normal 90 7" xfId="6603" xr:uid="{CE1F2B52-AF26-4266-9506-B470F594B6C0}"/>
    <cellStyle name="Normal 91" xfId="471" xr:uid="{CD2B73BC-0070-4839-9A10-1C3DD85027EE}"/>
    <cellStyle name="Normal 91 2" xfId="3846" xr:uid="{A7EADB15-99E7-4765-B160-51219A7570CB}"/>
    <cellStyle name="Normal 91 2 2" xfId="24168" xr:uid="{FC6BB68D-1BBC-4F8F-8917-19A52F1FB81A}"/>
    <cellStyle name="Normal 91 3" xfId="3529" xr:uid="{8B8131E3-7F14-480D-855C-97BB27413B9F}"/>
    <cellStyle name="Normal 91 3 2" xfId="23370" xr:uid="{C5B8754D-EF22-4A61-9200-4279C55AE19B}"/>
    <cellStyle name="Normal 91 4" xfId="6604" xr:uid="{86E0FDC1-A155-48B1-86B4-CF5FDE0A3587}"/>
    <cellStyle name="Normal 92" xfId="473" xr:uid="{79FA6386-F37F-4C08-A72D-92FF88496D98}"/>
    <cellStyle name="Normal 92 2" xfId="3847" xr:uid="{E5B59F36-54D5-4D56-9D79-E4CA12348141}"/>
    <cellStyle name="Normal 92 2 2" xfId="24447" xr:uid="{49684FDF-6369-4543-B6DB-1A109945B513}"/>
    <cellStyle name="Normal 92 3" xfId="3528" xr:uid="{6A6A94CD-B2CA-4D55-9B13-D31A0FD499CC}"/>
    <cellStyle name="Normal 92 3 2" xfId="23372" xr:uid="{36361362-CD62-4E57-B559-46B31CC7E250}"/>
    <cellStyle name="Normal 93" xfId="474" xr:uid="{40AEE79C-96C4-4BF7-8678-3BBD1FC60909}"/>
    <cellStyle name="Normal 93 2" xfId="3848" xr:uid="{98AB6193-9896-4D6F-AF8B-ED4DC70DB264}"/>
    <cellStyle name="Normal 93 2 2" xfId="24446" xr:uid="{26C6840D-8532-4F91-83F2-2ED1D5651299}"/>
    <cellStyle name="Normal 93 3" xfId="3527" xr:uid="{E41EA54E-8DA4-43D0-A0C4-0AC45ECFFAED}"/>
    <cellStyle name="Normal 93 3 2" xfId="23373" xr:uid="{E19A78F9-BBCA-4B1A-96E9-64A3A1720A11}"/>
    <cellStyle name="Normal 94" xfId="475" xr:uid="{EC112D6B-AD1E-4CE2-A4AF-B3B1BA94D688}"/>
    <cellStyle name="Normal 94 2" xfId="3849" xr:uid="{C4626A42-083C-476D-B148-A0D2498CE94E}"/>
    <cellStyle name="Normal 94 2 2" xfId="28948" xr:uid="{ADFF38A1-B523-45C7-92C4-59442321B197}"/>
    <cellStyle name="Normal 94 2 3" xfId="25971" xr:uid="{D056E63D-596F-4049-B757-98B01109C8CA}"/>
    <cellStyle name="Normal 94 3" xfId="3526" xr:uid="{B6E5678A-0A93-4A02-BE5C-CCDFF88E189A}"/>
    <cellStyle name="Normal 94 3 2" xfId="27437" xr:uid="{870C35EE-C5F1-4F2C-B163-CF5DD1652905}"/>
    <cellStyle name="Normal 94 4" xfId="30432" xr:uid="{A524466E-7B06-49F5-8063-79B600A031FF}"/>
    <cellStyle name="Normal 94 5" xfId="24537" xr:uid="{5D569A42-85FD-438E-B7CE-10B0A554A53F}"/>
    <cellStyle name="Normal 94 6" xfId="23374" xr:uid="{9E5F1F53-F08D-4D79-A4E8-8A671B43C664}"/>
    <cellStyle name="Normal 95" xfId="480" xr:uid="{2572F4AE-4166-4FBB-8C9D-3B7D93ED7FB8}"/>
    <cellStyle name="Normal 95 2" xfId="25973" xr:uid="{3A12F62B-C14D-4592-8088-5B03A09E683C}"/>
    <cellStyle name="Normal 95 2 2" xfId="28950" xr:uid="{335E5D4D-4144-4A52-82C7-26136BEA9BDA}"/>
    <cellStyle name="Normal 95 3" xfId="27439" xr:uid="{FC1A3037-FB12-4A56-9803-FC63369BED9A}"/>
    <cellStyle name="Normal 95 4" xfId="30434" xr:uid="{0725140F-E710-4545-8174-C3F885B8AD1D}"/>
    <cellStyle name="Normal 95 5" xfId="24539" xr:uid="{405899F7-A652-4D6F-B350-7FDC9AEEE577}"/>
    <cellStyle name="Normal 96" xfId="481" xr:uid="{0CFD8C2A-4FA7-4AD9-B140-B914598005B3}"/>
    <cellStyle name="Normal 96 2" xfId="25749" xr:uid="{C5DEA804-2E1E-4496-9B28-415B71910F9B}"/>
    <cellStyle name="Normal 96 2 2" xfId="28726" xr:uid="{966CBC5F-7E1E-4406-8556-698A2148982E}"/>
    <cellStyle name="Normal 96 3" xfId="27212" xr:uid="{DCDAE86A-44FC-490A-A958-72441ED8308A}"/>
    <cellStyle name="Normal 96 4" xfId="30206" xr:uid="{55D9BB9D-2A5C-4F72-AC5F-E01DB8D63348}"/>
    <cellStyle name="Normal 96 5" xfId="24270" xr:uid="{FE7C8D6F-B07E-48AA-8CB8-CF472FE329EC}"/>
    <cellStyle name="Normal 97" xfId="482" xr:uid="{A95C9760-93F4-4C41-A87B-B70C942CE817}"/>
    <cellStyle name="Normal 97 2" xfId="25737" xr:uid="{E7E9D0CD-C56A-419D-9AB1-F81716FEFED5}"/>
    <cellStyle name="Normal 97 2 2" xfId="28715" xr:uid="{4BFF9FEE-79DE-48E3-B469-9B1E1EEA0AFA}"/>
    <cellStyle name="Normal 97 3" xfId="27201" xr:uid="{3B7DED52-5EEF-46C5-8E37-3C8AD5A0F77F}"/>
    <cellStyle name="Normal 97 4" xfId="30194" xr:uid="{CE9FE0B5-E59C-4DC3-9180-244E136F1A22}"/>
    <cellStyle name="Normal 97 5" xfId="24240" xr:uid="{357F0CE2-20CD-4A5F-B319-80E5F3C4BAE6}"/>
    <cellStyle name="Normal 98" xfId="483" xr:uid="{D13CF561-8ED1-4196-9A46-F5772F86538B}"/>
    <cellStyle name="Normal 98 2" xfId="25972" xr:uid="{70033575-9887-4E38-97A6-73A7E080D104}"/>
    <cellStyle name="Normal 98 2 2" xfId="28949" xr:uid="{B17C059F-4740-4ECF-98FF-FBEAC4EF50FC}"/>
    <cellStyle name="Normal 98 3" xfId="27438" xr:uid="{474ED24B-17C9-4089-AFED-CAE466322806}"/>
    <cellStyle name="Normal 98 4" xfId="30433" xr:uid="{F9D3BE71-1184-4108-8A92-A6A99BEBBFB6}"/>
    <cellStyle name="Normal 98 5" xfId="24538" xr:uid="{5BF1071E-EA9D-4C9D-B9D5-C544B9DB7786}"/>
    <cellStyle name="Normal 99" xfId="484" xr:uid="{E82004DC-D868-4C83-B80D-66BA9C54D468}"/>
    <cellStyle name="Normal 99 2" xfId="24536" xr:uid="{F6250D19-1246-4019-82C7-565F1149F6FD}"/>
    <cellStyle name="Note 10" xfId="4776" xr:uid="{044F3930-674A-4BE0-8FD6-85C6B3C9C507}"/>
    <cellStyle name="Note 10 2" xfId="19560" xr:uid="{56BA4B8A-0DC2-4418-B084-CBA9436053CE}"/>
    <cellStyle name="Note 10 2 2" xfId="19561" xr:uid="{C440F3F7-EBD2-4968-91A5-634257CBD3C8}"/>
    <cellStyle name="Note 10 2 2 2" xfId="19562" xr:uid="{63C3FBE1-B498-4942-9BFD-9BFAC18ACAE7}"/>
    <cellStyle name="Note 10 2 2 3" xfId="19563" xr:uid="{D00B8566-E0F0-4B83-B790-625BAA7C02FD}"/>
    <cellStyle name="Note 10 2 3" xfId="19564" xr:uid="{2D57F9C7-167C-43C7-B986-3E66F53531C7}"/>
    <cellStyle name="Note 10 2 4" xfId="19565" xr:uid="{B6EF46E5-13E4-41E0-94CD-7A34C7D0C17E}"/>
    <cellStyle name="Note 10 2 5" xfId="19566" xr:uid="{1A237B4B-4874-441C-A810-6F6C7ADCEAED}"/>
    <cellStyle name="Note 10 3" xfId="19567" xr:uid="{E261D602-CC64-418A-A13F-DB66FEB9EF57}"/>
    <cellStyle name="Note 10 3 2" xfId="19568" xr:uid="{F935C081-57E8-45E1-BFCA-D41D86F098FD}"/>
    <cellStyle name="Note 10 3 2 2" xfId="19569" xr:uid="{D23FD21F-6167-40C3-94D8-3D9DB86612F9}"/>
    <cellStyle name="Note 10 3 2 3" xfId="19570" xr:uid="{86D664D5-8E7F-4539-A2CD-18A39C5B569A}"/>
    <cellStyle name="Note 10 3 3" xfId="19571" xr:uid="{76E7333B-D106-4DE9-B672-FF0DC7009237}"/>
    <cellStyle name="Note 10 3 4" xfId="19572" xr:uid="{5A3A917A-7F11-4B85-B439-F1F31626A292}"/>
    <cellStyle name="Note 10 3 5" xfId="19573" xr:uid="{91EAAC60-EB7A-45A8-B970-B08A9A799F44}"/>
    <cellStyle name="Note 10 4" xfId="19574" xr:uid="{BF75E04F-034F-4CBC-84EE-5EBA3E3B2FB7}"/>
    <cellStyle name="Note 10 4 2" xfId="19575" xr:uid="{09870873-74FB-44AD-96E7-550B20B09DB7}"/>
    <cellStyle name="Note 10 4 3" xfId="19576" xr:uid="{CF84C986-435F-420F-8F68-C77025830D83}"/>
    <cellStyle name="Note 10 5" xfId="19577" xr:uid="{6E030144-6213-4CBA-A8B8-660256DBC7A3}"/>
    <cellStyle name="Note 10 6" xfId="19578" xr:uid="{3931D925-98D3-44ED-8363-837E35CB76CD}"/>
    <cellStyle name="Note 10 7" xfId="19579" xr:uid="{E2F26FC3-1583-454D-BBE8-FE957265AF65}"/>
    <cellStyle name="Note 10 8" xfId="19559" xr:uid="{8859351D-369C-4447-AA90-53D7A2A09032}"/>
    <cellStyle name="Note 10 9" xfId="23101" xr:uid="{18271309-A6D3-4B71-8ED7-FA212CBE11D1}"/>
    <cellStyle name="Note 11" xfId="4788" xr:uid="{AF1622B9-3043-4CDF-BACF-9DF22E05BF9A}"/>
    <cellStyle name="Note 11 2" xfId="19581" xr:uid="{5DF3C5BC-C822-4254-88A8-95F0F4968DF2}"/>
    <cellStyle name="Note 11 2 2" xfId="19582" xr:uid="{39203B0C-2C66-4C9D-8448-D90D49F8870F}"/>
    <cellStyle name="Note 11 2 2 2" xfId="19583" xr:uid="{ED2BFF2A-10BC-405F-9C45-6F4DDA20E42E}"/>
    <cellStyle name="Note 11 2 2 3" xfId="19584" xr:uid="{EE34703C-03EE-49D0-9C6B-541FB312C7D0}"/>
    <cellStyle name="Note 11 2 3" xfId="19585" xr:uid="{A93979AA-3968-47CA-BE66-4F4F86666BF4}"/>
    <cellStyle name="Note 11 2 4" xfId="19586" xr:uid="{8542B893-340D-4D4A-863E-50F36E78B9C0}"/>
    <cellStyle name="Note 11 2 5" xfId="19587" xr:uid="{72BA015B-D2D4-41F9-848F-0307AE287501}"/>
    <cellStyle name="Note 11 3" xfId="19588" xr:uid="{56A3CEE5-609E-4860-A253-0CFD4FDDEA6E}"/>
    <cellStyle name="Note 11 3 2" xfId="19589" xr:uid="{378E5F47-D949-46C0-9FB7-EFB66D8B8941}"/>
    <cellStyle name="Note 11 3 2 2" xfId="19590" xr:uid="{9DD7506A-A7D2-451B-B4A5-1EBBC5C7EA61}"/>
    <cellStyle name="Note 11 3 2 3" xfId="19591" xr:uid="{10B84710-9933-4156-A594-43CE57AC3781}"/>
    <cellStyle name="Note 11 3 3" xfId="19592" xr:uid="{2E94B3CD-6BDA-4B0C-8ACB-4E813B8DEEC3}"/>
    <cellStyle name="Note 11 3 4" xfId="19593" xr:uid="{4ED28F1F-37B9-4225-AFB4-B11085B68555}"/>
    <cellStyle name="Note 11 3 5" xfId="19594" xr:uid="{FD9CA7AB-EA88-460A-A63F-D9B1FD2199EB}"/>
    <cellStyle name="Note 11 4" xfId="19595" xr:uid="{4B53B35A-4453-41E9-A962-A06994AED323}"/>
    <cellStyle name="Note 11 4 2" xfId="19596" xr:uid="{644D7460-33C0-4547-B515-A518777770AF}"/>
    <cellStyle name="Note 11 4 3" xfId="19597" xr:uid="{F67EBB3B-CD62-4511-B488-38C53E47D536}"/>
    <cellStyle name="Note 11 5" xfId="19598" xr:uid="{F2CBE6DD-4418-4A85-9A8F-C084FEE70BBD}"/>
    <cellStyle name="Note 11 6" xfId="19599" xr:uid="{B4F48FDB-1515-466F-A661-42C3D25AEB23}"/>
    <cellStyle name="Note 11 7" xfId="19600" xr:uid="{518550E8-E9C6-49A7-8E22-69CE7CBCE0E7}"/>
    <cellStyle name="Note 11 8" xfId="19580" xr:uid="{180097AC-2AB3-4F97-9C1F-826F566AA3EA}"/>
    <cellStyle name="Note 11 9" xfId="23118" xr:uid="{BDAABD55-9ECE-46F6-BF07-3E51FD529EBE}"/>
    <cellStyle name="Note 12" xfId="4803" xr:uid="{AA75E609-7F0D-47E3-9290-29B56C42E5C6}"/>
    <cellStyle name="Note 12 2" xfId="19602" xr:uid="{CF1E8CC2-3F96-4DCA-AA23-6E0B21C5E54B}"/>
    <cellStyle name="Note 12 2 2" xfId="19603" xr:uid="{5FF5779A-F4ED-42F7-B274-2C44C167A7BD}"/>
    <cellStyle name="Note 12 2 2 2" xfId="19604" xr:uid="{B09B7070-2937-4774-B18C-D6FC772E4831}"/>
    <cellStyle name="Note 12 2 2 3" xfId="19605" xr:uid="{D515804F-D72C-468C-8FE0-DE7514606C9E}"/>
    <cellStyle name="Note 12 2 3" xfId="19606" xr:uid="{B9CCC7CE-2011-4668-B7E9-8057C43352F7}"/>
    <cellStyle name="Note 12 2 4" xfId="19607" xr:uid="{65155A0F-ED18-45F6-B5F9-602FC89966FE}"/>
    <cellStyle name="Note 12 2 5" xfId="19608" xr:uid="{11F1C014-59C5-4784-B0EA-D43B40B56FCC}"/>
    <cellStyle name="Note 12 3" xfId="19609" xr:uid="{768F8CFC-F1A0-4E4B-9B31-D3B3D6CC35D5}"/>
    <cellStyle name="Note 12 3 2" xfId="19610" xr:uid="{3C784514-BBB5-4FFF-BA70-13BBE3D6D3DC}"/>
    <cellStyle name="Note 12 3 2 2" xfId="19611" xr:uid="{15C92FE5-3C57-4D7D-9840-43F0C7B9D856}"/>
    <cellStyle name="Note 12 3 2 3" xfId="19612" xr:uid="{7EF78DA0-31FD-4696-9374-8B9EBD4C22A7}"/>
    <cellStyle name="Note 12 3 3" xfId="19613" xr:uid="{0E275EB1-C863-4B8F-AD2F-EA6188D97643}"/>
    <cellStyle name="Note 12 3 4" xfId="19614" xr:uid="{CC4EC1A5-7564-4C37-B4FD-19EABD4BB719}"/>
    <cellStyle name="Note 12 3 5" xfId="19615" xr:uid="{A583D292-2431-4383-AF5B-CF6C295D41C5}"/>
    <cellStyle name="Note 12 4" xfId="19616" xr:uid="{609FF35A-3A00-46D0-8E8D-C07979BA1593}"/>
    <cellStyle name="Note 12 4 2" xfId="19617" xr:uid="{A181B3B6-CBB2-4196-84A1-67B5EE5863B8}"/>
    <cellStyle name="Note 12 4 3" xfId="19618" xr:uid="{C5190EBE-CF6D-403D-BBBF-21E6293F128F}"/>
    <cellStyle name="Note 12 5" xfId="19619" xr:uid="{3A6546D6-00F6-414E-A9E2-A42CC14DC5AD}"/>
    <cellStyle name="Note 12 6" xfId="19620" xr:uid="{8DD1990E-A51B-4E1A-AF65-886F889D67EC}"/>
    <cellStyle name="Note 12 7" xfId="19621" xr:uid="{E71C43AE-3758-4F3F-88F8-CDA751E86F13}"/>
    <cellStyle name="Note 12 8" xfId="19601" xr:uid="{123E8EA3-4C61-463D-9836-AEBA19649920}"/>
    <cellStyle name="Note 12 9" xfId="23135" xr:uid="{72688C1D-76D1-41E7-9877-54E23F5BF605}"/>
    <cellStyle name="Note 13" xfId="4439" xr:uid="{724813D4-D1BC-4489-843F-305859AA6126}"/>
    <cellStyle name="Note 13 2" xfId="19623" xr:uid="{F6EB2F5D-F5AA-4063-BD83-74D501EBC49E}"/>
    <cellStyle name="Note 13 2 2" xfId="19624" xr:uid="{1EE02E15-8B3C-4D03-8FFA-2A4B1263815B}"/>
    <cellStyle name="Note 13 2 2 2" xfId="19625" xr:uid="{DD603416-B632-49A7-AF16-E64923B9493A}"/>
    <cellStyle name="Note 13 2 2 3" xfId="19626" xr:uid="{23893754-FCED-4B6C-9210-28E09BB78BD3}"/>
    <cellStyle name="Note 13 2 3" xfId="19627" xr:uid="{65F5BAA5-1C0B-41A3-8DCC-AF84EEEB51F6}"/>
    <cellStyle name="Note 13 2 4" xfId="19628" xr:uid="{4473C5B2-4207-46B2-9327-218443A14937}"/>
    <cellStyle name="Note 13 2 5" xfId="19629" xr:uid="{837B5F10-49D0-4B4C-A5F2-556D7E61184C}"/>
    <cellStyle name="Note 13 3" xfId="19630" xr:uid="{87C09215-95E2-4AC2-AE47-B86905290F3B}"/>
    <cellStyle name="Note 13 3 2" xfId="19631" xr:uid="{4849682C-6F53-47D4-BFAE-C7DDCDC621B7}"/>
    <cellStyle name="Note 13 3 2 2" xfId="19632" xr:uid="{AAF05017-46D9-41AE-A413-2CE7B8354474}"/>
    <cellStyle name="Note 13 3 2 3" xfId="19633" xr:uid="{0841D218-CB67-4126-A29A-386E7E37DD90}"/>
    <cellStyle name="Note 13 3 3" xfId="19634" xr:uid="{F5B0002F-C4AB-430F-AAD0-FD53042FAC4C}"/>
    <cellStyle name="Note 13 3 4" xfId="19635" xr:uid="{F9ACA6E4-FDF8-4AAF-BA00-293C07755711}"/>
    <cellStyle name="Note 13 3 5" xfId="19636" xr:uid="{C76AF285-F9F3-4F6C-AC67-32B31F1F8FCE}"/>
    <cellStyle name="Note 13 4" xfId="19637" xr:uid="{4F9DB720-BC8F-43F6-8CBA-B966D21D1E98}"/>
    <cellStyle name="Note 13 4 2" xfId="19638" xr:uid="{F9E737D0-6CB1-47AB-8818-E8C261CAEB12}"/>
    <cellStyle name="Note 13 4 3" xfId="19639" xr:uid="{E8AE9C71-FCAD-4212-9BA2-F2E08BBEF8EF}"/>
    <cellStyle name="Note 13 5" xfId="19640" xr:uid="{5DBAC9AB-E9C3-40C5-83A2-E2C025180687}"/>
    <cellStyle name="Note 13 6" xfId="19641" xr:uid="{31F55EC4-FBE9-4EF7-BA2D-D3675C4ABA50}"/>
    <cellStyle name="Note 13 7" xfId="19642" xr:uid="{C7242FC4-B2ED-4EAF-9F32-598196647969}"/>
    <cellStyle name="Note 13 8" xfId="19622" xr:uid="{ABDCBB55-9805-47E5-8DCB-4AC3DD942001}"/>
    <cellStyle name="Note 13 9" xfId="23211" xr:uid="{F005F12E-8923-462D-8F11-FDC73418DEB4}"/>
    <cellStyle name="Note 14" xfId="19643" xr:uid="{2E9FC030-F277-46BF-85F7-D4F220CF5955}"/>
    <cellStyle name="Note 14 2" xfId="19644" xr:uid="{44E894AE-F3D2-4404-94A9-2C5985CEA4CF}"/>
    <cellStyle name="Note 14 2 2" xfId="19645" xr:uid="{7D7D72BC-B971-43B1-9B00-4AE71B49F5EA}"/>
    <cellStyle name="Note 14 2 3" xfId="19646" xr:uid="{DFB91C19-5A65-4325-BD91-98AD0AD3C008}"/>
    <cellStyle name="Note 14 3" xfId="19647" xr:uid="{8DEEF2D6-964E-46A0-BD60-62D17639C394}"/>
    <cellStyle name="Note 14 4" xfId="19648" xr:uid="{43D39518-7F87-4876-9F4F-86E3D37C1BDF}"/>
    <cellStyle name="Note 14 5" xfId="19649" xr:uid="{41B7CD1A-44A8-4D05-83AF-662A4594EFE3}"/>
    <cellStyle name="Note 14 6" xfId="23181" xr:uid="{7043E10A-187A-4700-8657-0F403EB5F77D}"/>
    <cellStyle name="Note 15" xfId="19650" xr:uid="{43846EC1-327B-4CFE-8233-A9764037F330}"/>
    <cellStyle name="Note 16" xfId="19651" xr:uid="{A6D7D814-1698-422B-B12D-B6ABF7083791}"/>
    <cellStyle name="Note 17" xfId="19652" xr:uid="{EDBA1729-526E-477A-81EB-9B91400B65A9}"/>
    <cellStyle name="Note 18" xfId="19653" xr:uid="{2793358E-B908-49D2-84CF-6B28A84492DC}"/>
    <cellStyle name="Note 19" xfId="19654" xr:uid="{83D6CA85-6D07-44C1-9854-D322AF54286B}"/>
    <cellStyle name="Note 2" xfId="399" xr:uid="{F0A6DE49-C499-447B-85E0-9A08194112EF}"/>
    <cellStyle name="Note 2 10" xfId="2142" xr:uid="{867359F7-57F6-4DA7-954E-880BB1029678}"/>
    <cellStyle name="Note 2 10 2" xfId="6054" xr:uid="{1549148F-74DB-413F-9B89-CD8414A67158}"/>
    <cellStyle name="Note 2 10 2 2" xfId="22059" xr:uid="{14ECAC8A-453A-4882-89D1-21C3CEB4CA76}"/>
    <cellStyle name="Note 2 10 2 3" xfId="28376" xr:uid="{4A326447-E91D-4678-8A24-49F032A9772A}"/>
    <cellStyle name="Note 2 10 3" xfId="21084" xr:uid="{4718C4E0-86A5-4276-83B3-5B99F2999E84}"/>
    <cellStyle name="Note 2 10 4" xfId="19656" xr:uid="{669AB9C9-E6DD-48EF-B8D3-D1D8AD9354E5}"/>
    <cellStyle name="Note 2 10 5" xfId="25422" xr:uid="{D2BC6E56-2C58-4BAD-9834-8506EFF112C6}"/>
    <cellStyle name="Note 2 11" xfId="5473" xr:uid="{8429669C-629D-45E6-8F96-41A90CC58B1F}"/>
    <cellStyle name="Note 2 11 2" xfId="6257" xr:uid="{3471A3F4-429C-4AE3-BA28-AA5004972701}"/>
    <cellStyle name="Note 2 11 2 2" xfId="22300" xr:uid="{401BB907-C352-40E2-A480-B94DD390ABE5}"/>
    <cellStyle name="Note 2 11 3" xfId="21328" xr:uid="{877B8681-92D3-404C-98CE-E5E6FAE3387E}"/>
    <cellStyle name="Note 2 11 4" xfId="19657" xr:uid="{CAB2044E-789C-469B-BA0F-6F2C1F46D109}"/>
    <cellStyle name="Note 2 11 5" xfId="26872" xr:uid="{BDB476A6-3F0C-4C3E-9689-8BA72C7CA6AF}"/>
    <cellStyle name="Note 2 12" xfId="5669" xr:uid="{F984C182-EF62-4F7F-BED9-BE3B5AB32C36}"/>
    <cellStyle name="Note 2 12 2" xfId="6451" xr:uid="{813545C5-E9BB-4038-B57F-6DD4D164C5BD}"/>
    <cellStyle name="Note 2 12 2 2" xfId="22564" xr:uid="{4587A6BB-C377-4D29-A14A-B23ECC124147}"/>
    <cellStyle name="Note 2 12 3" xfId="21576" xr:uid="{DA0331A6-6C79-4E65-92F0-29316E1A37CA}"/>
    <cellStyle name="Note 2 12 4" xfId="19658" xr:uid="{3DD0AF36-E252-43F5-B725-16B6295241A2}"/>
    <cellStyle name="Note 2 12 5" xfId="29854" xr:uid="{3271C288-669D-41A1-9040-2C2415BAFA62}"/>
    <cellStyle name="Note 2 13" xfId="5694" xr:uid="{B9F43B54-2DEC-4388-B531-84E720E5D936}"/>
    <cellStyle name="Note 2 13 2" xfId="6476" xr:uid="{6B8FBD98-CF8E-4722-942B-23DF28C83EB6}"/>
    <cellStyle name="Note 2 13 2 2" xfId="22588" xr:uid="{16ED84FD-2F74-49A6-AE5E-22DB1C508DA8}"/>
    <cellStyle name="Note 2 13 3" xfId="20672" xr:uid="{70866B57-4781-4F35-995E-774D5E1CA442}"/>
    <cellStyle name="Note 2 13 4" xfId="23791" xr:uid="{0DA010BD-ABC6-490B-855D-7328D1E22AB0}"/>
    <cellStyle name="Note 2 14" xfId="5719" xr:uid="{6E336DE5-DAF6-4D4B-B4E0-D7A25450B8AB}"/>
    <cellStyle name="Note 2 14 2" xfId="6501" xr:uid="{D1CD5C23-4BA6-4B12-8C46-7430E5AD3107}"/>
    <cellStyle name="Note 2 14 2 2" xfId="22612" xr:uid="{0E64D0C1-58AA-4D99-9478-88D8AC1648A2}"/>
    <cellStyle name="Note 2 14 3" xfId="21623" xr:uid="{AD857A64-42BF-4950-B979-E8C1D34A2900}"/>
    <cellStyle name="Note 2 14 4" xfId="19655" xr:uid="{3D3BA3CC-6D06-4E0F-8BD9-9476E3E041BA}"/>
    <cellStyle name="Note 2 15" xfId="5742" xr:uid="{5499453B-FD44-4456-8B9E-2577E1C0D5EB}"/>
    <cellStyle name="Note 2 15 2" xfId="6524" xr:uid="{ED952F03-3BF3-46F3-B125-DB1BF66A976B}"/>
    <cellStyle name="Note 2 15 2 2" xfId="22634" xr:uid="{C2392652-7993-4842-BDFB-CD4AFB9E475C}"/>
    <cellStyle name="Note 2 15 3" xfId="21645" xr:uid="{95897CD7-4538-482D-A85A-685142914D74}"/>
    <cellStyle name="Note 2 16" xfId="5766" xr:uid="{635B979D-1C8C-42B4-830F-676819053316}"/>
    <cellStyle name="Note 2 16 2" xfId="6548" xr:uid="{F209BE53-47DF-41D4-86CB-D51143331B7C}"/>
    <cellStyle name="Note 2 16 2 2" xfId="22657" xr:uid="{A7A72301-A256-49EB-8F7B-83D8D59B067D}"/>
    <cellStyle name="Note 2 16 3" xfId="21668" xr:uid="{48693FC7-84ED-4EA9-963C-DE29C6714F84}"/>
    <cellStyle name="Note 2 17" xfId="5790" xr:uid="{DAF11B1E-3E41-4F0D-81D6-F77F70F052D0}"/>
    <cellStyle name="Note 2 17 2" xfId="6572" xr:uid="{5C020D15-D01E-4C39-8DFE-A0E04DAD91DE}"/>
    <cellStyle name="Note 2 17 2 2" xfId="22680" xr:uid="{610AE9CC-7DBA-4239-998D-C6A3D4A07171}"/>
    <cellStyle name="Note 2 17 3" xfId="21691" xr:uid="{097A3300-8581-4F07-AF84-4F3B886577E4}"/>
    <cellStyle name="Note 2 18" xfId="5815" xr:uid="{2BBEBF6A-15D6-4BEB-9F4E-F214ABA5F353}"/>
    <cellStyle name="Note 2 18 2" xfId="21715" xr:uid="{A2091EBA-6F0F-46BE-986B-D3ACF1219EB3}"/>
    <cellStyle name="Note 2 19" xfId="5839" xr:uid="{75C6D4AD-9338-4173-B421-C5E419CE0964}"/>
    <cellStyle name="Note 2 19 2" xfId="21738" xr:uid="{06373CA4-255D-4DD2-AE31-C066858656A7}"/>
    <cellStyle name="Note 2 2" xfId="64" xr:uid="{3928AA4E-BA89-480A-8E94-38FBC4774775}"/>
    <cellStyle name="Note 2 2 10" xfId="19660" xr:uid="{9EB1D695-6750-46E1-A127-313137E83608}"/>
    <cellStyle name="Note 2 2 10 2" xfId="31509" xr:uid="{A3ED8E31-A4CF-4DD9-BE62-5267BA1E3667}"/>
    <cellStyle name="Note 2 2 11" xfId="20673" xr:uid="{0C89D7BF-1DDF-4900-881B-D752312E1CDC}"/>
    <cellStyle name="Note 2 2 11 2" xfId="23915" xr:uid="{25068B68-E5E6-47EC-AF58-4B1A521D8B1F}"/>
    <cellStyle name="Note 2 2 12" xfId="19659" xr:uid="{953A681F-B63B-4FAA-ABE6-394844C0D691}"/>
    <cellStyle name="Note 2 2 13" xfId="6682" xr:uid="{F3FAAF83-E385-4E69-B492-CF94F3C58F3F}"/>
    <cellStyle name="Note 2 2 14" xfId="5064" xr:uid="{CD50FCF2-509C-47BF-B877-EAC18E6D1D25}"/>
    <cellStyle name="Note 2 2 15" xfId="22862" xr:uid="{7183B4AC-1A9C-4FA4-9F40-6F623D463CA0}"/>
    <cellStyle name="Note 2 2 16" xfId="4651" xr:uid="{A849D94C-1547-4C95-89AB-7B5CD1F60D1D}"/>
    <cellStyle name="Note 2 2 17" xfId="4352" xr:uid="{0502AE0E-5E58-4106-AC09-50E5D500EC39}"/>
    <cellStyle name="Note 2 2 2" xfId="3383" xr:uid="{8BA2E56E-1CFB-435B-94C0-9E2396D188AA}"/>
    <cellStyle name="Note 2 2 2 10" xfId="5333" xr:uid="{91A0F5B8-1AAD-430C-8046-258062EF2F66}"/>
    <cellStyle name="Note 2 2 2 10 2" xfId="23977" xr:uid="{9AA63120-AA25-4449-B6FC-004E9E89FD49}"/>
    <cellStyle name="Note 2 2 2 11" xfId="4764" xr:uid="{1CF0D785-78FF-4124-B106-CA40EAFF380A}"/>
    <cellStyle name="Note 2 2 2 12" xfId="4381" xr:uid="{0402FEBE-C609-4F1F-865B-0293947DD4BD}"/>
    <cellStyle name="Note 2 2 2 2" xfId="6149" xr:uid="{A998525A-ECFD-4AAF-9B26-874D68BE1E1A}"/>
    <cellStyle name="Note 2 2 2 2 2" xfId="19663" xr:uid="{AF773C9A-0972-43E3-B714-4FB4FFDC39BE}"/>
    <cellStyle name="Note 2 2 2 2 2 2" xfId="19664" xr:uid="{DB0C03C3-E471-4473-8807-50C9BE9BD0F0}"/>
    <cellStyle name="Note 2 2 2 2 2 2 2" xfId="28826" xr:uid="{801F65EA-16FA-437A-BF01-7E9180E050D5}"/>
    <cellStyle name="Note 2 2 2 2 2 3" xfId="19665" xr:uid="{7EC00573-B599-43E6-8DA6-ED37730EF84C}"/>
    <cellStyle name="Note 2 2 2 2 2 4" xfId="25851" xr:uid="{2D6AC88B-FD35-4665-9161-E1C80685D3A3}"/>
    <cellStyle name="Note 2 2 2 2 3" xfId="19666" xr:uid="{0DED8CA9-1630-4693-97FB-A7CA8E5EB507}"/>
    <cellStyle name="Note 2 2 2 2 3 2" xfId="27312" xr:uid="{883BC339-DE63-4A11-82BA-227B439174F3}"/>
    <cellStyle name="Note 2 2 2 2 4" xfId="19667" xr:uid="{5B3871A5-D146-451A-B4DD-8341F3E7582D}"/>
    <cellStyle name="Note 2 2 2 2 4 2" xfId="30307" xr:uid="{2DAAC5CF-DEE6-4C9A-8486-E02B7FD5F456}"/>
    <cellStyle name="Note 2 2 2 2 5" xfId="19668" xr:uid="{35F51B89-4CAB-4772-9004-2C16BEC64D3B}"/>
    <cellStyle name="Note 2 2 2 2 6" xfId="22143" xr:uid="{56D331FE-0C65-4F5E-9D52-B95F198FB17B}"/>
    <cellStyle name="Note 2 2 2 2 7" xfId="19662" xr:uid="{1A15AB38-BAD0-4CFB-A3AF-62FD34B114FF}"/>
    <cellStyle name="Note 2 2 2 2 8" xfId="24382" xr:uid="{3FEA989A-B324-4251-951C-F19EC364BD01}"/>
    <cellStyle name="Note 2 2 2 3" xfId="19669" xr:uid="{E87EEDB1-608B-44B2-A93A-CF17788B3421}"/>
    <cellStyle name="Note 2 2 2 3 2" xfId="19670" xr:uid="{05CFABAC-E741-45B6-8660-0B21DC1D2F16}"/>
    <cellStyle name="Note 2 2 2 3 2 2" xfId="19671" xr:uid="{6D0B892C-98C5-4873-A3A0-4443B2D8F141}"/>
    <cellStyle name="Note 2 2 2 3 2 2 2" xfId="29116" xr:uid="{9DD2744F-9BBC-48FC-9F55-43DD1DA77EA4}"/>
    <cellStyle name="Note 2 2 2 3 2 3" xfId="19672" xr:uid="{07C894B9-C75F-46DA-9B3F-910471BD4AF9}"/>
    <cellStyle name="Note 2 2 2 3 2 4" xfId="26138" xr:uid="{880C86F1-3711-4BB0-8B70-DC02891F3533}"/>
    <cellStyle name="Note 2 2 2 3 3" xfId="19673" xr:uid="{2924D57C-6315-43D4-8AB2-1C7300BC8211}"/>
    <cellStyle name="Note 2 2 2 3 3 2" xfId="27605" xr:uid="{E174C2E3-480A-45AC-AC25-EAE1CD6E9ACE}"/>
    <cellStyle name="Note 2 2 2 3 4" xfId="19674" xr:uid="{10D7F3BD-50FB-4F4E-B1AF-A49FD33CD2CD}"/>
    <cellStyle name="Note 2 2 2 3 4 2" xfId="30603" xr:uid="{25F8438A-7E6A-46A9-90B1-A7E49748948E}"/>
    <cellStyle name="Note 2 2 2 3 5" xfId="19675" xr:uid="{5A0379B1-05A0-4962-93C2-679EB069D68F}"/>
    <cellStyle name="Note 2 2 2 3 6" xfId="24694" xr:uid="{5020B4CF-C0D8-46CB-A3B2-44AC529CB032}"/>
    <cellStyle name="Note 2 2 2 4" xfId="19676" xr:uid="{5D6E7D8C-31D3-42DB-A6D2-FB3AB118E477}"/>
    <cellStyle name="Note 2 2 2 4 2" xfId="19677" xr:uid="{48B8BE16-72C8-4593-88B9-19A1715EDF76}"/>
    <cellStyle name="Note 2 2 2 4 2 2" xfId="29413" xr:uid="{1156F0C3-4D54-4D64-B1F8-BA07560B739F}"/>
    <cellStyle name="Note 2 2 2 4 2 3" xfId="26429" xr:uid="{6C7954A2-FA51-48D4-897B-B062DFD562F1}"/>
    <cellStyle name="Note 2 2 2 4 3" xfId="19678" xr:uid="{E63EB5B8-2FB6-429B-B655-D194F4CD5F8B}"/>
    <cellStyle name="Note 2 2 2 4 3 2" xfId="27902" xr:uid="{EE856E00-3068-412E-8EDA-FD7B045A4A54}"/>
    <cellStyle name="Note 2 2 2 4 4" xfId="30901" xr:uid="{C7D2D721-34F7-4518-9459-5430931F47FE}"/>
    <cellStyle name="Note 2 2 2 4 5" xfId="24973" xr:uid="{9D7E46E7-B41A-4E99-ABF0-AB525D9716CE}"/>
    <cellStyle name="Note 2 2 2 5" xfId="19679" xr:uid="{04D1BB3D-3A39-4597-9A67-E12414CE147A}"/>
    <cellStyle name="Note 2 2 2 5 2" xfId="26738" xr:uid="{92DA03C4-4DF6-4F27-A156-29B3045FFD70}"/>
    <cellStyle name="Note 2 2 2 5 2 2" xfId="29722" xr:uid="{B94E8E5B-AF35-4C34-BD13-571EB29D08D7}"/>
    <cellStyle name="Note 2 2 2 5 3" xfId="28211" xr:uid="{C9635C15-18BE-4E5F-B300-62CB9958B5D8}"/>
    <cellStyle name="Note 2 2 2 5 4" xfId="31211" xr:uid="{A4E4EA88-05B1-4230-BF77-1712249CF202}"/>
    <cellStyle name="Note 2 2 2 5 5" xfId="25270" xr:uid="{8F5131B9-CC9F-41CA-B91D-4C51456FF85A}"/>
    <cellStyle name="Note 2 2 2 6" xfId="19680" xr:uid="{E702D7A1-87EE-4984-9DB4-09522706EC18}"/>
    <cellStyle name="Note 2 2 2 6 2" xfId="28536" xr:uid="{EEDD8590-5A41-45A4-B093-398D2F3CD1C1}"/>
    <cellStyle name="Note 2 2 2 6 3" xfId="25570" xr:uid="{7767DA97-4F70-48F9-BD8C-0D56F114D844}"/>
    <cellStyle name="Note 2 2 2 7" xfId="19681" xr:uid="{FBF58885-F00B-44F0-A5A1-42E90FC1C1A3}"/>
    <cellStyle name="Note 2 2 2 7 2" xfId="27021" xr:uid="{459ECB7B-B845-47FA-9041-AA052A700159}"/>
    <cellStyle name="Note 2 2 2 8" xfId="20741" xr:uid="{85C038ED-189C-4C04-BEA9-51292A5D3A35}"/>
    <cellStyle name="Note 2 2 2 8 2" xfId="30015" xr:uid="{B1265CD8-7DC7-41E9-A19B-F5180A18706A}"/>
    <cellStyle name="Note 2 2 2 9" xfId="19661" xr:uid="{AA50CA8B-9347-4622-9CA9-852525AC9D17}"/>
    <cellStyle name="Note 2 2 2 9 2" xfId="31510" xr:uid="{1A8A1671-2F93-41B2-9B1B-C0873922E557}"/>
    <cellStyle name="Note 2 2 3" xfId="971" xr:uid="{8BD4C509-716D-4413-87E1-85D9CA4C9216}"/>
    <cellStyle name="Note 2 2 3 10" xfId="24304" xr:uid="{7ABD1BBA-F287-4DAB-B247-84524C167480}"/>
    <cellStyle name="Note 2 2 3 11" xfId="5562" xr:uid="{4B5E3DE2-34A0-4059-9688-39BE03FA1F73}"/>
    <cellStyle name="Note 2 2 3 2" xfId="6341" xr:uid="{6638DCDE-EB18-4506-B8A4-EEF9E85474A9}"/>
    <cellStyle name="Note 2 2 3 2 2" xfId="19684" xr:uid="{F2671CD5-85F5-4871-AA81-0970578C4E90}"/>
    <cellStyle name="Note 2 2 3 2 2 2" xfId="19685" xr:uid="{DE1DEED6-88C1-4DB5-B92D-1908C4578B10}"/>
    <cellStyle name="Note 2 2 3 2 2 3" xfId="19686" xr:uid="{BA07CF2E-73E3-4EF4-9B7E-9FEAFBE198EC}"/>
    <cellStyle name="Note 2 2 3 2 2 4" xfId="28759" xr:uid="{893623A5-39B9-48D4-A475-512DF305151B}"/>
    <cellStyle name="Note 2 2 3 2 3" xfId="19687" xr:uid="{31F8D1E5-EF37-4B42-ABF1-96B43EA7A9E2}"/>
    <cellStyle name="Note 2 2 3 2 4" xfId="19688" xr:uid="{DBD33C2D-C806-4A46-8E13-336678D695BD}"/>
    <cellStyle name="Note 2 2 3 2 5" xfId="19689" xr:uid="{45F75E54-6F7E-473E-A257-35C4CE8C18D4}"/>
    <cellStyle name="Note 2 2 3 2 6" xfId="22399" xr:uid="{C54BD63F-4FDC-4164-B8F8-94B47B5C6FC0}"/>
    <cellStyle name="Note 2 2 3 2 7" xfId="19683" xr:uid="{01163743-AC98-4E94-9C2A-63F1DC387D37}"/>
    <cellStyle name="Note 2 2 3 2 8" xfId="25782" xr:uid="{8AF32F6C-F390-4319-854A-098540FECA3A}"/>
    <cellStyle name="Note 2 2 3 3" xfId="19690" xr:uid="{6101AB57-7394-4DB2-870F-3B4311192672}"/>
    <cellStyle name="Note 2 2 3 3 2" xfId="19691" xr:uid="{1581C006-35E0-4656-A60E-09BC68F2ABE9}"/>
    <cellStyle name="Note 2 2 3 3 2 2" xfId="19692" xr:uid="{802425CA-5CEE-4E34-96C2-DBCCF50CE9CE}"/>
    <cellStyle name="Note 2 2 3 3 2 3" xfId="19693" xr:uid="{C54A4CA6-DB4A-4E7D-A463-82BEAB164425}"/>
    <cellStyle name="Note 2 2 3 3 3" xfId="19694" xr:uid="{ABC7E56D-80D6-4A7C-87C6-4C2223D51203}"/>
    <cellStyle name="Note 2 2 3 3 4" xfId="19695" xr:uid="{60F6E786-7691-4D8C-9651-D4760871B1B5}"/>
    <cellStyle name="Note 2 2 3 3 5" xfId="19696" xr:uid="{B771B51D-8F56-48AA-A9B5-E557D9FC48CC}"/>
    <cellStyle name="Note 2 2 3 3 6" xfId="27245" xr:uid="{BE561D0A-3A96-4884-8BD9-25AD84F853B0}"/>
    <cellStyle name="Note 2 2 3 4" xfId="19697" xr:uid="{058B3907-1BE9-42B5-873D-B16FA732B96B}"/>
    <cellStyle name="Note 2 2 3 4 2" xfId="19698" xr:uid="{E2ADE156-19BE-4588-8F0D-6CA9705F76DE}"/>
    <cellStyle name="Note 2 2 3 4 3" xfId="19699" xr:uid="{93863313-D174-4CEA-9352-2E42C928B288}"/>
    <cellStyle name="Note 2 2 3 4 4" xfId="30239" xr:uid="{95648BF9-CAC2-4D1F-8EB9-2783408BCB7E}"/>
    <cellStyle name="Note 2 2 3 5" xfId="19700" xr:uid="{3F3BB009-9593-4FF9-BD61-30962DB197A9}"/>
    <cellStyle name="Note 2 2 3 6" xfId="19701" xr:uid="{D7CE109D-92B0-48C5-80B1-A41FF9F0E296}"/>
    <cellStyle name="Note 2 2 3 7" xfId="19702" xr:uid="{75254C78-C5D6-4A79-BBE4-4247BA5B1365}"/>
    <cellStyle name="Note 2 2 3 8" xfId="21415" xr:uid="{63FD484C-AAB4-4DF9-8F0C-FD71D030C388}"/>
    <cellStyle name="Note 2 2 3 9" xfId="19682" xr:uid="{BF7A8C73-AB67-48A4-9E1A-7CA2C1585CB1}"/>
    <cellStyle name="Note 2 2 4" xfId="5948" xr:uid="{64DD06BA-A723-4D3B-8700-3DEE55394D7D}"/>
    <cellStyle name="Note 2 2 4 2" xfId="19704" xr:uid="{134DDB5F-ECB7-4193-8772-B2E6C210F0C1}"/>
    <cellStyle name="Note 2 2 4 2 2" xfId="19705" xr:uid="{5E153182-63BA-4F7E-BAEF-DAACD4D5EF6E}"/>
    <cellStyle name="Note 2 2 4 2 2 2" xfId="29048" xr:uid="{64025DBF-B06B-41E6-B600-26A7A7307A61}"/>
    <cellStyle name="Note 2 2 4 2 3" xfId="19706" xr:uid="{4B788C66-2A87-487D-B14F-4B79CDB3D0F9}"/>
    <cellStyle name="Note 2 2 4 2 4" xfId="26069" xr:uid="{23A9D42B-78C3-4B1F-A81C-57C9F658B757}"/>
    <cellStyle name="Note 2 2 4 3" xfId="19707" xr:uid="{7498B11F-E13D-498D-BECA-2D4137C3FCA7}"/>
    <cellStyle name="Note 2 2 4 3 2" xfId="27537" xr:uid="{EF9D884D-7CFD-4FC7-9DF0-B684B719598A}"/>
    <cellStyle name="Note 2 2 4 4" xfId="19708" xr:uid="{50589523-2FC0-418C-A740-F37BAD7D54E5}"/>
    <cellStyle name="Note 2 2 4 4 2" xfId="30534" xr:uid="{EDFDBFC1-C677-40C9-8C63-8268CA639921}"/>
    <cellStyle name="Note 2 2 4 5" xfId="19709" xr:uid="{34D75940-CE32-4A5C-8F8B-3AE49B311366}"/>
    <cellStyle name="Note 2 2 4 6" xfId="19710" xr:uid="{660613B8-35EF-48EF-87F9-4342A6B4A45E}"/>
    <cellStyle name="Note 2 2 4 7" xfId="21900" xr:uid="{3945F10A-8E50-4F91-AEFB-9A92941B3B3D}"/>
    <cellStyle name="Note 2 2 4 8" xfId="19703" xr:uid="{7083652A-6DFC-46F0-A467-1AD0E726350E}"/>
    <cellStyle name="Note 2 2 4 9" xfId="24625" xr:uid="{12369F85-312B-4E24-86CD-1D33E2390853}"/>
    <cellStyle name="Note 2 2 5" xfId="19711" xr:uid="{27B1B145-0ADC-4466-BC2C-18B14A5BC3C4}"/>
    <cellStyle name="Note 2 2 5 2" xfId="19712" xr:uid="{F9BE407C-A2DA-4FE0-A41D-39150FC94AFD}"/>
    <cellStyle name="Note 2 2 5 2 2" xfId="19713" xr:uid="{39C757AA-5B4A-4BBE-9D95-A9063D30B9AE}"/>
    <cellStyle name="Note 2 2 5 2 2 2" xfId="29345" xr:uid="{055D535D-609D-4898-921E-E8B9ABFF7696}"/>
    <cellStyle name="Note 2 2 5 2 3" xfId="19714" xr:uid="{3BD621C1-BBEC-4157-B995-2563ED22F802}"/>
    <cellStyle name="Note 2 2 5 2 4" xfId="26361" xr:uid="{8953A8D1-D863-41EA-937D-65D941118735}"/>
    <cellStyle name="Note 2 2 5 3" xfId="19715" xr:uid="{099DA7E2-D4C7-4C49-AB9E-A2EEFDE3E327}"/>
    <cellStyle name="Note 2 2 5 3 2" xfId="27834" xr:uid="{B91BFFBA-5E1A-4E7B-B13B-754A0BD3D263}"/>
    <cellStyle name="Note 2 2 5 4" xfId="19716" xr:uid="{54877832-2209-4AA4-AE9A-C83F9460E935}"/>
    <cellStyle name="Note 2 2 5 4 2" xfId="30832" xr:uid="{C8686513-8426-4DFD-9422-D668CB8C3ECA}"/>
    <cellStyle name="Note 2 2 5 5" xfId="19717" xr:uid="{F5392BAD-C11E-49E5-A8CE-99FA7F400A67}"/>
    <cellStyle name="Note 2 2 5 6" xfId="24905" xr:uid="{7BD6FCA2-BC61-41A2-B25E-5571E629A2A7}"/>
    <cellStyle name="Note 2 2 6" xfId="19718" xr:uid="{DCB744CE-623C-4C98-B0B2-A9865178461D}"/>
    <cellStyle name="Note 2 2 6 2" xfId="19719" xr:uid="{F262D0A8-4115-4202-A5AF-699DA4F5E61E}"/>
    <cellStyle name="Note 2 2 6 2 2" xfId="29654" xr:uid="{5C523D2A-0AF8-45D7-97CE-F9E2ABEB7C5B}"/>
    <cellStyle name="Note 2 2 6 2 3" xfId="26670" xr:uid="{FEA1E750-AC4B-4852-85D8-B6418B1C0E55}"/>
    <cellStyle name="Note 2 2 6 3" xfId="19720" xr:uid="{26DF0632-79DF-46C3-AC9F-07412A40F6C1}"/>
    <cellStyle name="Note 2 2 6 3 2" xfId="28143" xr:uid="{147F1430-0497-4AE0-BC7D-FA27825429AC}"/>
    <cellStyle name="Note 2 2 6 4" xfId="31142" xr:uid="{11DB18CB-1749-48BA-B65B-3580CAD3C213}"/>
    <cellStyle name="Note 2 2 6 5" xfId="25201" xr:uid="{471649D2-1463-4D93-A440-112AFB0B1DD5}"/>
    <cellStyle name="Note 2 2 7" xfId="19721" xr:uid="{8CCCCD58-2DB5-4BD8-869C-86B15297396F}"/>
    <cellStyle name="Note 2 2 7 2" xfId="28468" xr:uid="{56C2BB8F-F6EE-4E0B-A085-4EE6BDB8EF22}"/>
    <cellStyle name="Note 2 2 7 3" xfId="25501" xr:uid="{4C877D46-98E8-4703-8F66-7E31E4E91367}"/>
    <cellStyle name="Note 2 2 8" xfId="19722" xr:uid="{0BE42640-C63D-4480-9C85-63E597DB4A8E}"/>
    <cellStyle name="Note 2 2 8 2" xfId="26952" xr:uid="{1532ED13-F4BE-4520-8016-A84A45236195}"/>
    <cellStyle name="Note 2 2 9" xfId="19723" xr:uid="{BB624626-D124-4374-9132-2FCF473D9A76}"/>
    <cellStyle name="Note 2 2 9 2" xfId="29946" xr:uid="{4B17834B-563F-4854-A61F-6C894B9A8AEB}"/>
    <cellStyle name="Note 2 20" xfId="5862" xr:uid="{10B3AD56-0008-4E47-A037-1DDEA587FAC3}"/>
    <cellStyle name="Note 2 20 2" xfId="21761" xr:uid="{08D24968-11E6-4A98-82A1-4A58C96347D4}"/>
    <cellStyle name="Note 2 21" xfId="5885" xr:uid="{236A6FDC-A118-4CC7-B0D4-5D9F159A7830}"/>
    <cellStyle name="Note 2 21 2" xfId="21784" xr:uid="{5C63C952-8347-4732-BAF8-2FA9F46A5EA0}"/>
    <cellStyle name="Note 2 22" xfId="5910" xr:uid="{952AC2CE-0E66-455D-AD48-23FB0E41C679}"/>
    <cellStyle name="Note 2 22 2" xfId="21807" xr:uid="{DFF88AC3-88B3-46F8-A7FF-44A65EAD08AA}"/>
    <cellStyle name="Note 2 23" xfId="5001" xr:uid="{5052439B-49AB-49AA-932B-362516439DA0}"/>
    <cellStyle name="Note 2 24" xfId="6620" xr:uid="{448FE771-D3EA-4F1B-A32F-AD69210A6FB5}"/>
    <cellStyle name="Note 2 25" xfId="4892" xr:uid="{3934EBD9-5CDD-4453-90F4-0B28DFE85C56}"/>
    <cellStyle name="Note 2 26" xfId="22843" xr:uid="{16924DA5-116D-462F-A633-D616D7A2E7EF}"/>
    <cellStyle name="Note 2 27" xfId="4533" xr:uid="{8E3C23B8-4C6D-4097-BD2F-27A76D70EA8C}"/>
    <cellStyle name="Note 2 3" xfId="666" xr:uid="{1CD4F487-C263-4260-ABF9-54BC451B5C04}"/>
    <cellStyle name="Note 2 3 10" xfId="5081" xr:uid="{378FE4F5-D18E-4FF2-BF36-5DBBDCAA7E7B}"/>
    <cellStyle name="Note 2 3 11" xfId="23116" xr:uid="{D1846CDE-5AD0-4D8B-9F92-9A8E98D688E4}"/>
    <cellStyle name="Note 2 3 12" xfId="4786" xr:uid="{062184BD-2EBD-4E21-B01C-7FF48D61BE13}"/>
    <cellStyle name="Note 2 3 2" xfId="795" xr:uid="{60B53F7B-0FBD-4AEA-95AE-B41C589DFFFC}"/>
    <cellStyle name="Note 2 3 2 2" xfId="794" xr:uid="{342C816A-2B0D-4A67-9ADE-DCB047E7EB50}"/>
    <cellStyle name="Note 2 3 2 2 2" xfId="1429" xr:uid="{A81D44E4-959E-499A-A95E-C7D9730DCE5C}"/>
    <cellStyle name="Note 2 3 2 2 2 2" xfId="2091" xr:uid="{9D2B86E6-A048-4632-89BC-134F12AA3CF2}"/>
    <cellStyle name="Note 2 3 2 2 2 2 2" xfId="3326" xr:uid="{2A96E926-AA4F-4CA6-AE80-81D281822AE8}"/>
    <cellStyle name="Note 2 3 2 2 2 3" xfId="2725" xr:uid="{B16E9227-547F-451B-B8C8-C44A88676CC0}"/>
    <cellStyle name="Note 2 3 2 2 2 4" xfId="19727" xr:uid="{4AB521B8-F011-4126-BE2A-21E5A30211F5}"/>
    <cellStyle name="Note 2 3 2 2 3" xfId="1801" xr:uid="{61F2EE7A-342A-4554-9EFD-ADD306D846B5}"/>
    <cellStyle name="Note 2 3 2 2 3 2" xfId="3022" xr:uid="{FE43CAA0-BE7A-4481-BAC1-30ECAF468981}"/>
    <cellStyle name="Note 2 3 2 2 3 3" xfId="19728" xr:uid="{B310B995-22FE-49FD-8D89-7A2A5E268902}"/>
    <cellStyle name="Note 2 3 2 2 4" xfId="2362" xr:uid="{AF30352C-25FE-4975-9521-105B18E97096}"/>
    <cellStyle name="Note 2 3 2 2 5" xfId="19726" xr:uid="{4B9A1A44-5E75-43E9-A414-35173EAD68DB}"/>
    <cellStyle name="Note 2 3 2 2 6" xfId="25815" xr:uid="{A7145A81-447A-45F3-9E2F-1177E3DD352F}"/>
    <cellStyle name="Note 2 3 2 3" xfId="1428" xr:uid="{ACD5C418-9A27-4F9C-937B-776A88E05729}"/>
    <cellStyle name="Note 2 3 2 3 2" xfId="2090" xr:uid="{B8C478B8-8739-412A-B179-27B3678F5AF3}"/>
    <cellStyle name="Note 2 3 2 3 2 2" xfId="3325" xr:uid="{6E040008-36DA-48EF-8ECA-54C9C3A4852A}"/>
    <cellStyle name="Note 2 3 2 3 3" xfId="2724" xr:uid="{734A2C0F-6380-4EE2-B1C4-9153916F22AB}"/>
    <cellStyle name="Note 2 3 2 3 4" xfId="19729" xr:uid="{BA91C026-5178-431B-AA6F-A58B249CB4AB}"/>
    <cellStyle name="Note 2 3 2 4" xfId="1800" xr:uid="{778E5594-EAAF-40F6-ADD2-ECEAD9341604}"/>
    <cellStyle name="Note 2 3 2 4 2" xfId="3021" xr:uid="{FBEDCF22-3453-4A4C-AB82-1F921707F721}"/>
    <cellStyle name="Note 2 3 2 4 3" xfId="19730" xr:uid="{ADFE495E-DE4A-44AC-A8A9-2E186836C390}"/>
    <cellStyle name="Note 2 3 2 5" xfId="2245" xr:uid="{0F3BD63F-C169-4BD1-ADFD-6D64B16E31A7}"/>
    <cellStyle name="Note 2 3 2 5 2" xfId="31512" xr:uid="{D285F999-04F7-4049-9CF4-650E4172F412}"/>
    <cellStyle name="Note 2 3 2 5 3" xfId="19731" xr:uid="{7F2DDF23-42BF-4F93-BEF6-FCA8D10F3554}"/>
    <cellStyle name="Note 2 3 2 6" xfId="21184" xr:uid="{A7C63C8C-8A5D-4D90-A2AD-ED225A05078D}"/>
    <cellStyle name="Note 2 3 2 7" xfId="19725" xr:uid="{612DCF32-B8BD-4A9D-A9B2-E8D241961807}"/>
    <cellStyle name="Note 2 3 2 8" xfId="24347" xr:uid="{313204DD-E34D-48A3-AACA-D806E4FDB279}"/>
    <cellStyle name="Note 2 3 3" xfId="880" xr:uid="{53F95A65-40DA-48E6-AFB4-884A4E7C5338}"/>
    <cellStyle name="Note 2 3 3 2" xfId="1430" xr:uid="{491E6998-6AB6-437E-A28C-52B65C422447}"/>
    <cellStyle name="Note 2 3 3 2 2" xfId="2092" xr:uid="{5E13A266-EB17-4D2B-B08D-6A8FBC16BA42}"/>
    <cellStyle name="Note 2 3 3 2 2 2" xfId="3327" xr:uid="{C6753ABA-E376-4FE3-A6CE-9871CA8E1749}"/>
    <cellStyle name="Note 2 3 3 2 2 3" xfId="19734" xr:uid="{D9AFA911-1522-4081-A756-0913674FDB12}"/>
    <cellStyle name="Note 2 3 3 2 3" xfId="2726" xr:uid="{A72EB771-1531-4A08-9083-89AE4D6CCCFF}"/>
    <cellStyle name="Note 2 3 3 2 3 2" xfId="19735" xr:uid="{F561FC0E-C753-4C7B-BC96-0C7502EF1FE7}"/>
    <cellStyle name="Note 2 3 3 2 4" xfId="22414" xr:uid="{652587F4-DE3E-48AB-8BF6-290419959F49}"/>
    <cellStyle name="Note 2 3 3 2 5" xfId="19733" xr:uid="{929608D9-EA4C-4EDD-B2DC-F3D8E3B0E8AB}"/>
    <cellStyle name="Note 2 3 3 2 6" xfId="26102" xr:uid="{236E5D74-9F53-4818-9617-4CE8A4146B08}"/>
    <cellStyle name="Note 2 3 3 3" xfId="1802" xr:uid="{FF7F5838-8A61-4881-ABD7-4CE2A4021A64}"/>
    <cellStyle name="Note 2 3 3 3 2" xfId="3023" xr:uid="{27754A36-A7E5-4F9A-865A-1A388E9364E5}"/>
    <cellStyle name="Note 2 3 3 3 3" xfId="19736" xr:uid="{BF222834-4FA8-4BE7-A932-03EE0E3CDA04}"/>
    <cellStyle name="Note 2 3 3 4" xfId="2292" xr:uid="{B6BD6C82-C9A1-46B8-9342-59002F3152B1}"/>
    <cellStyle name="Note 2 3 3 4 2" xfId="30567" xr:uid="{19E99A4E-955B-44BE-9D84-CEC2F34D531B}"/>
    <cellStyle name="Note 2 3 3 4 3" xfId="19737" xr:uid="{BE4AC05B-7A1E-4FD5-B97A-820C2421605E}"/>
    <cellStyle name="Note 2 3 3 5" xfId="19738" xr:uid="{C39DF956-E8C0-484D-A4AA-72AA77DA8557}"/>
    <cellStyle name="Note 2 3 3 5 2" xfId="31513" xr:uid="{82452D69-FA6A-4D0B-8987-2E03C47B7E4D}"/>
    <cellStyle name="Note 2 3 3 6" xfId="21430" xr:uid="{2A33A38C-5F6B-43ED-87D6-3CA665F848F5}"/>
    <cellStyle name="Note 2 3 3 7" xfId="19732" xr:uid="{16117336-1D03-4E73-BE27-A0202F8FEDF5}"/>
    <cellStyle name="Note 2 3 3 8" xfId="24658" xr:uid="{05D6D639-D8BE-4B27-B2D9-AAEDF4EA03BF}"/>
    <cellStyle name="Note 2 3 4" xfId="796" xr:uid="{F504A120-1778-468D-9AC1-AED18CC07C2D}"/>
    <cellStyle name="Note 2 3 4 2" xfId="1427" xr:uid="{A83B88A1-3D06-4A3C-9AEC-E942DC94F937}"/>
    <cellStyle name="Note 2 3 4 2 2" xfId="2089" xr:uid="{9BFCAD6B-BB33-4610-8AD5-7FF3905514ED}"/>
    <cellStyle name="Note 2 3 4 2 2 2" xfId="3324" xr:uid="{84E8CA23-EF0B-4F14-905D-58E2CF287B98}"/>
    <cellStyle name="Note 2 3 4 2 3" xfId="2727" xr:uid="{FCEF3ECB-EA4A-4CF9-9AD1-3AFCBBDFF94D}"/>
    <cellStyle name="Note 2 3 4 2 4" xfId="19740" xr:uid="{0364D9FA-52DE-4EC3-A63E-B1352D9C6E06}"/>
    <cellStyle name="Note 2 3 4 3" xfId="1799" xr:uid="{6AFBA546-CB43-415E-987D-D9732BE38E1B}"/>
    <cellStyle name="Note 2 3 4 3 2" xfId="3020" xr:uid="{282139A4-3F15-4405-B4B6-206395EAF3B1}"/>
    <cellStyle name="Note 2 3 4 3 3" xfId="19741" xr:uid="{CA99F452-C89A-4C9A-94AE-EA3E8CDC7C69}"/>
    <cellStyle name="Note 2 3 4 4" xfId="2425" xr:uid="{16A21FB2-6B62-4185-9FB3-56BA49442947}"/>
    <cellStyle name="Note 2 3 4 4 2" xfId="30865" xr:uid="{A08D1776-1359-40F2-B7C0-E1D3E2C91424}"/>
    <cellStyle name="Note 2 3 4 5" xfId="19739" xr:uid="{5911A393-A862-4D31-8D10-48BFFD10BA93}"/>
    <cellStyle name="Note 2 3 4 6" xfId="24937" xr:uid="{36A2183F-386E-4AF2-ACE4-9C3900043936}"/>
    <cellStyle name="Note 2 3 5" xfId="1180" xr:uid="{0FFCCF77-44EC-42FD-9E5D-1BC7BBF80B9B}"/>
    <cellStyle name="Note 2 3 5 2" xfId="1842" xr:uid="{32AE038F-46C0-4B61-99D6-E8B36CD55AE8}"/>
    <cellStyle name="Note 2 3 5 2 2" xfId="3077" xr:uid="{25AEEC61-3DDF-4AD2-AAE0-23074952C977}"/>
    <cellStyle name="Note 2 3 5 3" xfId="2723" xr:uid="{AFC91325-4ACF-4AA1-B06A-38CD81AD8B70}"/>
    <cellStyle name="Note 2 3 5 4" xfId="31175" xr:uid="{3994EA8F-2685-4323-BC13-42669C8AA951}"/>
    <cellStyle name="Note 2 3 5 5" xfId="25234" xr:uid="{BEACB14C-B8F5-46A1-A0ED-8E8354688CFC}"/>
    <cellStyle name="Note 2 3 5 6" xfId="19742" xr:uid="{C9CF28D4-2F7B-4A8B-ABC5-7846D809A321}"/>
    <cellStyle name="Note 2 3 6" xfId="1552" xr:uid="{BE6B2AE1-F740-4267-9CCC-38C5CB9E0E61}"/>
    <cellStyle name="Note 2 3 6 2" xfId="2773" xr:uid="{B40B184D-7D25-4B10-907E-D4F400491F02}"/>
    <cellStyle name="Note 2 3 6 3" xfId="25534" xr:uid="{977137BD-ABEC-4089-B13F-33C613C7C767}"/>
    <cellStyle name="Note 2 3 6 4" xfId="19743" xr:uid="{F862A4AB-668A-4AAF-9C18-8FAE548EF3A3}"/>
    <cellStyle name="Note 2 3 7" xfId="2173" xr:uid="{8E02B4C5-927F-4869-9EA6-8CD6731991F0}"/>
    <cellStyle name="Note 2 3 7 2" xfId="26985" xr:uid="{45834D9B-7EAB-433C-A049-C16E725FE970}"/>
    <cellStyle name="Note 2 3 7 3" xfId="19744" xr:uid="{54CEC162-71D0-4C23-8540-044F04778CC1}"/>
    <cellStyle name="Note 2 3 8" xfId="20740" xr:uid="{7DA5FFD3-1153-4AB1-8EFA-1963D6315B80}"/>
    <cellStyle name="Note 2 3 8 2" xfId="29979" xr:uid="{04D637CA-F261-43F6-B381-37515C2388F1}"/>
    <cellStyle name="Note 2 3 9" xfId="19724" xr:uid="{1B568A91-F199-4ADD-9F01-456EA052928E}"/>
    <cellStyle name="Note 2 3 9 2" xfId="31511" xr:uid="{EBBCC5DA-3959-4373-934F-CCF83C367328}"/>
    <cellStyle name="Note 2 4" xfId="895" xr:uid="{A0A7A74E-F5CC-484F-861A-8E2BAB2EA5BA}"/>
    <cellStyle name="Note 2 4 10" xfId="5098" xr:uid="{1706F4A9-4106-4832-A45C-AD6E38074F3A}"/>
    <cellStyle name="Note 2 4 11" xfId="23133" xr:uid="{5F393466-5004-4D15-8A47-6EC654DCE460}"/>
    <cellStyle name="Note 2 4 2" xfId="879" xr:uid="{9969C303-29E5-4203-9A18-514E7FA1AE5E}"/>
    <cellStyle name="Note 2 4 2 2" xfId="1432" xr:uid="{BC4AA284-2F4E-4441-BEB5-2B5A90D39892}"/>
    <cellStyle name="Note 2 4 2 2 2" xfId="2094" xr:uid="{15EA984D-8CEB-406A-83E0-EE208D0DC53A}"/>
    <cellStyle name="Note 2 4 2 2 2 2" xfId="3329" xr:uid="{26125607-FFED-44AA-92F2-40C93487C8CA}"/>
    <cellStyle name="Note 2 4 2 2 2 3" xfId="19748" xr:uid="{BFD3637B-E41A-45F9-89E7-DABBCB084E41}"/>
    <cellStyle name="Note 2 4 2 2 3" xfId="2729" xr:uid="{7EC5CF92-C37E-41D8-AC8C-5BD6C244E9C8}"/>
    <cellStyle name="Note 2 4 2 2 3 2" xfId="19749" xr:uid="{32690BF5-D861-4C67-9202-C68AC320BD11}"/>
    <cellStyle name="Note 2 4 2 2 4" xfId="22173" xr:uid="{4DDB0098-D02F-4C1D-B022-A464002ACA24}"/>
    <cellStyle name="Note 2 4 2 2 5" xfId="19747" xr:uid="{A48CA0BF-1F4D-41D8-B8ED-68565A52A4D8}"/>
    <cellStyle name="Note 2 4 2 2 6" xfId="25745" xr:uid="{5F3D64F6-7C20-4A23-896A-0F74751D2CE5}"/>
    <cellStyle name="Note 2 4 2 3" xfId="1804" xr:uid="{95CB70F5-831E-470B-8082-012B904A2C3D}"/>
    <cellStyle name="Note 2 4 2 3 2" xfId="3025" xr:uid="{287A83A3-69E8-4C54-93F7-483F07B7BC43}"/>
    <cellStyle name="Note 2 4 2 3 3" xfId="19750" xr:uid="{8D17C7DB-BC6F-41EC-AEB8-04431C5785F2}"/>
    <cellStyle name="Note 2 4 2 4" xfId="2361" xr:uid="{91C79365-F46D-4A3A-8194-F377C27EAAE9}"/>
    <cellStyle name="Note 2 4 2 4 2" xfId="30202" xr:uid="{C70458A9-CF6E-4BA3-A9CF-24B31D501093}"/>
    <cellStyle name="Note 2 4 2 4 3" xfId="19751" xr:uid="{C544EEA9-7C7B-4BDC-9B15-56A0E2B21DDB}"/>
    <cellStyle name="Note 2 4 2 5" xfId="19752" xr:uid="{10303D4C-684C-4DC4-93B5-85CE7B2B56B1}"/>
    <cellStyle name="Note 2 4 2 6" xfId="21201" xr:uid="{189B2716-C62A-4B52-92CA-C8E86C6CB31E}"/>
    <cellStyle name="Note 2 4 2 7" xfId="19746" xr:uid="{962AB96A-1899-4D46-9A44-8CA271645BFC}"/>
    <cellStyle name="Note 2 4 2 8" xfId="24265" xr:uid="{F90A56EB-F682-417C-B393-4AC4CEB4AA22}"/>
    <cellStyle name="Note 2 4 3" xfId="1431" xr:uid="{BEF506FE-2596-4492-B050-F21A406D52FE}"/>
    <cellStyle name="Note 2 4 3 2" xfId="2093" xr:uid="{A7CAAC27-381E-49F8-BB0B-AC9C13C3B698}"/>
    <cellStyle name="Note 2 4 3 2 2" xfId="3328" xr:uid="{C463C60D-72C8-442B-A2D2-0ABDB3D9071F}"/>
    <cellStyle name="Note 2 4 3 2 2 2" xfId="29012" xr:uid="{E5E48AB8-0B13-42B2-9461-0023861CCC34}"/>
    <cellStyle name="Note 2 4 3 2 2 3" xfId="19755" xr:uid="{54421A0E-BBA1-4CFD-AFAB-A534427D9F1D}"/>
    <cellStyle name="Note 2 4 3 2 3" xfId="19756" xr:uid="{D0152E9B-B268-4D94-BFE6-68070BF969B8}"/>
    <cellStyle name="Note 2 4 3 2 4" xfId="22432" xr:uid="{924B5504-61E6-441F-97C5-CD83BA6AFEE4}"/>
    <cellStyle name="Note 2 4 3 2 5" xfId="19754" xr:uid="{5D803F34-5CF2-4160-B6FB-B46E920707B1}"/>
    <cellStyle name="Note 2 4 3 2 6" xfId="26033" xr:uid="{4CD778D1-DA18-4C54-B745-61366AE965D1}"/>
    <cellStyle name="Note 2 4 3 3" xfId="2728" xr:uid="{3E4F993E-18A7-49C4-A57D-8F7BCFC68EA7}"/>
    <cellStyle name="Note 2 4 3 3 2" xfId="27501" xr:uid="{A438C3CA-2A46-4C99-A56D-F2310A14BDD1}"/>
    <cellStyle name="Note 2 4 3 3 3" xfId="19757" xr:uid="{427B9CD3-9C29-4F33-AB56-2DEAADB059DE}"/>
    <cellStyle name="Note 2 4 3 4" xfId="19758" xr:uid="{F4203E1C-EDC7-4CFC-939A-4712271DF5B1}"/>
    <cellStyle name="Note 2 4 3 4 2" xfId="30498" xr:uid="{85F0E726-8303-4318-A28C-E3E57ECA845A}"/>
    <cellStyle name="Note 2 4 3 5" xfId="19759" xr:uid="{09CDF427-9088-4971-9834-C3042790FBDD}"/>
    <cellStyle name="Note 2 4 3 6" xfId="21447" xr:uid="{B7942185-5F23-4088-96D0-AD3DD83A7142}"/>
    <cellStyle name="Note 2 4 3 7" xfId="19753" xr:uid="{9E4258CA-16DD-41C5-A589-F35A547720FD}"/>
    <cellStyle name="Note 2 4 3 8" xfId="24589" xr:uid="{6296B37D-7AF0-4662-B6DB-FAF938865BBF}"/>
    <cellStyle name="Note 2 4 4" xfId="1803" xr:uid="{E9AF9475-C28D-4951-8340-28F291A90CE7}"/>
    <cellStyle name="Note 2 4 4 2" xfId="3024" xr:uid="{0CF9F83F-AF46-4CC0-AE49-A3204DE2B6AF}"/>
    <cellStyle name="Note 2 4 4 2 2" xfId="29308" xr:uid="{5EB8C3DE-BBC4-4B92-93A8-4A1CFA319008}"/>
    <cellStyle name="Note 2 4 4 2 3" xfId="26324" xr:uid="{7C30EBB3-FFDC-4E49-9C65-60D434A37DBC}"/>
    <cellStyle name="Note 2 4 4 2 4" xfId="19761" xr:uid="{DB9971A4-FB15-4DDC-AD20-C1DC52B1CEA4}"/>
    <cellStyle name="Note 2 4 4 3" xfId="19762" xr:uid="{378EBE73-AFD4-4F26-8A1B-E3A8E5C983E7}"/>
    <cellStyle name="Note 2 4 4 3 2" xfId="27797" xr:uid="{2E69CF30-6177-478C-B30A-A55D6AFF0336}"/>
    <cellStyle name="Note 2 4 4 4" xfId="21931" xr:uid="{049F65D8-B161-492E-A4F9-18A3BBC87B4B}"/>
    <cellStyle name="Note 2 4 4 4 2" xfId="30795" xr:uid="{98473DF6-C75B-426D-B085-DB3F22A1B188}"/>
    <cellStyle name="Note 2 4 4 5" xfId="19760" xr:uid="{0D3490AB-7F1C-4BC0-A8A6-7A2C98A253FB}"/>
    <cellStyle name="Note 2 4 4 6" xfId="24868" xr:uid="{29412086-A7D5-48F2-B75C-495964FCEC05}"/>
    <cellStyle name="Note 2 4 5" xfId="2244" xr:uid="{DF8092B4-7BAD-45CB-B28F-0A82ED959C9D}"/>
    <cellStyle name="Note 2 4 5 2" xfId="26634" xr:uid="{0DE59A5E-7252-42DE-95F5-F8FE0F96D4D4}"/>
    <cellStyle name="Note 2 4 5 2 2" xfId="29618" xr:uid="{A9DB103E-34F1-44E2-A47B-0AE9932145AC}"/>
    <cellStyle name="Note 2 4 5 3" xfId="28107" xr:uid="{A4303A80-C9C5-4BD4-AFB3-BCC8DE355834}"/>
    <cellStyle name="Note 2 4 5 4" xfId="31106" xr:uid="{C13F7E06-9E22-4906-9BAE-5307E061E0C2}"/>
    <cellStyle name="Note 2 4 5 5" xfId="25165" xr:uid="{8D3823A1-4ED9-4690-B093-26EEF3F6973B}"/>
    <cellStyle name="Note 2 4 5 6" xfId="19763" xr:uid="{E7EEC719-766C-4F52-9D33-1CB2FA19A07F}"/>
    <cellStyle name="Note 2 4 6" xfId="3496" xr:uid="{29E36AEC-F2C1-4168-A766-874D4412F5F1}"/>
    <cellStyle name="Note 2 4 6 2" xfId="28432" xr:uid="{CBC302B9-CC92-443B-83DF-96BC8F46E263}"/>
    <cellStyle name="Note 2 4 6 3" xfId="25465" xr:uid="{76E4406A-9FAA-416C-AF51-744044454F1F}"/>
    <cellStyle name="Note 2 4 6 4" xfId="19764" xr:uid="{359006AA-BCFA-47FD-B0A9-BC9F0078722A}"/>
    <cellStyle name="Note 2 4 7" xfId="119" xr:uid="{ABE1BF77-7F07-47D7-A50D-672FFCA61B6F}"/>
    <cellStyle name="Note 2 4 7 2" xfId="26916" xr:uid="{8343C5DA-0989-4663-BB5E-6488482D29A9}"/>
    <cellStyle name="Note 2 4 7 3" xfId="19765" xr:uid="{FA5C9050-9A53-4668-AFC3-EA5B1F7EC10A}"/>
    <cellStyle name="Note 2 4 8" xfId="20962" xr:uid="{3D1B5966-3B9E-455A-BFD1-2133BAC02CFF}"/>
    <cellStyle name="Note 2 4 8 2" xfId="29910" xr:uid="{90232F09-934F-45A4-A479-1339C5BD4F8E}"/>
    <cellStyle name="Note 2 4 9" xfId="19745" xr:uid="{2A309CF5-C72D-419F-8EC3-D3DD7712777D}"/>
    <cellStyle name="Note 2 4 9 2" xfId="31514" xr:uid="{32A19296-10A2-4AC2-AACC-0DDCB71AA5A2}"/>
    <cellStyle name="Note 2 5" xfId="622" xr:uid="{698885F0-D3A4-4861-8035-F308C9E56CB3}"/>
    <cellStyle name="Note 2 5 10" xfId="5115" xr:uid="{DC30B6F7-1D6F-4BFA-AD2B-46D052BBA802}"/>
    <cellStyle name="Note 2 5 11" xfId="23150" xr:uid="{CEC3AD89-B634-405D-BFF4-BECA2D037B13}"/>
    <cellStyle name="Note 2 5 2" xfId="878" xr:uid="{10F8A815-5964-4C2A-B9E6-B2329BC97FDA}"/>
    <cellStyle name="Note 2 5 2 2" xfId="1434" xr:uid="{39C8FE40-F38E-4519-BCCC-DBE25973E51D}"/>
    <cellStyle name="Note 2 5 2 2 2" xfId="2096" xr:uid="{13A6CC50-D4E7-48EA-B643-16F216DED46A}"/>
    <cellStyle name="Note 2 5 2 2 2 2" xfId="3331" xr:uid="{DAEA42BF-65E9-4679-A5A5-926CE4F8F0D2}"/>
    <cellStyle name="Note 2 5 2 2 2 3" xfId="19769" xr:uid="{D00443E7-762B-447A-AE61-1214176294D9}"/>
    <cellStyle name="Note 2 5 2 2 3" xfId="2731" xr:uid="{C69ACAA9-D25D-4FC9-A7B2-B76A516BA844}"/>
    <cellStyle name="Note 2 5 2 2 3 2" xfId="19770" xr:uid="{AD0092DD-33D7-4C30-9DF2-B08D821F3948}"/>
    <cellStyle name="Note 2 5 2 2 4" xfId="22193" xr:uid="{5176A856-00FA-4B87-9A11-457947F83162}"/>
    <cellStyle name="Note 2 5 2 2 5" xfId="19768" xr:uid="{A9C327D4-91E7-47C1-92F2-0A4E7857DA14}"/>
    <cellStyle name="Note 2 5 2 3" xfId="1806" xr:uid="{2A22D6B4-D591-4C54-977D-AD03A38FCBE3}"/>
    <cellStyle name="Note 2 5 2 3 2" xfId="3027" xr:uid="{2D866979-458A-402A-B3C5-E94B67BD6AF3}"/>
    <cellStyle name="Note 2 5 2 3 3" xfId="19771" xr:uid="{855593E5-F969-4D0A-B51C-56F5702259EE}"/>
    <cellStyle name="Note 2 5 2 4" xfId="2426" xr:uid="{63401FAD-D184-443C-84F9-24833906F089}"/>
    <cellStyle name="Note 2 5 2 4 2" xfId="19772" xr:uid="{4BEBC83F-F701-4E39-A6B4-67E7E1074A47}"/>
    <cellStyle name="Note 2 5 2 5" xfId="19773" xr:uid="{01F2D1BD-1F4F-49AB-99DF-AC3D7CAAC30C}"/>
    <cellStyle name="Note 2 5 2 6" xfId="21221" xr:uid="{AE3945B0-D2FC-46B6-A18A-D2BD9669704D}"/>
    <cellStyle name="Note 2 5 2 7" xfId="19767" xr:uid="{3701A2AB-7F64-4876-95E6-E3ECA996757E}"/>
    <cellStyle name="Note 2 5 2 8" xfId="24084" xr:uid="{0875B56E-31C8-4F99-ABAE-25C019D925CA}"/>
    <cellStyle name="Note 2 5 3" xfId="1433" xr:uid="{2B7C5EB1-BE66-4567-8B51-0D4EA18E35F1}"/>
    <cellStyle name="Note 2 5 3 2" xfId="2095" xr:uid="{43F73491-23D7-4008-9B9B-8FA7CE811ACA}"/>
    <cellStyle name="Note 2 5 3 2 2" xfId="3330" xr:uid="{89F14F0D-693F-45AD-8D53-D2E9B2629F05}"/>
    <cellStyle name="Note 2 5 3 2 2 2" xfId="19776" xr:uid="{F8E7321D-42C4-47BE-B7FB-83D9677FA0F6}"/>
    <cellStyle name="Note 2 5 3 2 3" xfId="19777" xr:uid="{65C23B11-0FA5-400A-B3F8-76499CBC0426}"/>
    <cellStyle name="Note 2 5 3 2 4" xfId="22453" xr:uid="{7999AFC0-CEB9-4CD5-B89E-31A806AFD155}"/>
    <cellStyle name="Note 2 5 3 2 5" xfId="19775" xr:uid="{F3DB02D6-82BC-4040-AC65-97C237BFEACA}"/>
    <cellStyle name="Note 2 5 3 3" xfId="2730" xr:uid="{A7CCF63A-19E1-492A-A328-9D75BC67D3D4}"/>
    <cellStyle name="Note 2 5 3 3 2" xfId="19778" xr:uid="{067742DA-48C4-48B1-A370-83E84B972916}"/>
    <cellStyle name="Note 2 5 3 4" xfId="19779" xr:uid="{B61888BF-1926-4913-B012-B052DE684150}"/>
    <cellStyle name="Note 2 5 3 5" xfId="19780" xr:uid="{C97240C4-C333-4B74-828C-EE8A6F81B3A1}"/>
    <cellStyle name="Note 2 5 3 6" xfId="21467" xr:uid="{435AD979-D74D-4292-8D26-67AE3772043E}"/>
    <cellStyle name="Note 2 5 3 7" xfId="19774" xr:uid="{22D02583-5CE2-4597-A462-C1F45028AD28}"/>
    <cellStyle name="Note 2 5 4" xfId="1805" xr:uid="{E89E6418-E7CB-445A-874C-5CB739C51B63}"/>
    <cellStyle name="Note 2 5 4 2" xfId="3026" xr:uid="{B960E997-9147-4C82-9194-0E03520E7306}"/>
    <cellStyle name="Note 2 5 4 2 2" xfId="19782" xr:uid="{B8651BBA-CE3F-4C12-B7C5-65682083B9F9}"/>
    <cellStyle name="Note 2 5 4 3" xfId="19783" xr:uid="{6D023518-5C47-4DC7-B5C6-D6C6177AB84B}"/>
    <cellStyle name="Note 2 5 4 4" xfId="21949" xr:uid="{62115161-4D94-480C-8710-39A7B80E13B7}"/>
    <cellStyle name="Note 2 5 4 5" xfId="19781" xr:uid="{B6562719-4195-4AA1-A650-C8D2054CA87D}"/>
    <cellStyle name="Note 2 5 5" xfId="2262" xr:uid="{99808967-275D-4A53-B4E5-6773D81ADD80}"/>
    <cellStyle name="Note 2 5 5 2" xfId="19784" xr:uid="{1A6B6C67-01E1-4ACA-AF18-E81704A946B6}"/>
    <cellStyle name="Note 2 5 6" xfId="19785" xr:uid="{79ACEEA5-9CA4-45BD-9407-DF4C13B3C5F2}"/>
    <cellStyle name="Note 2 5 7" xfId="19786" xr:uid="{549718AC-3EA0-4808-B80C-A00CFA4E6409}"/>
    <cellStyle name="Note 2 5 8" xfId="20979" xr:uid="{09A4356D-2135-4254-91F1-FD1CA751A414}"/>
    <cellStyle name="Note 2 5 9" xfId="19766" xr:uid="{6F6E3E9B-1DA4-43EA-8E03-9362ADDA129A}"/>
    <cellStyle name="Note 2 6" xfId="112" xr:uid="{0DA8E07D-EB75-4315-9085-DEC042ED2A64}"/>
    <cellStyle name="Note 2 6 2" xfId="1435" xr:uid="{3F17C3BC-395B-4385-BA59-1279F1AE57E0}"/>
    <cellStyle name="Note 2 6 2 2" xfId="2097" xr:uid="{6CDD2439-1BDC-4D1B-982F-1AFEF2FBBBB1}"/>
    <cellStyle name="Note 2 6 2 2 2" xfId="3332" xr:uid="{F611FF20-F7B2-4F83-8C6E-A692A0BEC9B1}"/>
    <cellStyle name="Note 2 6 2 2 3" xfId="19789" xr:uid="{F3D0A7EE-6901-40A8-B4A2-9BB5A139794D}"/>
    <cellStyle name="Note 2 6 2 2 4" xfId="28668" xr:uid="{76BB0726-8CDA-4C23-BFDB-84C547849602}"/>
    <cellStyle name="Note 2 6 2 3" xfId="2732" xr:uid="{DD73E770-4DEF-42AB-BB4B-68F710DCA966}"/>
    <cellStyle name="Note 2 6 2 3 2" xfId="19790" xr:uid="{427F1B9B-43B5-4CBC-AB29-3885AAF777DE}"/>
    <cellStyle name="Note 2 6 2 4" xfId="21239" xr:uid="{2CA3BF34-2540-4658-B64E-192D287B5A23}"/>
    <cellStyle name="Note 2 6 2 5" xfId="19788" xr:uid="{C0B098A0-B8B4-4190-BB05-D2B86DCC244D}"/>
    <cellStyle name="Note 2 6 2 6" xfId="25702" xr:uid="{E19D3E87-B240-49EA-92D0-D5B8D88BF183}"/>
    <cellStyle name="Note 2 6 3" xfId="1807" xr:uid="{15D56716-92FF-4D9C-A3D3-42917C8603F8}"/>
    <cellStyle name="Note 2 6 3 2" xfId="3028" xr:uid="{177F22AD-7586-4D9B-95C6-C69F0D86AD9D}"/>
    <cellStyle name="Note 2 6 3 2 2" xfId="22473" xr:uid="{84F6CB2E-5429-4163-AF70-53E31D97075C}"/>
    <cellStyle name="Note 2 6 3 3" xfId="21486" xr:uid="{B9EFB949-A107-4197-B444-CD40065BAFF4}"/>
    <cellStyle name="Note 2 6 3 4" xfId="19791" xr:uid="{A4FE1FE2-B776-48D3-A196-E89CB145C8CF}"/>
    <cellStyle name="Note 2 6 3 5" xfId="27154" xr:uid="{5F9B0EFD-43A1-4D15-9A88-6EA4A11C7C1D}"/>
    <cellStyle name="Note 2 6 4" xfId="2427" xr:uid="{1D3E6B73-9DCA-43FD-8EAE-BCD241BFEF13}"/>
    <cellStyle name="Note 2 6 4 2" xfId="21966" xr:uid="{9CD1BC6D-4073-40DF-B87F-9F4035ECF9C6}"/>
    <cellStyle name="Note 2 6 4 3" xfId="19792" xr:uid="{9A0F65B7-F963-4F0E-94C5-56428C16C2A2}"/>
    <cellStyle name="Note 2 6 4 4" xfId="30147" xr:uid="{0DAED208-0752-465B-8A73-49F6E772D0BD}"/>
    <cellStyle name="Note 2 6 5" xfId="19793" xr:uid="{C89C2494-F673-4973-941F-7535D70377D2}"/>
    <cellStyle name="Note 2 6 5 2" xfId="24185" xr:uid="{8412B545-2129-4C3C-9490-10CEEC326A19}"/>
    <cellStyle name="Note 2 6 6" xfId="20996" xr:uid="{ACD0270B-15EE-4C8E-A993-BB328E5E68D1}"/>
    <cellStyle name="Note 2 6 7" xfId="19787" xr:uid="{47F592CB-BD89-48ED-8B9F-E1F2CC4F2EFA}"/>
    <cellStyle name="Note 2 6 8" xfId="5132" xr:uid="{981A7AF6-00BF-4437-A922-C8B7B23C6244}"/>
    <cellStyle name="Note 2 6 9" xfId="4719" xr:uid="{8719048B-DD53-4B08-8FBB-D1D8B3504850}"/>
    <cellStyle name="Note 2 7" xfId="797" xr:uid="{CF182E41-F76D-4B26-8ED2-F10A23BCDC3D}"/>
    <cellStyle name="Note 2 7 2" xfId="1426" xr:uid="{B6921CAE-1224-48F9-9A8B-0BEE68E67EFD}"/>
    <cellStyle name="Note 2 7 2 2" xfId="2088" xr:uid="{1D1DE164-8596-4348-81F5-49A40A7C6395}"/>
    <cellStyle name="Note 2 7 2 2 2" xfId="3323" xr:uid="{6477EF32-0D5B-4036-97F8-856B2468EFD9}"/>
    <cellStyle name="Note 2 7 2 2 3" xfId="19796" xr:uid="{5445251B-8DE0-445D-A13A-CE6FAFC7DE38}"/>
    <cellStyle name="Note 2 7 2 2 4" xfId="28958" xr:uid="{41327C7B-7760-4E41-AF63-D836B26645F3}"/>
    <cellStyle name="Note 2 7 2 3" xfId="2733" xr:uid="{2F90D563-E476-4D88-8B95-8B9E6A8F309C}"/>
    <cellStyle name="Note 2 7 2 3 2" xfId="19797" xr:uid="{E78DBA08-DBE8-42F2-8F20-AC21E9F5940A}"/>
    <cellStyle name="Note 2 7 2 4" xfId="21264" xr:uid="{ABA35B53-8DC2-4A46-BAA6-5EDAC448C93C}"/>
    <cellStyle name="Note 2 7 2 5" xfId="19795" xr:uid="{20B12285-0A57-41A6-B0D8-89FA3F4A9B44}"/>
    <cellStyle name="Note 2 7 2 6" xfId="25980" xr:uid="{4B1505E0-6F21-4D3F-85CA-C86A38A75C2D}"/>
    <cellStyle name="Note 2 7 3" xfId="1798" xr:uid="{4261FAF8-D828-4E48-A33C-B583C5262454}"/>
    <cellStyle name="Note 2 7 3 2" xfId="3019" xr:uid="{7F434DA8-B129-4FB5-BC01-735A42A7049D}"/>
    <cellStyle name="Note 2 7 3 2 2" xfId="22498" xr:uid="{9BAD5FA1-A69C-4404-B941-FF45F761C1DB}"/>
    <cellStyle name="Note 2 7 3 3" xfId="21511" xr:uid="{6979C188-A2D4-41FC-A7D6-617F9685A263}"/>
    <cellStyle name="Note 2 7 3 4" xfId="19798" xr:uid="{0CB5A287-DE73-456C-B65B-3323F1C75A43}"/>
    <cellStyle name="Note 2 7 3 5" xfId="27447" xr:uid="{52950BAB-70FE-40B0-9CFD-3E9CBAFDE425}"/>
    <cellStyle name="Note 2 7 4" xfId="2428" xr:uid="{5083121D-C68D-443A-B886-E9347C706469}"/>
    <cellStyle name="Note 2 7 4 2" xfId="21989" xr:uid="{BB3C1F61-4489-4577-8B05-B4B8921464A2}"/>
    <cellStyle name="Note 2 7 4 3" xfId="19799" xr:uid="{E03183C2-6BC3-49DD-9B52-0DBDAADEBDA4}"/>
    <cellStyle name="Note 2 7 4 4" xfId="30442" xr:uid="{258392DC-AF01-4860-B510-FB82667D830A}"/>
    <cellStyle name="Note 2 7 5" xfId="19800" xr:uid="{43DAF1DC-1EE2-4205-932D-A264380D176B}"/>
    <cellStyle name="Note 2 7 6" xfId="21020" xr:uid="{C9091508-0088-4B6A-BA11-C29902B01948}"/>
    <cellStyle name="Note 2 7 7" xfId="19794" xr:uid="{FA510D71-2ADD-44B5-8FD4-C1EBC1C93B0D}"/>
    <cellStyle name="Note 2 7 8" xfId="24546" xr:uid="{451335B4-687C-4AD6-950A-5EEFD6D4EB3B}"/>
    <cellStyle name="Note 2 8" xfId="869" xr:uid="{679FEBC7-9F46-4D91-AAE8-FF488983387F}"/>
    <cellStyle name="Note 2 8 2" xfId="1813" xr:uid="{4FD353D2-239E-47EC-973A-7A4647B2E54D}"/>
    <cellStyle name="Note 2 8 2 2" xfId="3047" xr:uid="{EFCC8BD8-793A-4393-8695-0C3929C9F5FA}"/>
    <cellStyle name="Note 2 8 2 2 2" xfId="22254" xr:uid="{1E47D1E5-79C4-4C4B-AEF5-484D5A413E97}"/>
    <cellStyle name="Note 2 8 2 2 3" xfId="29249" xr:uid="{AC557827-8D5F-4867-A227-AD2DE926A886}"/>
    <cellStyle name="Note 2 8 2 3" xfId="21283" xr:uid="{73C6A5D0-B837-4A2A-AEA5-824A63410F4D}"/>
    <cellStyle name="Note 2 8 2 4" xfId="19802" xr:uid="{6864599A-3E74-488E-BA3C-D4C729EDEE04}"/>
    <cellStyle name="Note 2 8 2 5" xfId="26267" xr:uid="{422BFE74-B8EF-4231-A203-4718BDC08F51}"/>
    <cellStyle name="Note 2 8 3" xfId="2722" xr:uid="{D95B03EB-7C2B-4844-ABE1-312AF3248670}"/>
    <cellStyle name="Note 2 8 3 2" xfId="6402" xr:uid="{D46D4C11-D7ED-40C5-BA28-9E841081E602}"/>
    <cellStyle name="Note 2 8 3 2 2" xfId="22516" xr:uid="{509CD8E7-094F-4462-B427-B63BB04802CD}"/>
    <cellStyle name="Note 2 8 3 3" xfId="21529" xr:uid="{6FEED4B0-C537-4173-819D-48972CDFB6F8}"/>
    <cellStyle name="Note 2 8 3 4" xfId="19803" xr:uid="{07D40559-698F-49E0-9BAE-8DC2B30466AA}"/>
    <cellStyle name="Note 2 8 3 5" xfId="27738" xr:uid="{91F8908F-95D6-43FF-90E5-D0151AF59463}"/>
    <cellStyle name="Note 2 8 4" xfId="6006" xr:uid="{A78E0A36-6BCA-4F84-9590-E7D38D15BE40}"/>
    <cellStyle name="Note 2 8 4 2" xfId="22012" xr:uid="{BB19EA96-5C1D-4342-A9F4-01E07E99EBA6}"/>
    <cellStyle name="Note 2 8 4 3" xfId="19804" xr:uid="{29FC0379-56F4-4001-9CF4-96E45060125C}"/>
    <cellStyle name="Note 2 8 4 4" xfId="30736" xr:uid="{BAE75B7A-91A5-45D7-9D1D-4C443AD64B8B}"/>
    <cellStyle name="Note 2 8 5" xfId="21041" xr:uid="{BFEEDAE1-9244-4F2A-BFB6-6BBBD5F6DB0E}"/>
    <cellStyle name="Note 2 8 6" xfId="19801" xr:uid="{D7E938EE-58E9-454B-8052-24F07D2E63A4}"/>
    <cellStyle name="Note 2 8 7" xfId="24822" xr:uid="{C45E79BB-1606-481F-A56D-AC8A358E8E5D}"/>
    <cellStyle name="Note 2 9" xfId="1522" xr:uid="{C62F9B97-CA86-4514-A420-883538DA5FC8}"/>
    <cellStyle name="Note 2 9 2" xfId="2742" xr:uid="{2DB9A28D-F993-4E40-9EAE-E423E2F2F477}"/>
    <cellStyle name="Note 2 9 2 2" xfId="6233" xr:uid="{4265D76E-41A1-48C4-B94A-7493A6D22DF6}"/>
    <cellStyle name="Note 2 9 2 2 2" xfId="22277" xr:uid="{CF385584-191E-4636-B23D-357669D5FB47}"/>
    <cellStyle name="Note 2 9 2 2 3" xfId="29562" xr:uid="{7C3F36D1-C1C2-4CA2-BA1D-09DCF76BCD95}"/>
    <cellStyle name="Note 2 9 2 3" xfId="21305" xr:uid="{D66A90F8-9475-4041-9BAC-87C43232E8A3}"/>
    <cellStyle name="Note 2 9 2 4" xfId="26578" xr:uid="{286BFDBD-FD19-4202-97DB-D0D260240D3D}"/>
    <cellStyle name="Note 2 9 3" xfId="5643" xr:uid="{5EB35355-9A4F-41F8-9809-81F55920AC35}"/>
    <cellStyle name="Note 2 9 3 2" xfId="6425" xr:uid="{169A8652-41EA-498D-9A29-5F6C047FA853}"/>
    <cellStyle name="Note 2 9 3 2 2" xfId="22539" xr:uid="{B2BE4D1F-8336-430C-B652-16E5F7517ACC}"/>
    <cellStyle name="Note 2 9 3 3" xfId="21552" xr:uid="{80B27F65-BEFE-4E4A-B510-894FF12EE2F9}"/>
    <cellStyle name="Note 2 9 3 4" xfId="28051" xr:uid="{594FF84B-C793-46AF-ACD2-6F307E2A2FFC}"/>
    <cellStyle name="Note 2 9 4" xfId="6030" xr:uid="{A3C51B63-13A7-4C18-B4EB-3B8B898FEA4D}"/>
    <cellStyle name="Note 2 9 4 2" xfId="22036" xr:uid="{4FF47C52-D6F4-4454-9330-9E03E2DBAF64}"/>
    <cellStyle name="Note 2 9 4 3" xfId="31050" xr:uid="{4F0D2E10-391E-4DD6-AD02-3D1806CD34CA}"/>
    <cellStyle name="Note 2 9 5" xfId="21063" xr:uid="{5E33076D-89CA-4139-8441-571E37917F93}"/>
    <cellStyle name="Note 2 9 6" xfId="19805" xr:uid="{7C6A74F6-A8EB-462A-8EEB-B67202E3E8A1}"/>
    <cellStyle name="Note 2 9 7" xfId="25121" xr:uid="{6C35E537-0F1A-4FD5-B036-255903B62745}"/>
    <cellStyle name="Note 20" xfId="19806" xr:uid="{E83B1D58-C64E-40FA-AEDF-9BA41B325814}"/>
    <cellStyle name="Note 21" xfId="19807" xr:uid="{C4BCA580-2C99-4DA0-A3B1-CD8A0A42F6F3}"/>
    <cellStyle name="Note 22" xfId="19808" xr:uid="{2E4ABEDB-A491-4CE3-8505-BBAEB9281808}"/>
    <cellStyle name="Note 23" xfId="19809" xr:uid="{0EF3A852-163B-4DA6-BB73-548CA56C110B}"/>
    <cellStyle name="Note 24" xfId="19810" xr:uid="{F2F81A28-2564-4495-87F0-2F5E501A29F0}"/>
    <cellStyle name="Note 25" xfId="19811" xr:uid="{4DC0FCB4-8300-43D7-8702-A125EEC5D748}"/>
    <cellStyle name="Note 26" xfId="19558" xr:uid="{F8A71B4C-7946-4193-8BFF-53C0E369FBAD}"/>
    <cellStyle name="Note 27" xfId="6605" xr:uid="{2FA5B7D6-C0F5-43EA-B8BF-6ABE79BD28D4}"/>
    <cellStyle name="Note 28" xfId="4859" xr:uid="{E3B8F5B8-7593-40A5-8B65-0A1EA02E8867}"/>
    <cellStyle name="Note 29" xfId="22826" xr:uid="{8BCCDD27-5221-433E-8DF6-9E32B1FD0B71}"/>
    <cellStyle name="Note 3" xfId="63" xr:uid="{DFF51CEA-2F78-467B-88FE-05597C5A1DAF}"/>
    <cellStyle name="Note 3 10" xfId="19813" xr:uid="{E6758846-7293-46A2-BA26-2DEBFAB8103E}"/>
    <cellStyle name="Note 3 11" xfId="19814" xr:uid="{BEB5969C-40C9-4ADD-91AD-6E708FAE52D0}"/>
    <cellStyle name="Note 3 12" xfId="19815" xr:uid="{F40214FF-046F-45D1-9873-F746518C54A3}"/>
    <cellStyle name="Note 3 13" xfId="19812" xr:uid="{D48F06D5-D2DB-42E2-BF39-A328E4CE2070}"/>
    <cellStyle name="Note 3 14" xfId="6683" xr:uid="{128EC5D1-138C-487F-9A26-5C088AF0DBDC}"/>
    <cellStyle name="Note 3 15" xfId="5024" xr:uid="{A9F4DCEF-D147-4666-A4CC-85C0BFB9AFA4}"/>
    <cellStyle name="Note 3 16" xfId="22947" xr:uid="{41E81935-7AC7-4081-A910-F44FA5B692B6}"/>
    <cellStyle name="Note 3 17" xfId="4497" xr:uid="{3488ED74-F370-468A-9933-52C4C91BADDB}"/>
    <cellStyle name="Note 3 2" xfId="127" xr:uid="{0AB914AB-BDFA-40C9-9B1A-E1770B8AD10E}"/>
    <cellStyle name="Note 3 2 10" xfId="21096" xr:uid="{80A0EED1-2737-4D28-841F-FD7609FA7090}"/>
    <cellStyle name="Note 3 2 11" xfId="19816" xr:uid="{6C4F824E-5B6B-4FB6-B55B-B40A55C18929}"/>
    <cellStyle name="Note 3 2 12" xfId="5246" xr:uid="{A7668F4C-39D4-4CE4-9B31-1B8AE2C29681}"/>
    <cellStyle name="Note 3 2 13" xfId="22997" xr:uid="{E7FDAFC2-6C31-422D-B869-B6EA5753B3A8}"/>
    <cellStyle name="Note 3 2 14" xfId="4670" xr:uid="{D4264795-32FF-439A-86C3-211921DA1C6C}"/>
    <cellStyle name="Note 3 2 2" xfId="876" xr:uid="{23E50D2E-F32F-4F81-A3B6-6D839001F7C2}"/>
    <cellStyle name="Note 3 2 2 10" xfId="24072" xr:uid="{DD44C8E5-AE1A-477D-AC2E-CCA124A0ED81}"/>
    <cellStyle name="Note 3 2 2 2" xfId="1438" xr:uid="{4B1A2156-F51A-4320-A07F-37265713AE17}"/>
    <cellStyle name="Note 3 2 2 2 2" xfId="2100" xr:uid="{B7B59248-F2D1-47D7-954F-E6CBCAA519CB}"/>
    <cellStyle name="Note 3 2 2 2 2 2" xfId="3335" xr:uid="{8024719B-A3B5-46AD-9462-6D7AB439D3B9}"/>
    <cellStyle name="Note 3 2 2 2 2 2 2" xfId="19820" xr:uid="{7FB2F034-688A-4980-969C-7ABEBF281CFA}"/>
    <cellStyle name="Note 3 2 2 2 2 3" xfId="19821" xr:uid="{5A9DFE18-BACC-47FC-A9C1-0366E9118526}"/>
    <cellStyle name="Note 3 2 2 2 2 4" xfId="31391" xr:uid="{C3F7F68D-26A3-46AF-82DB-75961464F626}"/>
    <cellStyle name="Note 3 2 2 2 2 5" xfId="19819" xr:uid="{5DA93AB1-5A5D-4ABD-B686-C1120A60254A}"/>
    <cellStyle name="Note 3 2 2 2 3" xfId="2736" xr:uid="{E4B6B641-BE22-45E6-A3BD-316A8F84471D}"/>
    <cellStyle name="Note 3 2 2 2 3 2" xfId="19822" xr:uid="{1C7196BF-A922-4F2D-9AA0-48B5CE7AE319}"/>
    <cellStyle name="Note 3 2 2 2 4" xfId="19823" xr:uid="{AB2CDCB4-A578-4C06-BB6C-7DFC21667207}"/>
    <cellStyle name="Note 3 2 2 2 5" xfId="19824" xr:uid="{D01C9630-4133-4FD6-BB96-A53E9EFFBD70}"/>
    <cellStyle name="Note 3 2 2 2 6" xfId="31515" xr:uid="{524488E5-C69E-4BA8-B868-DBDE83BAD91A}"/>
    <cellStyle name="Note 3 2 2 2 7" xfId="19818" xr:uid="{E9A70254-262A-44F4-9A50-6D33582D0E5C}"/>
    <cellStyle name="Note 3 2 2 3" xfId="1810" xr:uid="{85023426-E834-43FC-8AE2-D1D52FD6152C}"/>
    <cellStyle name="Note 3 2 2 3 2" xfId="3031" xr:uid="{373917B6-37A2-4271-912D-412F1376B893}"/>
    <cellStyle name="Note 3 2 2 3 2 2" xfId="19827" xr:uid="{B9A1A2B9-673B-4F7E-B785-466119E43009}"/>
    <cellStyle name="Note 3 2 2 3 2 3" xfId="19828" xr:uid="{EB8CD673-4C4F-4EFC-9802-4A51C0DFF426}"/>
    <cellStyle name="Note 3 2 2 3 2 4" xfId="19826" xr:uid="{5B4748CE-47A9-4CC0-99D4-592FC8F9278B}"/>
    <cellStyle name="Note 3 2 2 3 3" xfId="19829" xr:uid="{17276056-9772-4927-A5B1-3276BF65503D}"/>
    <cellStyle name="Note 3 2 2 3 4" xfId="19830" xr:uid="{5A3C891B-DA35-4D91-AB3F-F3727E58A364}"/>
    <cellStyle name="Note 3 2 2 3 5" xfId="19831" xr:uid="{A7564A0F-CD45-49C4-8807-150B49D4104F}"/>
    <cellStyle name="Note 3 2 2 3 6" xfId="31355" xr:uid="{4CA3A0B0-60F4-4C1D-9ABB-55DE682FFC3A}"/>
    <cellStyle name="Note 3 2 2 3 7" xfId="19825" xr:uid="{B16C5EF3-05BB-494A-8F3B-8EBB01710EB8}"/>
    <cellStyle name="Note 3 2 2 4" xfId="2363" xr:uid="{4933A6AA-107A-4314-96F1-788A5C922443}"/>
    <cellStyle name="Note 3 2 2 4 2" xfId="19833" xr:uid="{CB173615-423E-4DA5-805C-C43D2C67A795}"/>
    <cellStyle name="Note 3 2 2 4 3" xfId="19834" xr:uid="{D29AB094-6F39-4494-B2B4-415A8D525F24}"/>
    <cellStyle name="Note 3 2 2 4 4" xfId="19832" xr:uid="{2A2F73AA-B581-413A-A0A8-97853B4901EF}"/>
    <cellStyle name="Note 3 2 2 5" xfId="19835" xr:uid="{5E3EDD63-9ED7-42E8-986C-79489793967D}"/>
    <cellStyle name="Note 3 2 2 6" xfId="19836" xr:uid="{325B5E3D-39E0-40BF-A41F-F1853B075D02}"/>
    <cellStyle name="Note 3 2 2 7" xfId="19837" xr:uid="{582D75D3-A241-443B-873F-8AC36D2930BC}"/>
    <cellStyle name="Note 3 2 2 8" xfId="22069" xr:uid="{4D67A147-6E10-454D-B044-01A6B2E6BDAA}"/>
    <cellStyle name="Note 3 2 2 9" xfId="19817" xr:uid="{566284C2-D473-4E2A-ABCB-E124558BAA9B}"/>
    <cellStyle name="Note 3 2 3" xfId="1437" xr:uid="{C360CB24-C54B-4797-B58C-6C9EF29E11D6}"/>
    <cellStyle name="Note 3 2 3 2" xfId="2099" xr:uid="{08D5E4F7-8B79-4381-8D5C-C5B28EBA9944}"/>
    <cellStyle name="Note 3 2 3 2 2" xfId="3334" xr:uid="{070ADE5C-5B06-468B-9C57-2DEF1D214555}"/>
    <cellStyle name="Note 3 2 3 2 2 2" xfId="19841" xr:uid="{F6596EC0-7F30-40CB-AA64-D67E2875A091}"/>
    <cellStyle name="Note 3 2 3 2 2 3" xfId="19842" xr:uid="{1B9F755A-E8CA-4016-8DD3-1A724659D04A}"/>
    <cellStyle name="Note 3 2 3 2 2 4" xfId="19840" xr:uid="{3E92A6DA-E0E5-4454-99DC-2292D3A10A81}"/>
    <cellStyle name="Note 3 2 3 2 3" xfId="19843" xr:uid="{33F19F15-A647-4311-9FFE-C7DF6276484A}"/>
    <cellStyle name="Note 3 2 3 2 4" xfId="19844" xr:uid="{A66E4D55-16E5-4FAC-B4EE-9CA7934AC4A1}"/>
    <cellStyle name="Note 3 2 3 2 5" xfId="19845" xr:uid="{C7B194A9-9D58-4D86-B908-E4E5FF76B078}"/>
    <cellStyle name="Note 3 2 3 2 6" xfId="31393" xr:uid="{205AE6E9-C6F0-4A57-9292-99E7333BFBE4}"/>
    <cellStyle name="Note 3 2 3 2 7" xfId="19839" xr:uid="{D2665FD3-90E9-43C4-ACB8-1AE386CAAF1C}"/>
    <cellStyle name="Note 3 2 3 3" xfId="2735" xr:uid="{DC8CF885-F0D0-4A96-A245-2DD721113952}"/>
    <cellStyle name="Note 3 2 3 3 2" xfId="19847" xr:uid="{3816C49A-8564-4755-9A40-BDA680920F91}"/>
    <cellStyle name="Note 3 2 3 3 2 2" xfId="19848" xr:uid="{48CAC305-E340-4F4E-AD61-F602E8B34572}"/>
    <cellStyle name="Note 3 2 3 3 2 3" xfId="19849" xr:uid="{F18DA1E3-A509-4177-9761-A97F23EEAC5D}"/>
    <cellStyle name="Note 3 2 3 3 3" xfId="19850" xr:uid="{36750BA7-A1F1-44AD-9954-5A8E1B691299}"/>
    <cellStyle name="Note 3 2 3 3 4" xfId="19851" xr:uid="{B27B3434-6561-461F-A547-90FFBDC64FCC}"/>
    <cellStyle name="Note 3 2 3 3 5" xfId="19852" xr:uid="{A3D59518-967E-4230-9422-121335C01BBA}"/>
    <cellStyle name="Note 3 2 3 3 6" xfId="19846" xr:uid="{2FE54285-F3AF-45F5-A4F1-768686F92195}"/>
    <cellStyle name="Note 3 2 3 4" xfId="19853" xr:uid="{35886B95-5FFA-4C4E-BC9F-2F770B0E2162}"/>
    <cellStyle name="Note 3 2 3 4 2" xfId="19854" xr:uid="{03E28A87-FC3D-48AB-BB82-BF5F39C9A151}"/>
    <cellStyle name="Note 3 2 3 4 3" xfId="19855" xr:uid="{D7D65B6C-1FF4-43DA-BAED-03B92A14B507}"/>
    <cellStyle name="Note 3 2 3 5" xfId="19856" xr:uid="{D82FD105-A58A-4D97-AFC1-6B840E227304}"/>
    <cellStyle name="Note 3 2 3 6" xfId="19857" xr:uid="{AC0659EC-57BB-4E5B-BADF-974B493BC6DB}"/>
    <cellStyle name="Note 3 2 3 7" xfId="19858" xr:uid="{8B984AD5-4A3B-4BB6-BED1-CB0B2D35966B}"/>
    <cellStyle name="Note 3 2 3 8" xfId="31377" xr:uid="{585A7B99-77C2-4822-896E-F13BCDA002DE}"/>
    <cellStyle name="Note 3 2 3 9" xfId="19838" xr:uid="{638B52A6-D469-4565-967C-7E54682D0DE9}"/>
    <cellStyle name="Note 3 2 4" xfId="1809" xr:uid="{2FA86CDB-8EEB-4AE6-9ED5-6ECB76366DC5}"/>
    <cellStyle name="Note 3 2 4 2" xfId="3030" xr:uid="{88D4017C-FD99-4E53-91BB-8514507B86AA}"/>
    <cellStyle name="Note 3 2 4 2 2" xfId="19861" xr:uid="{550418C9-F854-4D9E-A4D4-DC88E14800CA}"/>
    <cellStyle name="Note 3 2 4 2 3" xfId="19862" xr:uid="{5B9CAA06-92DD-44E9-ADE9-C9726AAFA569}"/>
    <cellStyle name="Note 3 2 4 2 4" xfId="19860" xr:uid="{FDB133DD-CAB9-4D32-A03C-F69BCECAA577}"/>
    <cellStyle name="Note 3 2 4 3" xfId="19863" xr:uid="{BF709AFC-9517-415E-A90B-AAE908585215}"/>
    <cellStyle name="Note 3 2 4 4" xfId="19864" xr:uid="{F06C20D6-2D0E-439A-AFE1-171B1A167A16}"/>
    <cellStyle name="Note 3 2 4 5" xfId="19865" xr:uid="{771557D2-B4E4-4619-8FB1-1B453A2F9315}"/>
    <cellStyle name="Note 3 2 4 6" xfId="31365" xr:uid="{8139AA38-DDFB-4015-8E03-0B9C8952E0EC}"/>
    <cellStyle name="Note 3 2 4 7" xfId="19859" xr:uid="{CEBB20A6-3605-4558-BD3D-FFD2A71DB3E0}"/>
    <cellStyle name="Note 3 2 5" xfId="2246" xr:uid="{D7E89692-D9B6-450F-B448-9562FFC5359D}"/>
    <cellStyle name="Note 3 2 5 2" xfId="19867" xr:uid="{C2AE55EB-0FC3-4B7C-998E-9F3420299A41}"/>
    <cellStyle name="Note 3 2 5 2 2" xfId="19868" xr:uid="{2D5F6321-22F8-4094-B2E4-EFCBEE7CA53C}"/>
    <cellStyle name="Note 3 2 5 2 3" xfId="19869" xr:uid="{82839056-9F5A-4793-83A2-40F18F48CFDF}"/>
    <cellStyle name="Note 3 2 5 3" xfId="19870" xr:uid="{7315500C-B2F8-4C80-8B07-BEE8D1E57941}"/>
    <cellStyle name="Note 3 2 5 4" xfId="19871" xr:uid="{71CB8F56-FA06-449A-B689-44BA79EA7F19}"/>
    <cellStyle name="Note 3 2 5 5" xfId="19872" xr:uid="{339B9259-F675-48E1-B947-C48F5B1917E5}"/>
    <cellStyle name="Note 3 2 5 6" xfId="31404" xr:uid="{43C28D8C-7C24-433C-9787-268E848CEF17}"/>
    <cellStyle name="Note 3 2 5 7" xfId="19866" xr:uid="{29492983-C0CD-4125-AEF4-AB17DBA9D835}"/>
    <cellStyle name="Note 3 2 6" xfId="19873" xr:uid="{032F92C2-A94C-4787-B9A7-11CFC8C2C56B}"/>
    <cellStyle name="Note 3 2 6 2" xfId="19874" xr:uid="{E22681F4-92A6-4835-BA02-13919EB3A6A5}"/>
    <cellStyle name="Note 3 2 6 3" xfId="19875" xr:uid="{4289BD27-B76D-47BB-A53F-E19E8CA3BF58}"/>
    <cellStyle name="Note 3 2 7" xfId="19876" xr:uid="{E690E934-7A0C-46CA-A5B5-8F52BF70644E}"/>
    <cellStyle name="Note 3 2 8" xfId="19877" xr:uid="{AF33A348-E440-4044-A037-CEF947B55D15}"/>
    <cellStyle name="Note 3 2 9" xfId="19878" xr:uid="{F80D28FC-EDF1-48F2-B200-BD226317DBD5}"/>
    <cellStyle name="Note 3 3" xfId="141" xr:uid="{4453DD79-E316-4705-87AA-A57589DE906E}"/>
    <cellStyle name="Note 3 3 10" xfId="23859" xr:uid="{683EE743-4027-4C1D-980B-4B361F5B327B}"/>
    <cellStyle name="Note 3 3 2" xfId="1439" xr:uid="{4304BB8F-38BC-4888-8F7D-1537D539297E}"/>
    <cellStyle name="Note 3 3 2 2" xfId="2101" xr:uid="{AB9932F5-0AD3-4D18-B369-F80050E8DAE5}"/>
    <cellStyle name="Note 3 3 2 2 2" xfId="3336" xr:uid="{CA69514F-C2CB-471C-8C60-596588CDF0B8}"/>
    <cellStyle name="Note 3 3 2 2 2 2" xfId="19882" xr:uid="{768CE9AC-CC73-4E08-A535-E0A234F3A0E7}"/>
    <cellStyle name="Note 3 3 2 2 3" xfId="19883" xr:uid="{520E3BE6-A7EF-4B86-835A-89027DC38305}"/>
    <cellStyle name="Note 3 3 2 2 4" xfId="31693" xr:uid="{9F38C267-7748-4001-9DD9-CC61D4337653}"/>
    <cellStyle name="Note 3 3 2 2 5" xfId="19881" xr:uid="{DB18C50C-7800-40D5-A41B-E2B5FFD045A8}"/>
    <cellStyle name="Note 3 3 2 3" xfId="2737" xr:uid="{3C38578C-D3E6-45EA-AB2A-98D1B4801929}"/>
    <cellStyle name="Note 3 3 2 3 2" xfId="19884" xr:uid="{DC003D8F-707E-4569-A6F8-18321DF45425}"/>
    <cellStyle name="Note 3 3 2 4" xfId="19885" xr:uid="{DB3E29AB-6A20-4F7A-96DD-6B1C52E46A79}"/>
    <cellStyle name="Note 3 3 2 5" xfId="19886" xr:uid="{1C1F526D-567D-40C0-965B-7A8F01B2F6AD}"/>
    <cellStyle name="Note 3 3 2 6" xfId="22310" xr:uid="{84ECAA76-74FF-43D7-A8C4-89A75F309FF8}"/>
    <cellStyle name="Note 3 3 2 7" xfId="19880" xr:uid="{9DA99CBE-DFAA-42B4-AA26-9EE026E279B7}"/>
    <cellStyle name="Note 3 3 2 8" xfId="31517" xr:uid="{8AF2713B-66D3-4859-90CE-7C1F56710D9C}"/>
    <cellStyle name="Note 3 3 3" xfId="1811" xr:uid="{F09C33FC-72CD-46B5-A203-89EA62D9EDAD}"/>
    <cellStyle name="Note 3 3 3 2" xfId="3032" xr:uid="{C7DB955A-6C94-4E85-81A6-F594BDE31056}"/>
    <cellStyle name="Note 3 3 3 2 2" xfId="19889" xr:uid="{7E43363F-9E0B-4AD8-A200-60729DDA16B3}"/>
    <cellStyle name="Note 3 3 3 2 3" xfId="19890" xr:uid="{CBBB898D-F240-4D6E-87B5-35DACE0EF3D8}"/>
    <cellStyle name="Note 3 3 3 2 4" xfId="19888" xr:uid="{61D2A712-13D7-4C84-9A99-EF93D55577CA}"/>
    <cellStyle name="Note 3 3 3 3" xfId="19891" xr:uid="{84FBBE12-EB71-4AD7-A84C-F90307D0DAAA}"/>
    <cellStyle name="Note 3 3 3 4" xfId="19892" xr:uid="{F7BBD760-A2DD-4BA8-BD27-1EAD301584E5}"/>
    <cellStyle name="Note 3 3 3 5" xfId="19893" xr:uid="{8C7A7241-4544-469F-BD8B-97082AF8553A}"/>
    <cellStyle name="Note 3 3 3 6" xfId="31516" xr:uid="{E0D0C167-BABB-4F81-8E09-1BD60340354C}"/>
    <cellStyle name="Note 3 3 3 7" xfId="19887" xr:uid="{51D1A0AA-329A-4E41-9279-D91DDF485EEB}"/>
    <cellStyle name="Note 3 3 4" xfId="2278" xr:uid="{AEDD5882-53F9-4277-AB8A-9F9E6D30D587}"/>
    <cellStyle name="Note 3 3 4 2" xfId="19895" xr:uid="{B2DEA3D0-3583-4E8D-8269-0E9745DDC930}"/>
    <cellStyle name="Note 3 3 4 3" xfId="19896" xr:uid="{B4FCE915-5F8D-4BBE-BEBB-FC8E93DC1020}"/>
    <cellStyle name="Note 3 3 4 4" xfId="19894" xr:uid="{467D15CC-DF85-46A3-93C5-AD61A4199321}"/>
    <cellStyle name="Note 3 3 5" xfId="19897" xr:uid="{AF1DB8EC-8D14-43B7-A787-341E0E255095}"/>
    <cellStyle name="Note 3 3 6" xfId="19898" xr:uid="{35D12E40-FAD5-4264-81FA-37CB54BFA172}"/>
    <cellStyle name="Note 3 3 7" xfId="19899" xr:uid="{CC59668E-F498-4D90-9B5C-C0620623874A}"/>
    <cellStyle name="Note 3 3 8" xfId="21338" xr:uid="{31964F97-BC64-448B-A27B-8214558C562A}"/>
    <cellStyle name="Note 3 3 9" xfId="19879" xr:uid="{B31EDA4C-B892-4FD6-A2CB-9897681E000B}"/>
    <cellStyle name="Note 3 4" xfId="877" xr:uid="{4EF42F11-5835-486C-818A-41B51E9C8DD7}"/>
    <cellStyle name="Note 3 4 10" xfId="31518" xr:uid="{A37C56FC-0674-4FEB-B808-A4CA20610418}"/>
    <cellStyle name="Note 3 4 2" xfId="1436" xr:uid="{7EC8DB06-1475-4685-8323-300B28A24B35}"/>
    <cellStyle name="Note 3 4 2 2" xfId="2098" xr:uid="{50FD860B-4D1B-4819-969C-A84FD31F997B}"/>
    <cellStyle name="Note 3 4 2 2 2" xfId="3333" xr:uid="{70E91786-0281-42FA-B322-EEBE95351CDD}"/>
    <cellStyle name="Note 3 4 2 2 2 2" xfId="19903" xr:uid="{65635B22-FAAD-4427-9DFA-2D2521555E32}"/>
    <cellStyle name="Note 3 4 2 2 3" xfId="19904" xr:uid="{E4A7E474-ECA5-4021-B46B-D98DCAFBFC9A}"/>
    <cellStyle name="Note 3 4 2 2 4" xfId="31387" xr:uid="{E97A50C1-E00A-47E6-A93C-07315F24BB3A}"/>
    <cellStyle name="Note 3 4 2 2 5" xfId="19902" xr:uid="{99471C2D-3A43-48C2-A8D8-9301165A300D}"/>
    <cellStyle name="Note 3 4 2 3" xfId="2738" xr:uid="{31BBCACA-9A0B-4A89-87C9-2D6144A91B3E}"/>
    <cellStyle name="Note 3 4 2 3 2" xfId="19905" xr:uid="{B2AC3218-1304-4DEB-88F0-E87000BFBA67}"/>
    <cellStyle name="Note 3 4 2 4" xfId="19906" xr:uid="{F1BB492A-9FA7-4B07-966F-8E4BB55A0D17}"/>
    <cellStyle name="Note 3 4 2 5" xfId="19907" xr:uid="{ED526A14-9F50-44D7-B664-CC7DC82E57E4}"/>
    <cellStyle name="Note 3 4 2 6" xfId="31519" xr:uid="{75CD048F-17E6-4274-B332-7CD4293FF717}"/>
    <cellStyle name="Note 3 4 2 7" xfId="19901" xr:uid="{0C6BC2E8-6C44-42B5-A777-F39B9A2B9CEE}"/>
    <cellStyle name="Note 3 4 3" xfId="1808" xr:uid="{C4314D6A-37F7-43B3-B54E-C711D408AC97}"/>
    <cellStyle name="Note 3 4 3 2" xfId="3029" xr:uid="{B0A4AB2F-53E1-4938-AB3C-022A12065111}"/>
    <cellStyle name="Note 3 4 3 2 2" xfId="19910" xr:uid="{D9C88D06-73E5-4E05-81C1-6492C3FF04C0}"/>
    <cellStyle name="Note 3 4 3 2 3" xfId="19911" xr:uid="{05D40C39-AA54-425D-9ED4-667FA1E97864}"/>
    <cellStyle name="Note 3 4 3 2 4" xfId="19909" xr:uid="{8DFBD359-8F1A-40D2-8F33-C5BB513B3356}"/>
    <cellStyle name="Note 3 4 3 3" xfId="19912" xr:uid="{E1647ADB-2EFD-4FA6-BFD6-4D7CC09AE2B2}"/>
    <cellStyle name="Note 3 4 3 4" xfId="19913" xr:uid="{D20B8F6E-6AD9-4B69-A180-21DBB680F722}"/>
    <cellStyle name="Note 3 4 3 5" xfId="19914" xr:uid="{7543074F-62D2-4BB1-9122-8CDAC36E6E61}"/>
    <cellStyle name="Note 3 4 3 6" xfId="31363" xr:uid="{67E1E759-E22E-425A-BFBB-47034F32952F}"/>
    <cellStyle name="Note 3 4 3 7" xfId="19908" xr:uid="{4E961DE9-F8E9-48F7-8F95-B744CBF22BB2}"/>
    <cellStyle name="Note 3 4 4" xfId="2429" xr:uid="{CE84BFC1-B4EF-4571-AF4A-DD0BB4D31E98}"/>
    <cellStyle name="Note 3 4 4 2" xfId="19916" xr:uid="{84CF7620-65F4-42CD-B69A-9E150EB010B4}"/>
    <cellStyle name="Note 3 4 4 3" xfId="19917" xr:uid="{16C425DF-4C04-4EF6-8D57-17065C6E1067}"/>
    <cellStyle name="Note 3 4 4 4" xfId="19915" xr:uid="{04B6AFF3-63DB-410D-9FA3-F6C3AD6AC151}"/>
    <cellStyle name="Note 3 4 5" xfId="19918" xr:uid="{AC39A4E8-7548-456B-8B7B-8DA489EB2262}"/>
    <cellStyle name="Note 3 4 6" xfId="19919" xr:uid="{750C7459-99AA-4CD0-B875-052154B3351F}"/>
    <cellStyle name="Note 3 4 7" xfId="19920" xr:uid="{B7E8D9EC-1A5A-4608-B3F1-FA55EA4FE5AE}"/>
    <cellStyle name="Note 3 4 8" xfId="21810" xr:uid="{937DBAF3-2539-4756-8B45-E4C6F26C10F9}"/>
    <cellStyle name="Note 3 4 9" xfId="19900" xr:uid="{97BEFFF9-FC23-4889-B665-03980B8687B4}"/>
    <cellStyle name="Note 3 5" xfId="1166" xr:uid="{38EAE0A0-A915-410E-B527-A6F83373D297}"/>
    <cellStyle name="Note 3 5 2" xfId="1828" xr:uid="{822C53FA-DE1F-4281-88FD-75D8FADCA438}"/>
    <cellStyle name="Note 3 5 2 2" xfId="3063" xr:uid="{98B7FF8B-B172-416D-9545-E1F869D1F027}"/>
    <cellStyle name="Note 3 5 2 2 2" xfId="19924" xr:uid="{96F54BF4-89E9-4936-882A-79C4931A7112}"/>
    <cellStyle name="Note 3 5 2 2 3" xfId="19925" xr:uid="{87F6CE3A-6D11-4087-883F-576DB8265769}"/>
    <cellStyle name="Note 3 5 2 2 4" xfId="31383" xr:uid="{BBD8FFDB-13DE-4A04-9FAE-1FB38062CA1B}"/>
    <cellStyle name="Note 3 5 2 2 5" xfId="19923" xr:uid="{197F3E2B-A00B-485D-95C4-5CBCD4DAE6D0}"/>
    <cellStyle name="Note 3 5 2 3" xfId="19926" xr:uid="{99BB7EC4-7610-449D-BCE1-1A0EC90CA672}"/>
    <cellStyle name="Note 3 5 2 4" xfId="19927" xr:uid="{5CFA67AD-C28F-4B9C-898F-864281A8E9EE}"/>
    <cellStyle name="Note 3 5 2 5" xfId="19928" xr:uid="{5090D26D-BB05-4CDA-9633-20FAAC7F1BF1}"/>
    <cellStyle name="Note 3 5 2 6" xfId="31565" xr:uid="{A05FA6F2-4BCA-466C-962A-242FF3A88550}"/>
    <cellStyle name="Note 3 5 2 7" xfId="19922" xr:uid="{3EB0CDFB-16B1-4C27-86A1-CB2D0BBE663F}"/>
    <cellStyle name="Note 3 5 3" xfId="2734" xr:uid="{FC15126F-36AE-44DD-B7F2-326033D32180}"/>
    <cellStyle name="Note 3 5 3 2" xfId="19930" xr:uid="{B13EFF2C-1AA9-4113-871C-C2A9A77CBB17}"/>
    <cellStyle name="Note 3 5 3 2 2" xfId="19931" xr:uid="{0A1B6D22-DBB3-4877-8456-7ED0DA2C89ED}"/>
    <cellStyle name="Note 3 5 3 2 3" xfId="19932" xr:uid="{874746CB-14A5-4388-B3DE-40CBC6533C01}"/>
    <cellStyle name="Note 3 5 3 3" xfId="19933" xr:uid="{F4531F30-3342-487D-8C28-FCCE66D08355}"/>
    <cellStyle name="Note 3 5 3 4" xfId="19934" xr:uid="{B1018466-8635-4850-AE9C-224801CB6DE0}"/>
    <cellStyle name="Note 3 5 3 5" xfId="19935" xr:uid="{91F3421A-0B7E-4288-A59A-655954B86D16}"/>
    <cellStyle name="Note 3 5 3 6" xfId="31400" xr:uid="{622B2906-4BA8-4670-94BF-4B90326E7D89}"/>
    <cellStyle name="Note 3 5 3 7" xfId="19929" xr:uid="{E32A0AB7-97FD-410B-BFDA-28158EEC7CFD}"/>
    <cellStyle name="Note 3 5 4" xfId="19936" xr:uid="{210CFE5F-7762-43E0-A2EF-504D4DA2DA2C}"/>
    <cellStyle name="Note 3 5 4 2" xfId="19937" xr:uid="{B7253466-1ED5-438F-BAD5-0DDBAC30FB2B}"/>
    <cellStyle name="Note 3 5 4 3" xfId="19938" xr:uid="{6997F5EC-903B-449C-A278-E0CF898EC1ED}"/>
    <cellStyle name="Note 3 5 5" xfId="19939" xr:uid="{B1616717-0632-49EE-AB14-227DF49DB92E}"/>
    <cellStyle name="Note 3 5 6" xfId="19940" xr:uid="{352FF651-1781-4F24-8177-671972697996}"/>
    <cellStyle name="Note 3 5 7" xfId="19941" xr:uid="{F4B13440-D6AC-4425-B8F3-0FAC25FB953A}"/>
    <cellStyle name="Note 3 5 8" xfId="31520" xr:uid="{80607D49-197A-4C28-95E1-D73667ED3FDC}"/>
    <cellStyle name="Note 3 5 9" xfId="19921" xr:uid="{CC4FDBE6-0207-437E-8D23-D0A61E666B3A}"/>
    <cellStyle name="Note 3 6" xfId="1538" xr:uid="{39E034AF-F654-4752-B6F4-8C947B7043F1}"/>
    <cellStyle name="Note 3 6 2" xfId="2759" xr:uid="{EAB2E39C-1B0E-465A-B15E-113928EF77E6}"/>
    <cellStyle name="Note 3 6 2 2" xfId="19944" xr:uid="{C779F1A2-16A9-4E83-986B-4EAEA9AE1A52}"/>
    <cellStyle name="Note 3 6 2 3" xfId="19945" xr:uid="{26DCFC59-FD8A-4E5E-80AC-750E315BEB55}"/>
    <cellStyle name="Note 3 6 2 4" xfId="31406" xr:uid="{2C5E3895-BD97-4069-A2E9-00BD26CBEF20}"/>
    <cellStyle name="Note 3 6 2 5" xfId="19943" xr:uid="{7CEF244C-0CDC-48CB-A6FE-AFB43BB85E32}"/>
    <cellStyle name="Note 3 6 3" xfId="19946" xr:uid="{61CF4757-1E31-41FF-AAF6-1DBFD554CB92}"/>
    <cellStyle name="Note 3 6 4" xfId="19947" xr:uid="{2D283B8D-240E-4BB2-8411-56820D953A07}"/>
    <cellStyle name="Note 3 6 5" xfId="19948" xr:uid="{9F721BD7-5BD0-4895-B4DB-3959D48965B7}"/>
    <cellStyle name="Note 3 6 6" xfId="31521" xr:uid="{7043AF60-A1CD-40A0-8DE4-A18C70747188}"/>
    <cellStyle name="Note 3 6 7" xfId="19942" xr:uid="{EF9B8700-CF96-45BE-A3E7-9A4778EBC4B8}"/>
    <cellStyle name="Note 3 7" xfId="2158" xr:uid="{489DB435-3B59-475D-BC54-23E0513F2863}"/>
    <cellStyle name="Note 3 7 2" xfId="19950" xr:uid="{84BFB478-90F0-4EDA-AB62-3B7CD5156E46}"/>
    <cellStyle name="Note 3 7 2 2" xfId="19951" xr:uid="{EE3A6CCE-C45E-4BA9-B61B-31DD0C4152CE}"/>
    <cellStyle name="Note 3 7 2 3" xfId="19952" xr:uid="{4B5F7351-69E3-41B7-91F0-E972217F1039}"/>
    <cellStyle name="Note 3 7 3" xfId="19953" xr:uid="{21E8585D-B795-43EA-BEE0-20C9920963E0}"/>
    <cellStyle name="Note 3 7 4" xfId="19954" xr:uid="{D8C950B0-F33F-4A4D-8A65-8EE99E054A96}"/>
    <cellStyle name="Note 3 7 5" xfId="19955" xr:uid="{9DA8BA88-A7D7-4415-BD2A-65E1612E7FB7}"/>
    <cellStyle name="Note 3 7 6" xfId="31522" xr:uid="{A4496C1F-20F0-4632-9690-B3DAECB43CFB}"/>
    <cellStyle name="Note 3 7 7" xfId="19949" xr:uid="{9D8FE2E2-E5A2-4073-8745-5D7951DD6EC0}"/>
    <cellStyle name="Note 3 8" xfId="19956" xr:uid="{E134AD0D-D96E-4400-9B5F-33EB055795FC}"/>
    <cellStyle name="Note 3 8 2" xfId="19957" xr:uid="{416E7DAC-7A1D-44A1-B55B-0EAAA894D701}"/>
    <cellStyle name="Note 3 8 3" xfId="19958" xr:uid="{581F30D7-8BF5-48D3-99BB-687B23BB38B4}"/>
    <cellStyle name="Note 3 8 4" xfId="31364" xr:uid="{5B85E841-A98E-460F-B5CD-50B08582D4E3}"/>
    <cellStyle name="Note 3 9" xfId="19959" xr:uid="{CD11E4D1-827B-42DB-A1A3-F0310F4C8D1F}"/>
    <cellStyle name="Note 30" xfId="22866" xr:uid="{D354704E-E908-4E28-89FF-361DA749C51D}"/>
    <cellStyle name="Note 31" xfId="4396" xr:uid="{6DE4C93B-F33F-456B-9A7F-07FDD1FA0DD5}"/>
    <cellStyle name="Note 32" xfId="31748" xr:uid="{E0951F20-D5FC-4FC6-A2A7-73525C657A22}"/>
    <cellStyle name="Note 33" xfId="48" xr:uid="{79213AA8-7B74-44C8-86E9-0C60F5CD5815}"/>
    <cellStyle name="Note 4" xfId="66" xr:uid="{15A86AC8-69A8-408F-9C24-BC02ED9342CC}"/>
    <cellStyle name="Note 4 10" xfId="19961" xr:uid="{F56BDD04-7E56-41A5-BF7C-DF5A2E025821}"/>
    <cellStyle name="Note 4 11" xfId="19962" xr:uid="{8CC5708B-7653-4393-BC4B-318AA1F84695}"/>
    <cellStyle name="Note 4 12" xfId="19960" xr:uid="{1753140D-DDD4-4F0C-9C32-3073597FFBA2}"/>
    <cellStyle name="Note 4 13" xfId="6694" xr:uid="{5A08BC75-B30C-44FF-91F3-2A8723DADF0C}"/>
    <cellStyle name="Note 4 14" xfId="4896" xr:uid="{103D6EC7-DBED-424A-A6CA-0E27C7793A39}"/>
    <cellStyle name="Note 4 15" xfId="22967" xr:uid="{7E99C711-7CD0-427C-8266-77EB5C8A0649}"/>
    <cellStyle name="Note 4 16" xfId="4659" xr:uid="{FCCF4BDD-0C3F-4C30-98CF-EBE832B29F0B}"/>
    <cellStyle name="Note 4 2" xfId="4157" xr:uid="{ADEBAE65-BFE4-4B29-A5BB-CEE7733BB1DE}"/>
    <cellStyle name="Note 4 2 10" xfId="19963" xr:uid="{96377F1E-11D6-4A43-B62D-890AA85BD5A1}"/>
    <cellStyle name="Note 4 2 11" xfId="23013" xr:uid="{20252023-8897-4C3D-96C2-71BA167E899F}"/>
    <cellStyle name="Note 4 2 12" xfId="4671" xr:uid="{1CD09D22-E1B6-49FA-9C0A-9FE30B8F0613}"/>
    <cellStyle name="Note 4 2 13" xfId="4360" xr:uid="{8A2BF455-4510-48B9-8D84-EEBA67889174}"/>
    <cellStyle name="Note 4 2 2" xfId="19964" xr:uid="{2184FD68-97E3-4F52-839B-9134A43769B7}"/>
    <cellStyle name="Note 4 2 2 2" xfId="19965" xr:uid="{E8A51AF2-1051-4076-B319-BE7ACDCF691A}"/>
    <cellStyle name="Note 4 2 2 2 2" xfId="19966" xr:uid="{4FE0534A-114B-4385-808D-250868AB9A80}"/>
    <cellStyle name="Note 4 2 2 2 2 2" xfId="19967" xr:uid="{A6FB0442-0E6E-4B40-BF5C-37D78DCE4036}"/>
    <cellStyle name="Note 4 2 2 2 2 3" xfId="19968" xr:uid="{130F5EE0-50BF-4735-8F56-5F8D16BED6CC}"/>
    <cellStyle name="Note 4 2 2 2 3" xfId="19969" xr:uid="{EF64BE71-646C-4C55-9307-AC155EE7484A}"/>
    <cellStyle name="Note 4 2 2 2 4" xfId="19970" xr:uid="{6DC92637-1129-4E5B-89D7-3637D216E4FD}"/>
    <cellStyle name="Note 4 2 2 2 5" xfId="19971" xr:uid="{2B059828-42D8-4A70-B63D-C22ECCC37492}"/>
    <cellStyle name="Note 4 2 2 2 6" xfId="28904" xr:uid="{D0344CAE-B1D6-4EE0-8496-0D326B9700D4}"/>
    <cellStyle name="Note 4 2 2 3" xfId="19972" xr:uid="{6DDAF03E-8474-4153-A704-E7E5658169B8}"/>
    <cellStyle name="Note 4 2 2 3 2" xfId="19973" xr:uid="{8DEF5F8C-CD85-4678-BBAD-D5A3B31ED373}"/>
    <cellStyle name="Note 4 2 2 3 2 2" xfId="19974" xr:uid="{F3E88D62-86F7-4EE1-AF26-B5124BF8F23C}"/>
    <cellStyle name="Note 4 2 2 3 2 3" xfId="19975" xr:uid="{A701B6AF-58E6-44F3-AE77-284B5D8DAE33}"/>
    <cellStyle name="Note 4 2 2 3 3" xfId="19976" xr:uid="{4F49C2FF-70E2-4794-87A8-3B3ED589CE14}"/>
    <cellStyle name="Note 4 2 2 3 4" xfId="19977" xr:uid="{7745DED6-AAF1-4A05-AEF9-9E7EDCA53926}"/>
    <cellStyle name="Note 4 2 2 3 5" xfId="19978" xr:uid="{27ACBEAE-2256-4F48-A9D3-27DF3F11B7E0}"/>
    <cellStyle name="Note 4 2 2 4" xfId="19979" xr:uid="{7152378F-D852-449A-9E03-ECA28F44C747}"/>
    <cellStyle name="Note 4 2 2 4 2" xfId="19980" xr:uid="{0C2BD464-B437-401E-958B-53F6CFCBAA71}"/>
    <cellStyle name="Note 4 2 2 4 3" xfId="19981" xr:uid="{03D768A1-C847-4C8D-8597-554290A1E427}"/>
    <cellStyle name="Note 4 2 2 5" xfId="19982" xr:uid="{A204FF30-AD9C-46B0-B153-435AF456BA47}"/>
    <cellStyle name="Note 4 2 2 6" xfId="19983" xr:uid="{757CFD6E-A077-4A28-B0D2-E0F87D2FCFFA}"/>
    <cellStyle name="Note 4 2 2 7" xfId="19984" xr:uid="{F2C08BBD-EC5B-4E28-875D-7469CA8183E9}"/>
    <cellStyle name="Note 4 2 2 8" xfId="25927" xr:uid="{C577B342-0001-4E57-9EC8-B9F8E9D6D3F5}"/>
    <cellStyle name="Note 4 2 3" xfId="19985" xr:uid="{24720EFB-1F5F-4EBC-B838-9F6652B08320}"/>
    <cellStyle name="Note 4 2 3 2" xfId="19986" xr:uid="{02BDC2AF-77B3-49F0-8164-F2A39E78EE4C}"/>
    <cellStyle name="Note 4 2 3 2 2" xfId="19987" xr:uid="{8E3A4481-A24F-42FC-A90A-6BD8AA1CA6AB}"/>
    <cellStyle name="Note 4 2 3 2 2 2" xfId="19988" xr:uid="{09341B7D-854C-4D54-A333-A899324E10CA}"/>
    <cellStyle name="Note 4 2 3 2 2 3" xfId="19989" xr:uid="{12BA212F-831B-4BC0-941D-183C3EF20447}"/>
    <cellStyle name="Note 4 2 3 2 3" xfId="19990" xr:uid="{D49DD9DF-ED5B-4F99-B42E-B55CD2758475}"/>
    <cellStyle name="Note 4 2 3 2 4" xfId="19991" xr:uid="{6331644F-CA77-4FA8-9F37-1FD1EF4C57E6}"/>
    <cellStyle name="Note 4 2 3 2 5" xfId="19992" xr:uid="{55CB5D84-E6BD-4671-A40C-3C9259789CC2}"/>
    <cellStyle name="Note 4 2 3 3" xfId="19993" xr:uid="{9D8FC46B-B088-4795-B6B8-91E12D0786E8}"/>
    <cellStyle name="Note 4 2 3 3 2" xfId="19994" xr:uid="{3BADF704-30FE-41C5-BAA4-2F9BB9B9AC5E}"/>
    <cellStyle name="Note 4 2 3 3 2 2" xfId="19995" xr:uid="{2641512B-7C78-4A34-BDA6-CE93DE26A607}"/>
    <cellStyle name="Note 4 2 3 3 2 3" xfId="19996" xr:uid="{4C6626A3-1C28-4675-9F9E-36F87F370FCA}"/>
    <cellStyle name="Note 4 2 3 3 3" xfId="19997" xr:uid="{5D3C27D5-4F04-41C6-984A-F9FF1595FA09}"/>
    <cellStyle name="Note 4 2 3 3 4" xfId="19998" xr:uid="{138F72C8-E781-46E2-86BA-6D6ABDCE82AA}"/>
    <cellStyle name="Note 4 2 3 3 5" xfId="19999" xr:uid="{B8186F29-AC7E-43E0-81AB-B94B00C99192}"/>
    <cellStyle name="Note 4 2 3 4" xfId="20000" xr:uid="{236867B0-BD54-4366-BCE2-B09894E32606}"/>
    <cellStyle name="Note 4 2 3 4 2" xfId="20001" xr:uid="{85D03260-7C14-4CEE-BCF3-015F3264A003}"/>
    <cellStyle name="Note 4 2 3 4 3" xfId="20002" xr:uid="{05C0A878-B6FE-48F6-9607-95959EBDFA62}"/>
    <cellStyle name="Note 4 2 3 5" xfId="20003" xr:uid="{09ED1DA3-41E1-4793-A7B0-BD46B63C47D1}"/>
    <cellStyle name="Note 4 2 3 6" xfId="20004" xr:uid="{EDB9E458-4D96-4BF6-BD0F-156CD3DB6739}"/>
    <cellStyle name="Note 4 2 3 7" xfId="20005" xr:uid="{ED0FD541-53DA-4EBC-B6BE-289A5F4F0AA8}"/>
    <cellStyle name="Note 4 2 3 8" xfId="27393" xr:uid="{B81086F6-C0D3-4A42-9D9E-FBA6AE7D1225}"/>
    <cellStyle name="Note 4 2 4" xfId="20006" xr:uid="{A2499227-7B78-49B2-8ADC-AC7E2FF8C0FD}"/>
    <cellStyle name="Note 4 2 4 2" xfId="20007" xr:uid="{BF84C442-8656-4181-990F-FA7D714A6391}"/>
    <cellStyle name="Note 4 2 4 2 2" xfId="20008" xr:uid="{EE85EF4E-FFF3-405F-94F7-DCB483EA3420}"/>
    <cellStyle name="Note 4 2 4 2 3" xfId="20009" xr:uid="{4053451C-DD38-4DD1-A7A5-D2412745FFD2}"/>
    <cellStyle name="Note 4 2 4 3" xfId="20010" xr:uid="{8B4DD37D-E01E-4C8D-B4EF-8E1ABE7DA313}"/>
    <cellStyle name="Note 4 2 4 4" xfId="20011" xr:uid="{B46E9B0C-C68F-4B2E-8F6E-54A97E1A32F0}"/>
    <cellStyle name="Note 4 2 4 5" xfId="20012" xr:uid="{69F1E74A-1E9C-4904-BADD-6388AB653F0D}"/>
    <cellStyle name="Note 4 2 4 6" xfId="30388" xr:uid="{C01BD052-4D33-460C-998D-42F017B52867}"/>
    <cellStyle name="Note 4 2 5" xfId="20013" xr:uid="{3F7BC775-C01B-47DF-8B6D-E1ED58C0F3F5}"/>
    <cellStyle name="Note 4 2 5 2" xfId="20014" xr:uid="{FDAFE847-0DF8-4C37-BC09-F087BD3CCDD9}"/>
    <cellStyle name="Note 4 2 5 2 2" xfId="20015" xr:uid="{874E85D8-3633-402C-B475-5FADF40DF762}"/>
    <cellStyle name="Note 4 2 5 2 3" xfId="20016" xr:uid="{FED3FD71-79AF-4257-A886-323D03429663}"/>
    <cellStyle name="Note 4 2 5 3" xfId="20017" xr:uid="{105A5027-3116-4949-B371-2E2199A97C10}"/>
    <cellStyle name="Note 4 2 5 4" xfId="20018" xr:uid="{771D325F-59B7-455B-AD94-865A82CFEB3D}"/>
    <cellStyle name="Note 4 2 5 5" xfId="20019" xr:uid="{56934B14-6EC3-4AF7-B67C-B7DF7BB6580A}"/>
    <cellStyle name="Note 4 2 6" xfId="20020" xr:uid="{67A49482-28AF-4A40-95A8-576333369F7A}"/>
    <cellStyle name="Note 4 2 6 2" xfId="20021" xr:uid="{0FC29D99-45F8-4C16-A40C-048E0609F230}"/>
    <cellStyle name="Note 4 2 6 3" xfId="20022" xr:uid="{8CD68F4E-3C0A-4566-B055-F72F9DA1B41B}"/>
    <cellStyle name="Note 4 2 7" xfId="20023" xr:uid="{8646FB30-C115-48E5-954E-1E716C5596E7}"/>
    <cellStyle name="Note 4 2 8" xfId="20024" xr:uid="{5C1A2C54-8AB2-4218-B136-CAB9067DA2A8}"/>
    <cellStyle name="Note 4 2 9" xfId="20025" xr:uid="{63DD3D02-E012-4B39-B3DD-62CCAA09A061}"/>
    <cellStyle name="Note 4 3" xfId="20026" xr:uid="{88C77E6C-82D3-447A-A58E-9C0D46232FD2}"/>
    <cellStyle name="Note 4 3 2" xfId="20027" xr:uid="{55C149FA-B15C-4680-B210-87F2F29B207A}"/>
    <cellStyle name="Note 4 3 2 2" xfId="20028" xr:uid="{1F39C27E-1CE1-42F0-9444-09FF8CF95119}"/>
    <cellStyle name="Note 4 3 2 2 2" xfId="20029" xr:uid="{BA8B0A7F-54CD-4C00-9244-7A6500CB5E90}"/>
    <cellStyle name="Note 4 3 2 2 3" xfId="20030" xr:uid="{9D5E52CB-C867-43F0-9FA2-AF98228F1A65}"/>
    <cellStyle name="Note 4 3 2 2 4" xfId="29197" xr:uid="{82A4E89D-01FC-42D0-8373-41559ECE1ABE}"/>
    <cellStyle name="Note 4 3 2 3" xfId="20031" xr:uid="{8FEE9A2D-25A5-495D-95A9-6F11FE2E6EC0}"/>
    <cellStyle name="Note 4 3 2 4" xfId="20032" xr:uid="{0AD735FC-E088-41FC-B310-6FB38859531C}"/>
    <cellStyle name="Note 4 3 2 5" xfId="20033" xr:uid="{016375FC-990D-4544-9F7D-A96772178469}"/>
    <cellStyle name="Note 4 3 2 6" xfId="26215" xr:uid="{FD7ECF76-6810-4820-BE8D-EA1EF2490A26}"/>
    <cellStyle name="Note 4 3 3" xfId="20034" xr:uid="{413A8AF4-1CBA-4E78-A97E-D7435B95B101}"/>
    <cellStyle name="Note 4 3 3 2" xfId="20035" xr:uid="{27670DED-AD51-4FA9-82FF-01A0DEA3FF70}"/>
    <cellStyle name="Note 4 3 3 2 2" xfId="20036" xr:uid="{44FCFFA2-53A5-4F89-AAF1-7666911339E9}"/>
    <cellStyle name="Note 4 3 3 2 3" xfId="20037" xr:uid="{A5E47C49-9B9A-447B-9035-4CAEE017BE0E}"/>
    <cellStyle name="Note 4 3 3 3" xfId="20038" xr:uid="{CA99B868-F2C6-4F4A-9ED5-4F27E1BE140C}"/>
    <cellStyle name="Note 4 3 3 4" xfId="20039" xr:uid="{DFF812C7-92A4-4FD8-AAC2-CDAE4138C13F}"/>
    <cellStyle name="Note 4 3 3 5" xfId="20040" xr:uid="{C46FCA1C-F79D-457E-96C6-3B19BDE04713}"/>
    <cellStyle name="Note 4 3 3 6" xfId="27686" xr:uid="{11634783-F135-406B-ACE9-7106E0B43D11}"/>
    <cellStyle name="Note 4 3 4" xfId="20041" xr:uid="{72CD5C6A-8C89-494D-8C89-8FC9719CBB7F}"/>
    <cellStyle name="Note 4 3 4 2" xfId="20042" xr:uid="{44C8377E-F290-480D-971E-AAE5F13363B8}"/>
    <cellStyle name="Note 4 3 4 3" xfId="20043" xr:uid="{D0996373-222D-41E3-91CF-12EAF2BBA386}"/>
    <cellStyle name="Note 4 3 4 4" xfId="30684" xr:uid="{EA1F81A2-03BB-4A56-B6C5-08229DC65A11}"/>
    <cellStyle name="Note 4 3 5" xfId="20044" xr:uid="{ABDE0D83-2389-476E-B78F-73F18AAFB682}"/>
    <cellStyle name="Note 4 3 6" xfId="20045" xr:uid="{0E287C85-D8BB-4986-B46D-9011E0D6954B}"/>
    <cellStyle name="Note 4 3 7" xfId="20046" xr:uid="{CDA02877-6975-49CE-B45A-DC5FBDB06F12}"/>
    <cellStyle name="Note 4 3 8" xfId="24772" xr:uid="{467DC416-04AD-45B8-A80E-DA356204F755}"/>
    <cellStyle name="Note 4 4" xfId="20047" xr:uid="{0EBE71A9-A810-49AF-BB06-A76317067862}"/>
    <cellStyle name="Note 4 4 2" xfId="20048" xr:uid="{A6616C2A-05E6-4B43-8D5D-7A00DAB659B4}"/>
    <cellStyle name="Note 4 4 2 2" xfId="20049" xr:uid="{4F3BB631-E790-4D15-A999-368566986FC7}"/>
    <cellStyle name="Note 4 4 2 2 2" xfId="20050" xr:uid="{D583785D-7DC1-4D45-998C-0A81AD8BEBEC}"/>
    <cellStyle name="Note 4 4 2 2 3" xfId="20051" xr:uid="{725A504F-BF50-4F60-B330-C82E37690B5C}"/>
    <cellStyle name="Note 4 4 2 2 4" xfId="29499" xr:uid="{7A75B633-1237-4DC6-B462-2D3BC0A55E0B}"/>
    <cellStyle name="Note 4 4 2 3" xfId="20052" xr:uid="{CE4AC5F8-E909-4830-A23A-BF4CF4709D10}"/>
    <cellStyle name="Note 4 4 2 4" xfId="20053" xr:uid="{CEC7B794-9E2D-4F66-B562-3B7B2A7B2C8C}"/>
    <cellStyle name="Note 4 4 2 5" xfId="20054" xr:uid="{74FF3017-1161-4021-AC75-290DA5B8FFD9}"/>
    <cellStyle name="Note 4 4 2 6" xfId="26515" xr:uid="{62347B18-1937-42AB-8AB3-E96D1DB541EE}"/>
    <cellStyle name="Note 4 4 3" xfId="20055" xr:uid="{5D48DCCA-6912-47D1-B708-59384D7C52D1}"/>
    <cellStyle name="Note 4 4 3 2" xfId="20056" xr:uid="{1565EE8C-577E-46F0-8395-90923D44F756}"/>
    <cellStyle name="Note 4 4 3 2 2" xfId="20057" xr:uid="{C653CEE2-8FEE-48F7-9282-B12112B44B19}"/>
    <cellStyle name="Note 4 4 3 2 3" xfId="20058" xr:uid="{1F8D34C2-AF63-4557-9605-DDC7420D69C5}"/>
    <cellStyle name="Note 4 4 3 3" xfId="20059" xr:uid="{2FFBC86C-BE2C-4DA1-930D-AAC97BAF4A74}"/>
    <cellStyle name="Note 4 4 3 4" xfId="20060" xr:uid="{FE209246-26D5-4A5E-A5FF-EB0779EFBABA}"/>
    <cellStyle name="Note 4 4 3 5" xfId="20061" xr:uid="{9DAA780B-FEA0-4B9D-AEE9-3B26A1FFE2EC}"/>
    <cellStyle name="Note 4 4 3 6" xfId="27988" xr:uid="{E2B4D71B-5C17-410C-8794-DE33E6122132}"/>
    <cellStyle name="Note 4 4 4" xfId="20062" xr:uid="{8695C90E-2022-4249-BA1A-2C6C184992B0}"/>
    <cellStyle name="Note 4 4 4 2" xfId="20063" xr:uid="{74FFB65E-5A54-4E47-A4FE-53297346436B}"/>
    <cellStyle name="Note 4 4 4 3" xfId="20064" xr:uid="{B418D681-7957-455F-B7D3-F384F4AE9205}"/>
    <cellStyle name="Note 4 4 4 4" xfId="30987" xr:uid="{665CDFB1-93A7-40CD-B439-A3B6E67AE98E}"/>
    <cellStyle name="Note 4 4 5" xfId="20065" xr:uid="{27A14897-89F7-4FDB-8FE0-3E6BF455B5AD}"/>
    <cellStyle name="Note 4 4 6" xfId="20066" xr:uid="{436E24C9-BC35-4D00-ACC5-E586C1347B65}"/>
    <cellStyle name="Note 4 4 7" xfId="20067" xr:uid="{7720ADB3-61A6-483C-B74B-A11AF8797485}"/>
    <cellStyle name="Note 4 4 8" xfId="25058" xr:uid="{83F8411C-D2AC-41F8-BE4B-E8D12511DB0E}"/>
    <cellStyle name="Note 4 5" xfId="20068" xr:uid="{A3616CA9-879D-4EB3-86EB-0AD0E86CDD31}"/>
    <cellStyle name="Note 4 5 2" xfId="20069" xr:uid="{B43E978E-4199-4D4E-809B-38A0FA97E425}"/>
    <cellStyle name="Note 4 5 2 2" xfId="20070" xr:uid="{59F03E1A-B2F3-4D48-9B08-954EC05F9A9F}"/>
    <cellStyle name="Note 4 5 2 2 2" xfId="20071" xr:uid="{88C9A0E1-71A0-4B05-83AB-B01E1E4591DE}"/>
    <cellStyle name="Note 4 5 2 2 3" xfId="20072" xr:uid="{F1A93C23-5BA3-426A-81B4-810A5236DCFA}"/>
    <cellStyle name="Note 4 5 2 2 4" xfId="29803" xr:uid="{72DA8453-CFFA-4B68-8951-645AB7AAD241}"/>
    <cellStyle name="Note 4 5 2 3" xfId="20073" xr:uid="{1199FFC3-BFBB-4627-B2C8-B9BE4EFED5C8}"/>
    <cellStyle name="Note 4 5 2 4" xfId="20074" xr:uid="{0C364D4C-84CF-4CD9-94A5-49300132586C}"/>
    <cellStyle name="Note 4 5 2 5" xfId="20075" xr:uid="{6EDCE954-1166-44A0-9DC2-3EFDEEC7F3CE}"/>
    <cellStyle name="Note 4 5 2 6" xfId="26819" xr:uid="{8DECDFFE-ED43-49D7-9652-EB87505ACC58}"/>
    <cellStyle name="Note 4 5 3" xfId="20076" xr:uid="{8A55254F-397E-4582-80C7-E6E312DFD4C6}"/>
    <cellStyle name="Note 4 5 3 2" xfId="20077" xr:uid="{E52FB50D-EAE6-484D-9D79-67F9F6019C99}"/>
    <cellStyle name="Note 4 5 3 2 2" xfId="20078" xr:uid="{5B2D1D53-C92E-4380-97A8-C0A99CF71A07}"/>
    <cellStyle name="Note 4 5 3 2 3" xfId="20079" xr:uid="{626A4D42-C1CE-48BF-8495-A775FA346449}"/>
    <cellStyle name="Note 4 5 3 3" xfId="20080" xr:uid="{063B6822-CC08-48CD-B408-675D1648D0C2}"/>
    <cellStyle name="Note 4 5 3 4" xfId="20081" xr:uid="{2E79FE47-6927-4E0D-B92D-7F7E76E2B62C}"/>
    <cellStyle name="Note 4 5 3 5" xfId="20082" xr:uid="{98CF2F96-E963-4F0A-9820-8A4258651631}"/>
    <cellStyle name="Note 4 5 3 6" xfId="28292" xr:uid="{DC637095-7646-4781-B493-6C1CFE8B7898}"/>
    <cellStyle name="Note 4 5 4" xfId="20083" xr:uid="{C70A30B0-9CDB-4A63-9828-DFC35C50D2D5}"/>
    <cellStyle name="Note 4 5 4 2" xfId="20084" xr:uid="{119D5848-7A20-491A-9719-4EFF048C5DE7}"/>
    <cellStyle name="Note 4 5 4 3" xfId="20085" xr:uid="{89909A29-8E26-45A6-91BE-D6EFF1717B4D}"/>
    <cellStyle name="Note 4 5 4 4" xfId="31292" xr:uid="{F49D266A-04DD-4DBC-98AF-95D786EF9D0E}"/>
    <cellStyle name="Note 4 5 5" xfId="20086" xr:uid="{CB45CB46-26F7-4F29-94F7-37253F26F1DF}"/>
    <cellStyle name="Note 4 5 6" xfId="20087" xr:uid="{3175DE40-3BF0-4F34-A053-53D863D9148B}"/>
    <cellStyle name="Note 4 5 7" xfId="20088" xr:uid="{0E1696F2-4992-4984-8225-81819877CD27}"/>
    <cellStyle name="Note 4 5 8" xfId="25351" xr:uid="{C2440028-AFD9-4A1B-89B6-9F05D5B8E445}"/>
    <cellStyle name="Note 4 6" xfId="20089" xr:uid="{C003E9E6-5E2B-4FA8-A6C3-97E205D8AFB4}"/>
    <cellStyle name="Note 4 6 2" xfId="20090" xr:uid="{C26B83BD-6497-4C5C-BA29-84984CF3D5F6}"/>
    <cellStyle name="Note 4 6 2 2" xfId="20091" xr:uid="{C44DC17B-0A78-4726-879E-BE3257DD4E76}"/>
    <cellStyle name="Note 4 6 2 3" xfId="20092" xr:uid="{39E77052-A5B2-46A6-89BC-62F1A3D8548B}"/>
    <cellStyle name="Note 4 6 2 4" xfId="28617" xr:uid="{6889A9FF-EA35-49C8-BBC2-F2E20ABF09A4}"/>
    <cellStyle name="Note 4 6 3" xfId="20093" xr:uid="{9AAB31CC-B63F-47FF-8681-2DD50FED78F7}"/>
    <cellStyle name="Note 4 6 4" xfId="20094" xr:uid="{2EB3C197-13A1-4ED4-AE3A-C66D38E2F3FF}"/>
    <cellStyle name="Note 4 6 5" xfId="20095" xr:uid="{8A0E2A0B-5AE0-415C-987D-3D6F317373A6}"/>
    <cellStyle name="Note 4 6 6" xfId="25651" xr:uid="{7E4CC45F-18B2-46A5-A961-175D384F5D4C}"/>
    <cellStyle name="Note 4 7" xfId="20096" xr:uid="{DAA3149C-1071-491D-8293-1A06464F7840}"/>
    <cellStyle name="Note 4 7 2" xfId="20097" xr:uid="{05250F25-B924-4E16-9A14-60EAFFDE9593}"/>
    <cellStyle name="Note 4 7 2 2" xfId="20098" xr:uid="{A069018D-D7F1-44EE-A9DD-899D6356D2C4}"/>
    <cellStyle name="Note 4 7 2 3" xfId="20099" xr:uid="{7783E393-8170-47A5-8448-63845B57D028}"/>
    <cellStyle name="Note 4 7 3" xfId="20100" xr:uid="{299A0512-51FF-47F6-848C-505880F0D09B}"/>
    <cellStyle name="Note 4 7 4" xfId="20101" xr:uid="{34BF66C6-7B3A-478F-B6A0-5A9434D25B49}"/>
    <cellStyle name="Note 4 7 5" xfId="20102" xr:uid="{88F49F07-3FA9-4F85-BD32-FE10F2D142A4}"/>
    <cellStyle name="Note 4 7 6" xfId="27102" xr:uid="{A82E12EA-35CE-4044-BB89-9CCC28CB30A1}"/>
    <cellStyle name="Note 4 8" xfId="20103" xr:uid="{DF133340-2193-4400-9550-F104B82C20D2}"/>
    <cellStyle name="Note 4 8 2" xfId="20104" xr:uid="{FC003552-44E8-444A-BAD7-9873A7FB20B8}"/>
    <cellStyle name="Note 4 8 3" xfId="20105" xr:uid="{B5ADB4FD-AC3E-4ACF-A5B4-F3D8C9C76F8A}"/>
    <cellStyle name="Note 4 8 4" xfId="30096" xr:uid="{E921C5D8-57A8-4F62-BE0E-3A29E7FC03C2}"/>
    <cellStyle name="Note 4 9" xfId="20106" xr:uid="{AC710B29-C5CA-4D8D-9D8D-672893532B4D}"/>
    <cellStyle name="Note 5" xfId="1458" xr:uid="{5D6006E1-E7D0-49CA-95B3-5D34D80EFC73}"/>
    <cellStyle name="Note 5 10" xfId="20108" xr:uid="{B1B54E5F-B8BA-497F-951A-9CF468CFD837}"/>
    <cellStyle name="Note 5 11" xfId="20109" xr:uid="{6B950D07-6252-4D02-BE2C-F1EED2933638}"/>
    <cellStyle name="Note 5 12" xfId="20107" xr:uid="{FC1DF866-93F3-4F1E-929F-FD962A498FE0}"/>
    <cellStyle name="Note 5 13" xfId="22981" xr:uid="{EE39C1F5-B6BB-4D42-847C-0784869269DC}"/>
    <cellStyle name="Note 5 2" xfId="4675" xr:uid="{0B5BD17D-080B-441C-9FEE-BFBF1357A4DA}"/>
    <cellStyle name="Note 5 2 10" xfId="20110" xr:uid="{FF42C3E7-409A-47A5-8CC6-32B703ECBADA}"/>
    <cellStyle name="Note 5 2 11" xfId="23029" xr:uid="{B7184A4B-B621-4CB3-AC26-FF87BAC6C59D}"/>
    <cellStyle name="Note 5 2 2" xfId="20111" xr:uid="{A1BD4CA4-C4F0-4DEC-8294-C07269EC7F79}"/>
    <cellStyle name="Note 5 2 2 2" xfId="20112" xr:uid="{3CDD35BE-065B-41A8-80F3-26932593DA9D}"/>
    <cellStyle name="Note 5 2 2 2 2" xfId="20113" xr:uid="{CF31877F-8DF5-4936-835D-59A76645799E}"/>
    <cellStyle name="Note 5 2 2 2 2 2" xfId="20114" xr:uid="{D61D8C81-AF63-4595-AD8E-D14250161C22}"/>
    <cellStyle name="Note 5 2 2 2 2 3" xfId="20115" xr:uid="{A15AC856-B778-49F8-9398-60DBDAA7D1CD}"/>
    <cellStyle name="Note 5 2 2 2 3" xfId="20116" xr:uid="{0F443386-5314-4F75-9DC3-75344C3DBEB8}"/>
    <cellStyle name="Note 5 2 2 2 4" xfId="20117" xr:uid="{F3D64056-6449-4A12-9ECD-48F7956FCD44}"/>
    <cellStyle name="Note 5 2 2 2 5" xfId="20118" xr:uid="{04C05A60-8975-43AF-A338-89297B747345}"/>
    <cellStyle name="Note 5 2 2 3" xfId="20119" xr:uid="{A733AAAD-3B80-4E37-82DB-5BA21A176043}"/>
    <cellStyle name="Note 5 2 2 3 2" xfId="20120" xr:uid="{C908DBF2-2396-4748-A3F1-94A325E5D8DE}"/>
    <cellStyle name="Note 5 2 2 3 2 2" xfId="20121" xr:uid="{B57093DE-5EAC-432E-9BBF-F1DAE30C5A8F}"/>
    <cellStyle name="Note 5 2 2 3 2 3" xfId="20122" xr:uid="{7E46271F-89E8-4179-90DD-A6FEEB212E3E}"/>
    <cellStyle name="Note 5 2 2 3 3" xfId="20123" xr:uid="{51808278-B9FD-40F9-9F9A-5AC71DD0550F}"/>
    <cellStyle name="Note 5 2 2 3 4" xfId="20124" xr:uid="{7B3B9723-D50B-40CF-83E8-BD764586C18B}"/>
    <cellStyle name="Note 5 2 2 3 5" xfId="20125" xr:uid="{54E05DE2-A47A-4109-9377-70C73B0178A0}"/>
    <cellStyle name="Note 5 2 2 4" xfId="20126" xr:uid="{DAE2CD7A-03C0-4D6D-9C0E-7F4794503320}"/>
    <cellStyle name="Note 5 2 2 4 2" xfId="20127" xr:uid="{297672C9-AD79-453E-9BFF-176F8D02585D}"/>
    <cellStyle name="Note 5 2 2 4 3" xfId="20128" xr:uid="{03A5B491-12C8-4063-93B4-FA8950F7D5EB}"/>
    <cellStyle name="Note 5 2 2 5" xfId="20129" xr:uid="{4DCF9939-F61B-451B-BBB0-7E7D1AF962EA}"/>
    <cellStyle name="Note 5 2 2 6" xfId="20130" xr:uid="{10886D05-D8B7-496B-8211-F5D8BD1B72F8}"/>
    <cellStyle name="Note 5 2 2 7" xfId="20131" xr:uid="{D85083AF-A66A-49CE-B444-0C58D9885FD6}"/>
    <cellStyle name="Note 5 2 3" xfId="20132" xr:uid="{B3ECECBE-D5B7-48F4-9848-9E3E87257B7F}"/>
    <cellStyle name="Note 5 2 3 2" xfId="20133" xr:uid="{58042045-DEB4-4D2A-A045-1220791F3C0A}"/>
    <cellStyle name="Note 5 2 3 2 2" xfId="20134" xr:uid="{5E5930AD-C899-481B-9CA5-87C2F6E94EF7}"/>
    <cellStyle name="Note 5 2 3 2 2 2" xfId="20135" xr:uid="{17CB78B2-FE1D-49B3-B39E-174249C96604}"/>
    <cellStyle name="Note 5 2 3 2 2 3" xfId="20136" xr:uid="{1C3C77E9-8901-4D98-B4DA-D4E7B672E162}"/>
    <cellStyle name="Note 5 2 3 2 3" xfId="20137" xr:uid="{2FE2A4E4-F5C7-43ED-B3F1-C376695D61F7}"/>
    <cellStyle name="Note 5 2 3 2 4" xfId="20138" xr:uid="{E33D3BC9-05B6-4614-B193-FB8CAF1D6A7E}"/>
    <cellStyle name="Note 5 2 3 2 5" xfId="20139" xr:uid="{15B5E3D4-5279-4DA3-BAF9-DB637A176533}"/>
    <cellStyle name="Note 5 2 3 3" xfId="20140" xr:uid="{3FFCF18D-B233-4ADD-BCED-3B8081E8120E}"/>
    <cellStyle name="Note 5 2 3 3 2" xfId="20141" xr:uid="{4866E428-FBE8-4172-9C96-68E8DB2A67E5}"/>
    <cellStyle name="Note 5 2 3 3 2 2" xfId="20142" xr:uid="{02C2CAAC-1BFE-4C7A-86A0-569FCF6BE017}"/>
    <cellStyle name="Note 5 2 3 3 2 3" xfId="20143" xr:uid="{D7CD17AF-D658-44D4-9564-7C9FC9453693}"/>
    <cellStyle name="Note 5 2 3 3 3" xfId="20144" xr:uid="{16E623EC-A8E8-489D-8A38-F126FBC50DA4}"/>
    <cellStyle name="Note 5 2 3 3 4" xfId="20145" xr:uid="{EE3E3ECC-B047-4F81-92E7-92A85F4A5A68}"/>
    <cellStyle name="Note 5 2 3 3 5" xfId="20146" xr:uid="{2CE3E0ED-E19E-4089-8BB9-D7DC8C20C393}"/>
    <cellStyle name="Note 5 2 3 4" xfId="20147" xr:uid="{0F90A847-E243-41FC-8310-81F08D365E8B}"/>
    <cellStyle name="Note 5 2 3 4 2" xfId="20148" xr:uid="{EB478E91-9149-4266-8FFF-4AB16739E865}"/>
    <cellStyle name="Note 5 2 3 4 3" xfId="20149" xr:uid="{3D53E7F5-98AE-4865-B3D7-8D9DA7020B6B}"/>
    <cellStyle name="Note 5 2 3 5" xfId="20150" xr:uid="{03BB030E-EC6C-4A5D-946D-4949CA7C7CC7}"/>
    <cellStyle name="Note 5 2 3 6" xfId="20151" xr:uid="{13132C12-9C38-4D4C-810D-04E989BBEB50}"/>
    <cellStyle name="Note 5 2 3 7" xfId="20152" xr:uid="{B62D7B28-AC7B-48FD-9282-4F27A8520EF9}"/>
    <cellStyle name="Note 5 2 4" xfId="20153" xr:uid="{6C035911-6AA8-433E-B051-A496824EC760}"/>
    <cellStyle name="Note 5 2 4 2" xfId="20154" xr:uid="{55D5EBAE-EBC2-4A1E-B776-616017F5F143}"/>
    <cellStyle name="Note 5 2 4 2 2" xfId="20155" xr:uid="{5A425013-7906-4565-844E-59D7DF941EB9}"/>
    <cellStyle name="Note 5 2 4 2 3" xfId="20156" xr:uid="{91582CD6-80A0-4F7C-8644-117B84BCC975}"/>
    <cellStyle name="Note 5 2 4 3" xfId="20157" xr:uid="{A7DE9E9C-3D6E-4DCC-BC4E-F261BD3B16DE}"/>
    <cellStyle name="Note 5 2 4 4" xfId="20158" xr:uid="{1EFC0750-C34D-498E-ADFD-22C13C661326}"/>
    <cellStyle name="Note 5 2 4 5" xfId="20159" xr:uid="{11852963-3FFF-42EC-91C3-484B989D2118}"/>
    <cellStyle name="Note 5 2 5" xfId="20160" xr:uid="{89100410-2A2E-40FB-97D6-2E573DB46BDE}"/>
    <cellStyle name="Note 5 2 5 2" xfId="20161" xr:uid="{9DC31403-E487-40BF-BC94-0847B4D9952E}"/>
    <cellStyle name="Note 5 2 5 2 2" xfId="20162" xr:uid="{2DCC1A80-7598-4EC8-8FD9-F162C2CAEEBE}"/>
    <cellStyle name="Note 5 2 5 2 3" xfId="20163" xr:uid="{DD39A1A5-CCE2-42FB-ACE4-72727CE83F4E}"/>
    <cellStyle name="Note 5 2 5 3" xfId="20164" xr:uid="{1DA321AE-EA21-4963-9D92-293E752F47B9}"/>
    <cellStyle name="Note 5 2 5 4" xfId="20165" xr:uid="{935BD890-7A7D-4953-9F40-485E4ABB6E10}"/>
    <cellStyle name="Note 5 2 5 5" xfId="20166" xr:uid="{BF81CF9B-49DA-45E7-8106-4B571C77FCC9}"/>
    <cellStyle name="Note 5 2 6" xfId="20167" xr:uid="{9ED34CCB-1B01-4BEE-A9FC-7C66E253A2E5}"/>
    <cellStyle name="Note 5 2 6 2" xfId="20168" xr:uid="{5E023BA7-6EB0-4239-91C7-35CBDD41A26C}"/>
    <cellStyle name="Note 5 2 6 3" xfId="20169" xr:uid="{A28A19EA-D828-47D9-9134-7AC43CB50EBE}"/>
    <cellStyle name="Note 5 2 7" xfId="20170" xr:uid="{529FF7AF-7989-4594-BDCE-D0638C3C183D}"/>
    <cellStyle name="Note 5 2 8" xfId="20171" xr:uid="{14F32A39-0C45-49DF-A4D6-FC7F70288B12}"/>
    <cellStyle name="Note 5 2 9" xfId="20172" xr:uid="{1D00EB68-0BF0-426B-A036-312E58084D67}"/>
    <cellStyle name="Note 5 3" xfId="20173" xr:uid="{0A3F607C-B295-4E16-880B-0DBAD7003D14}"/>
    <cellStyle name="Note 5 3 2" xfId="20174" xr:uid="{A5E43883-237B-4542-9E1B-073567506BD1}"/>
    <cellStyle name="Note 5 3 2 2" xfId="20175" xr:uid="{2645037A-BDD8-4D35-962A-734839C8B699}"/>
    <cellStyle name="Note 5 3 2 2 2" xfId="20176" xr:uid="{71BA28CF-5418-4C2E-84E2-DA360AE9FADB}"/>
    <cellStyle name="Note 5 3 2 2 3" xfId="20177" xr:uid="{D56C7D85-5778-434C-B79B-7C65DF5906B1}"/>
    <cellStyle name="Note 5 3 2 3" xfId="20178" xr:uid="{1A581DF7-BEED-4045-9EE2-3AEF5F57137D}"/>
    <cellStyle name="Note 5 3 2 4" xfId="20179" xr:uid="{0B6F31EB-A74A-4BD9-839F-198B009F0ED9}"/>
    <cellStyle name="Note 5 3 2 5" xfId="20180" xr:uid="{8B91F58C-FFAF-4E5F-AC3F-2D674ED3A26F}"/>
    <cellStyle name="Note 5 3 3" xfId="20181" xr:uid="{EA202392-AE73-4CA7-BE27-8DC2E7B2AE88}"/>
    <cellStyle name="Note 5 3 3 2" xfId="20182" xr:uid="{BA681C18-7CD1-4960-9D37-7C812CB8E814}"/>
    <cellStyle name="Note 5 3 3 2 2" xfId="20183" xr:uid="{4E98F33E-5A57-4D00-AC25-5358D1B0069B}"/>
    <cellStyle name="Note 5 3 3 2 3" xfId="20184" xr:uid="{5DA17284-4BBF-45CA-898A-F00B61BA2FB4}"/>
    <cellStyle name="Note 5 3 3 3" xfId="20185" xr:uid="{410EAA61-F727-4B31-B25F-7DBF4E7DC275}"/>
    <cellStyle name="Note 5 3 3 4" xfId="20186" xr:uid="{390CA5FF-355A-4AE8-A192-3C5A546507F1}"/>
    <cellStyle name="Note 5 3 3 5" xfId="20187" xr:uid="{3CDAB152-E321-44D0-A29A-872BB2FF4413}"/>
    <cellStyle name="Note 5 3 4" xfId="20188" xr:uid="{9EF00DFC-4FDA-4212-A8FC-B1267B7AF9C6}"/>
    <cellStyle name="Note 5 3 4 2" xfId="20189" xr:uid="{4F344837-BF44-4F8D-BCE1-831F7E447D6C}"/>
    <cellStyle name="Note 5 3 4 3" xfId="20190" xr:uid="{527DAC3D-5AE4-4ED9-966B-681C8B5A3A7A}"/>
    <cellStyle name="Note 5 3 5" xfId="20191" xr:uid="{B0532E2B-024C-48E8-83C0-0154ABD15E7E}"/>
    <cellStyle name="Note 5 3 6" xfId="20192" xr:uid="{7241D4B0-A085-41E1-9B08-0CBBFF90714D}"/>
    <cellStyle name="Note 5 3 7" xfId="20193" xr:uid="{F594FEC8-BCC1-41B9-B474-636FB968B312}"/>
    <cellStyle name="Note 5 4" xfId="20194" xr:uid="{0E7F0EED-109E-4B17-9A47-3F9171077B29}"/>
    <cellStyle name="Note 5 4 2" xfId="20195" xr:uid="{47A089A4-C6CE-41E8-B928-BB4C70C5CBC0}"/>
    <cellStyle name="Note 5 4 2 2" xfId="20196" xr:uid="{37FE7D42-80F4-4148-9679-4AF841AB3D11}"/>
    <cellStyle name="Note 5 4 2 2 2" xfId="20197" xr:uid="{258E27F0-F806-48B9-8123-D689B1390FC9}"/>
    <cellStyle name="Note 5 4 2 2 3" xfId="20198" xr:uid="{0744E000-AF80-4352-A5BC-EF9A148AA8BF}"/>
    <cellStyle name="Note 5 4 2 3" xfId="20199" xr:uid="{50C091EE-B02C-4495-9D2C-2FB5158711FA}"/>
    <cellStyle name="Note 5 4 2 4" xfId="20200" xr:uid="{0D89471C-5DA7-430C-8E7C-60D483D389F8}"/>
    <cellStyle name="Note 5 4 2 5" xfId="20201" xr:uid="{284ABFB0-73DC-47C0-891F-8398DC0C7AB9}"/>
    <cellStyle name="Note 5 4 3" xfId="20202" xr:uid="{BD688C0E-74BA-4FE3-B54B-A3CD7CD1C1BF}"/>
    <cellStyle name="Note 5 4 3 2" xfId="20203" xr:uid="{D93034C0-4829-444B-ABC1-A8300ABF6FD8}"/>
    <cellStyle name="Note 5 4 3 2 2" xfId="20204" xr:uid="{9E19C745-9F66-49FC-8AE0-EF04E494E11F}"/>
    <cellStyle name="Note 5 4 3 2 3" xfId="20205" xr:uid="{290E124F-9C38-4220-9AF7-4102D07D1331}"/>
    <cellStyle name="Note 5 4 3 3" xfId="20206" xr:uid="{74576C9C-929C-4E30-ABBB-4D0931D4FDD5}"/>
    <cellStyle name="Note 5 4 3 4" xfId="20207" xr:uid="{CE396D3D-20AF-4364-B35A-E880950085D1}"/>
    <cellStyle name="Note 5 4 3 5" xfId="20208" xr:uid="{69ADF6ED-4B8F-4AF8-9D9D-5838E93B3877}"/>
    <cellStyle name="Note 5 4 4" xfId="20209" xr:uid="{45DDA1FE-C3DC-44D6-98DC-7745177F4045}"/>
    <cellStyle name="Note 5 4 4 2" xfId="20210" xr:uid="{E6C7F9BB-0C73-404A-88F7-503E77B45274}"/>
    <cellStyle name="Note 5 4 4 3" xfId="20211" xr:uid="{DD7B17EE-B7FB-4E4F-B522-B8EA595503BA}"/>
    <cellStyle name="Note 5 4 5" xfId="20212" xr:uid="{3DEB8BFE-F45F-43F9-9B4B-2C41A05466B9}"/>
    <cellStyle name="Note 5 4 6" xfId="20213" xr:uid="{940A6625-AD35-445C-9982-532A308D2EDE}"/>
    <cellStyle name="Note 5 4 7" xfId="20214" xr:uid="{6ECC11B5-A2D7-4B8E-A47D-CACD4ECFE41C}"/>
    <cellStyle name="Note 5 5" xfId="20215" xr:uid="{7448E771-511B-49A6-B733-BC47F5460D7F}"/>
    <cellStyle name="Note 5 5 2" xfId="20216" xr:uid="{478FE302-B9A2-40C7-9A96-150017BD9E01}"/>
    <cellStyle name="Note 5 5 2 2" xfId="20217" xr:uid="{B647EDF3-D50C-4678-97A2-EEACAAEBBDD7}"/>
    <cellStyle name="Note 5 5 2 2 2" xfId="20218" xr:uid="{156CFE4F-6048-4F4E-AE52-18B10C6ABDAE}"/>
    <cellStyle name="Note 5 5 2 2 3" xfId="20219" xr:uid="{9FC8E984-EA8C-4798-8B59-7CBEBEFEEFC6}"/>
    <cellStyle name="Note 5 5 2 3" xfId="20220" xr:uid="{CE343A13-1443-4EA6-B78B-1D90A5E27F7F}"/>
    <cellStyle name="Note 5 5 2 4" xfId="20221" xr:uid="{E58EA69F-49F6-49CA-A61A-F9B422ADD329}"/>
    <cellStyle name="Note 5 5 2 5" xfId="20222" xr:uid="{AFA34A90-C8E3-42F0-B317-86BE75AAC74B}"/>
    <cellStyle name="Note 5 5 3" xfId="20223" xr:uid="{B3BBA27C-24D0-491F-87EA-028AEDD7C98A}"/>
    <cellStyle name="Note 5 5 3 2" xfId="20224" xr:uid="{752E25C9-A688-488A-9A94-5A755B3DC3A0}"/>
    <cellStyle name="Note 5 5 3 2 2" xfId="20225" xr:uid="{D2CE599E-FF76-47FD-A38E-964F4F1C3C74}"/>
    <cellStyle name="Note 5 5 3 2 3" xfId="20226" xr:uid="{C7CB1566-88C1-4C8B-B81D-4E179DA79F93}"/>
    <cellStyle name="Note 5 5 3 3" xfId="20227" xr:uid="{15D1FBEA-9242-45FA-8172-2682DB6F1CD0}"/>
    <cellStyle name="Note 5 5 3 4" xfId="20228" xr:uid="{5E556329-B4CF-460D-ABA1-21F4094B3230}"/>
    <cellStyle name="Note 5 5 3 5" xfId="20229" xr:uid="{25517249-3516-4A50-B78D-3B9BE3AB8034}"/>
    <cellStyle name="Note 5 5 4" xfId="20230" xr:uid="{F8D9F94A-129F-4A67-9D21-CE0472833101}"/>
    <cellStyle name="Note 5 5 4 2" xfId="20231" xr:uid="{43CD5398-ADFA-4509-ADFD-83B289991B7A}"/>
    <cellStyle name="Note 5 5 4 3" xfId="20232" xr:uid="{8B5E0012-CAF7-4196-A1FD-A7F3E43533DC}"/>
    <cellStyle name="Note 5 5 5" xfId="20233" xr:uid="{BA5D4B17-AF0C-4544-9792-88A1182AE2D6}"/>
    <cellStyle name="Note 5 5 6" xfId="20234" xr:uid="{4C611FBB-8816-4257-B40E-99BF8975E433}"/>
    <cellStyle name="Note 5 5 7" xfId="20235" xr:uid="{20E1C00A-2A51-4DF4-BA3E-DF48324C5EF8}"/>
    <cellStyle name="Note 5 6" xfId="20236" xr:uid="{5883F177-F004-4E53-B162-BE4F411D4CC1}"/>
    <cellStyle name="Note 5 6 2" xfId="20237" xr:uid="{A328465B-0495-4D0C-AC70-469807B5F2FE}"/>
    <cellStyle name="Note 5 6 2 2" xfId="20238" xr:uid="{29FD0520-6D89-45BE-8AF1-3CC28B444654}"/>
    <cellStyle name="Note 5 6 2 3" xfId="20239" xr:uid="{3D492267-619A-46E6-A33C-63A7F5EFC55A}"/>
    <cellStyle name="Note 5 6 3" xfId="20240" xr:uid="{2F411F58-437A-4669-A46C-8E24584ECDEB}"/>
    <cellStyle name="Note 5 6 4" xfId="20241" xr:uid="{D0527B58-16A8-4392-A8A0-1F7517F05178}"/>
    <cellStyle name="Note 5 6 5" xfId="20242" xr:uid="{5952E083-D731-49BD-B33F-3BB1681B8BE5}"/>
    <cellStyle name="Note 5 7" xfId="20243" xr:uid="{B50E6888-C205-4CF6-8781-2489B16FE0AB}"/>
    <cellStyle name="Note 5 7 2" xfId="20244" xr:uid="{124A468A-9E67-4D7F-8804-6B44295C42C3}"/>
    <cellStyle name="Note 5 7 2 2" xfId="20245" xr:uid="{F1AB4FEA-1889-421F-AA93-272F42E4DBC3}"/>
    <cellStyle name="Note 5 7 2 3" xfId="20246" xr:uid="{CBAD57B3-FDB8-4C34-A16A-5734CEE70A1A}"/>
    <cellStyle name="Note 5 7 3" xfId="20247" xr:uid="{4D1C3985-2AD3-446D-904B-C4AA0D821FEF}"/>
    <cellStyle name="Note 5 7 4" xfId="20248" xr:uid="{80B29135-3C67-48BC-B1FA-B5871E8C8DB5}"/>
    <cellStyle name="Note 5 7 5" xfId="20249" xr:uid="{0B5449E8-48D1-49DB-B0F3-55C62DB6B87B}"/>
    <cellStyle name="Note 5 8" xfId="20250" xr:uid="{CBF081D3-1FDF-4F82-9C23-052C0BA0E96D}"/>
    <cellStyle name="Note 5 8 2" xfId="20251" xr:uid="{9D7941AD-B2F0-4D6E-89D7-74D623F53FC8}"/>
    <cellStyle name="Note 5 8 3" xfId="20252" xr:uid="{3B5CE526-266D-43BA-A1A8-23D506364631}"/>
    <cellStyle name="Note 5 9" xfId="20253" xr:uid="{B9B6FFBC-F1D1-41A9-AE2A-512217A2A7A4}"/>
    <cellStyle name="Note 6" xfId="4183" xr:uid="{423BF7AF-C2ED-47AA-805C-98CFA222CFCB}"/>
    <cellStyle name="Note 6 10" xfId="20255" xr:uid="{B65D0999-9717-4135-B95D-2B69D2A637C6}"/>
    <cellStyle name="Note 6 11" xfId="20256" xr:uid="{5BAE43F6-CD5D-46C5-B66C-6CA9C3C06D34}"/>
    <cellStyle name="Note 6 12" xfId="20254" xr:uid="{EB942FE7-81F3-411C-8B98-7486B83BC422}"/>
    <cellStyle name="Note 6 13" xfId="4559" xr:uid="{9D3309BA-BB91-41DD-8A93-81F704CC1F1E}"/>
    <cellStyle name="Note 6 2" xfId="4770" xr:uid="{51F63555-FB96-460C-AD15-789318C5C7AC}"/>
    <cellStyle name="Note 6 2 10" xfId="20257" xr:uid="{96AF7847-FAF2-4C70-9376-2C07D16CE7BD}"/>
    <cellStyle name="Note 6 2 11" xfId="23055" xr:uid="{AB6596FD-4589-42E9-887F-BB8542F4C59F}"/>
    <cellStyle name="Note 6 2 2" xfId="20258" xr:uid="{EA1C1ACE-CCA6-49A7-AC56-A77C103671EB}"/>
    <cellStyle name="Note 6 2 2 2" xfId="20259" xr:uid="{1645E4D2-AC73-4714-9E3E-A3E84FEA0B33}"/>
    <cellStyle name="Note 6 2 2 2 2" xfId="20260" xr:uid="{2C08E143-2F46-4EDB-9DCB-609AEB626227}"/>
    <cellStyle name="Note 6 2 2 2 2 2" xfId="20261" xr:uid="{F29F917B-C6A5-4105-B855-A918067D0973}"/>
    <cellStyle name="Note 6 2 2 2 2 3" xfId="20262" xr:uid="{A165BDA9-E4B4-45EA-A1D2-589E7EE22256}"/>
    <cellStyle name="Note 6 2 2 2 3" xfId="20263" xr:uid="{B5C96D7C-74EC-4F59-829F-5BA5924804C8}"/>
    <cellStyle name="Note 6 2 2 2 4" xfId="20264" xr:uid="{A63F0615-74C4-4CA8-B4CF-21FF0AEA6C59}"/>
    <cellStyle name="Note 6 2 2 2 5" xfId="20265" xr:uid="{E57CBD10-E5E6-44C9-89AE-31AFBDE0BC2C}"/>
    <cellStyle name="Note 6 2 2 3" xfId="20266" xr:uid="{3101CA04-A80B-4711-B126-2CC70A6A9805}"/>
    <cellStyle name="Note 6 2 2 3 2" xfId="20267" xr:uid="{BF7A15C5-62CF-4EED-9CFC-30FD6D332ED3}"/>
    <cellStyle name="Note 6 2 2 3 2 2" xfId="20268" xr:uid="{7CFDB5C8-80B6-4A70-B175-AE416D342366}"/>
    <cellStyle name="Note 6 2 2 3 2 3" xfId="20269" xr:uid="{A4D23E0A-C63E-4E86-B49F-2230E1D19DBF}"/>
    <cellStyle name="Note 6 2 2 3 3" xfId="20270" xr:uid="{4FF8B20E-FB65-41B4-9CE3-E9ADEC13CDDB}"/>
    <cellStyle name="Note 6 2 2 3 4" xfId="20271" xr:uid="{281040D0-A9DF-4294-B41E-62B60F9FE1E2}"/>
    <cellStyle name="Note 6 2 2 3 5" xfId="20272" xr:uid="{2C45A8B7-E1BD-4046-99CF-9198C81E1FDE}"/>
    <cellStyle name="Note 6 2 2 4" xfId="20273" xr:uid="{C8B6CDD0-21F9-4392-AA48-3AED5FB6C238}"/>
    <cellStyle name="Note 6 2 2 4 2" xfId="20274" xr:uid="{CDAD11A9-62B0-4760-A469-B6997DB3CDB7}"/>
    <cellStyle name="Note 6 2 2 4 3" xfId="20275" xr:uid="{6BDDE504-68E5-4EA7-BF79-8CAC51D1C698}"/>
    <cellStyle name="Note 6 2 2 5" xfId="20276" xr:uid="{B1E42640-1662-4A5C-AC16-473235D40252}"/>
    <cellStyle name="Note 6 2 2 6" xfId="20277" xr:uid="{9F78C4BA-2F10-4CB0-B846-B91FC4EB0736}"/>
    <cellStyle name="Note 6 2 2 7" xfId="20278" xr:uid="{AF13D880-41E5-4BDC-A5FA-87AC71603E6F}"/>
    <cellStyle name="Note 6 2 3" xfId="20279" xr:uid="{D251F9FA-C51F-4EA8-9AB3-7C711D9249BD}"/>
    <cellStyle name="Note 6 2 3 2" xfId="20280" xr:uid="{31F6F2DA-540D-4CAB-9F92-01E45EE2AF4D}"/>
    <cellStyle name="Note 6 2 3 2 2" xfId="20281" xr:uid="{C9667934-FA4A-44B2-8777-2BD042077D03}"/>
    <cellStyle name="Note 6 2 3 2 2 2" xfId="20282" xr:uid="{10790BC0-17B8-498F-A3BA-7327D1C9B7FF}"/>
    <cellStyle name="Note 6 2 3 2 2 3" xfId="20283" xr:uid="{B363E016-B93E-4612-8A60-4D110AC56E69}"/>
    <cellStyle name="Note 6 2 3 2 3" xfId="20284" xr:uid="{FBD54B25-000B-4E86-8736-E6FC80A2FA94}"/>
    <cellStyle name="Note 6 2 3 2 4" xfId="20285" xr:uid="{29E3F051-B43D-4261-9AB0-BCC29F9CBA41}"/>
    <cellStyle name="Note 6 2 3 2 5" xfId="20286" xr:uid="{C485C44A-3689-4018-BD73-4B9B97FD813D}"/>
    <cellStyle name="Note 6 2 3 3" xfId="20287" xr:uid="{D8567680-BC51-4056-85A3-39824C6B3D3C}"/>
    <cellStyle name="Note 6 2 3 3 2" xfId="20288" xr:uid="{7765DC4D-900D-4BD1-9C38-540A68710A8B}"/>
    <cellStyle name="Note 6 2 3 3 2 2" xfId="20289" xr:uid="{18BA046D-535B-462F-A521-E726D7D8F151}"/>
    <cellStyle name="Note 6 2 3 3 2 3" xfId="20290" xr:uid="{1830FDCD-92CD-46E8-AD01-74442D833CD8}"/>
    <cellStyle name="Note 6 2 3 3 3" xfId="20291" xr:uid="{A13B771C-4932-419D-899A-FE16C35FDE48}"/>
    <cellStyle name="Note 6 2 3 3 4" xfId="20292" xr:uid="{BA992FA9-7948-4C2D-A948-F7E3B863F311}"/>
    <cellStyle name="Note 6 2 3 3 5" xfId="20293" xr:uid="{EA3D9F6F-53A9-467E-A885-AB2978D447F9}"/>
    <cellStyle name="Note 6 2 3 4" xfId="20294" xr:uid="{244A3EA6-85B0-46CA-85B2-26DF7ED8449C}"/>
    <cellStyle name="Note 6 2 3 4 2" xfId="20295" xr:uid="{83C03AFF-9FCE-400F-87FA-AB0660CCA791}"/>
    <cellStyle name="Note 6 2 3 4 3" xfId="20296" xr:uid="{0C7CB679-D9AF-49A9-81AC-279F68EB2D58}"/>
    <cellStyle name="Note 6 2 3 5" xfId="20297" xr:uid="{23F52198-B925-471B-8C90-D66E4E1FE0DD}"/>
    <cellStyle name="Note 6 2 3 6" xfId="20298" xr:uid="{4230010A-E282-46FA-90E2-36270E4EF948}"/>
    <cellStyle name="Note 6 2 3 7" xfId="20299" xr:uid="{5B0F9AFC-1F02-41E5-A8C5-4CA9779227B3}"/>
    <cellStyle name="Note 6 2 4" xfId="20300" xr:uid="{FEF31C08-57D9-407A-8279-70EAD87B7B76}"/>
    <cellStyle name="Note 6 2 4 2" xfId="20301" xr:uid="{6015D953-4E2A-4374-A4A7-CD9A2F7273E0}"/>
    <cellStyle name="Note 6 2 4 2 2" xfId="20302" xr:uid="{9BFC0A63-C36C-4F9A-97E2-A67AFF85D28C}"/>
    <cellStyle name="Note 6 2 4 2 3" xfId="20303" xr:uid="{391BC197-EAAE-4DD2-9EA2-65778A4AEA78}"/>
    <cellStyle name="Note 6 2 4 3" xfId="20304" xr:uid="{599B5377-0C64-4A94-A3D4-15443CABD97E}"/>
    <cellStyle name="Note 6 2 4 4" xfId="20305" xr:uid="{5337202F-E480-45B8-859F-6C1760917E6E}"/>
    <cellStyle name="Note 6 2 4 5" xfId="20306" xr:uid="{3454515C-E67C-4521-93EF-5AEE06202B48}"/>
    <cellStyle name="Note 6 2 5" xfId="20307" xr:uid="{956FA110-5582-470E-B843-B32791FD7B7A}"/>
    <cellStyle name="Note 6 2 5 2" xfId="20308" xr:uid="{7F059E3F-6A59-4E34-939B-AB06F08E7CA5}"/>
    <cellStyle name="Note 6 2 5 2 2" xfId="20309" xr:uid="{2FB7CAA0-1F01-470F-817F-E0B2CEF6F1CF}"/>
    <cellStyle name="Note 6 2 5 2 3" xfId="20310" xr:uid="{B73AD5B1-DA96-40BB-9EB8-3A3BF787F419}"/>
    <cellStyle name="Note 6 2 5 3" xfId="20311" xr:uid="{0B54FF42-C74C-40D1-A018-39AC7085D1C7}"/>
    <cellStyle name="Note 6 2 5 4" xfId="20312" xr:uid="{4722DFA7-4B20-46D6-8800-4EBC277F5C2A}"/>
    <cellStyle name="Note 6 2 5 5" xfId="20313" xr:uid="{4240E112-5DEB-4E63-BDAF-482E8503079A}"/>
    <cellStyle name="Note 6 2 6" xfId="20314" xr:uid="{6307D0F8-BDCB-4B4B-BE75-88FEFD48149B}"/>
    <cellStyle name="Note 6 2 6 2" xfId="20315" xr:uid="{994D3CDA-2C66-42CA-9F13-588A44981A16}"/>
    <cellStyle name="Note 6 2 6 3" xfId="20316" xr:uid="{5E991AEE-9D90-443A-8074-5F9806BA2C5F}"/>
    <cellStyle name="Note 6 2 7" xfId="20317" xr:uid="{4D879369-207D-482B-B559-1A78E51C5D44}"/>
    <cellStyle name="Note 6 2 8" xfId="20318" xr:uid="{8FD40104-C5E6-4E3F-92AA-8E1828611396}"/>
    <cellStyle name="Note 6 2 9" xfId="20319" xr:uid="{FE429500-65BC-4DA6-8D75-362EDFC4E968}"/>
    <cellStyle name="Note 6 3" xfId="20320" xr:uid="{59A05577-D50D-4617-ACD1-C374AE2CCEDA}"/>
    <cellStyle name="Note 6 3 2" xfId="20321" xr:uid="{28AD45F7-41DC-4BEE-887C-0164B0268319}"/>
    <cellStyle name="Note 6 3 2 2" xfId="20322" xr:uid="{37A74844-65E0-43C1-9A63-F2C932E6E920}"/>
    <cellStyle name="Note 6 3 2 2 2" xfId="20323" xr:uid="{C2BBC009-7101-4EA7-A81B-7C4FAD5A09CB}"/>
    <cellStyle name="Note 6 3 2 2 3" xfId="20324" xr:uid="{1C8CB91E-F81C-4BBC-95FA-75404829F234}"/>
    <cellStyle name="Note 6 3 2 3" xfId="20325" xr:uid="{3CBFEA62-DAE2-4CC9-9857-3CA3470DDD5F}"/>
    <cellStyle name="Note 6 3 2 4" xfId="20326" xr:uid="{C6042E1E-A8E3-4020-B9AC-7CD735FA9DF3}"/>
    <cellStyle name="Note 6 3 2 5" xfId="20327" xr:uid="{8E850641-182F-47ED-A1DC-0946EDBAEFD2}"/>
    <cellStyle name="Note 6 3 3" xfId="20328" xr:uid="{FD27B5C7-4EF2-43D9-AE18-FB038196DE4C}"/>
    <cellStyle name="Note 6 3 3 2" xfId="20329" xr:uid="{5FA3B2CE-AAA6-4E56-82B2-3D034CAD4690}"/>
    <cellStyle name="Note 6 3 3 2 2" xfId="20330" xr:uid="{B0FE6C72-91D7-4072-AA00-C6135C0E4400}"/>
    <cellStyle name="Note 6 3 3 2 3" xfId="20331" xr:uid="{B6699322-EC72-4C5E-8AF0-DCDB767B8472}"/>
    <cellStyle name="Note 6 3 3 3" xfId="20332" xr:uid="{72FBB750-69F5-404E-AC36-62585290CDDA}"/>
    <cellStyle name="Note 6 3 3 4" xfId="20333" xr:uid="{86644864-432D-4894-83C9-094146FA2F9B}"/>
    <cellStyle name="Note 6 3 3 5" xfId="20334" xr:uid="{649FA85D-424D-4DC8-8130-2AC06A35799B}"/>
    <cellStyle name="Note 6 3 4" xfId="20335" xr:uid="{4F2E4EF0-5FDC-402F-AF2D-D1F97422F8CD}"/>
    <cellStyle name="Note 6 3 4 2" xfId="20336" xr:uid="{622C3279-CF57-4AAF-9C96-4A2380D64E8B}"/>
    <cellStyle name="Note 6 3 4 3" xfId="20337" xr:uid="{D2B7073B-5BB1-4300-A058-3442FA69AE51}"/>
    <cellStyle name="Note 6 3 5" xfId="20338" xr:uid="{01626FCB-FB48-4D12-A3F6-E9A1CED7ABAB}"/>
    <cellStyle name="Note 6 3 6" xfId="20339" xr:uid="{0160AEFE-646F-4464-9557-C190A9990730}"/>
    <cellStyle name="Note 6 3 7" xfId="20340" xr:uid="{1270E877-5BFD-4FB1-B582-9E57AA955B5F}"/>
    <cellStyle name="Note 6 4" xfId="20341" xr:uid="{EDBEF031-16EF-4E68-BE53-A07FB36CDFD4}"/>
    <cellStyle name="Note 6 4 2" xfId="20342" xr:uid="{CF329B60-058C-4ED6-94E4-FA6329E41BAF}"/>
    <cellStyle name="Note 6 4 2 2" xfId="20343" xr:uid="{5CA2DE06-699B-41D0-A662-84C7F548BED9}"/>
    <cellStyle name="Note 6 4 2 2 2" xfId="20344" xr:uid="{8CA45591-1E79-40B4-84D0-DB6CE0CED473}"/>
    <cellStyle name="Note 6 4 2 2 3" xfId="20345" xr:uid="{BA4BB2B3-C2CA-4918-A23D-6A13A02AEB20}"/>
    <cellStyle name="Note 6 4 2 3" xfId="20346" xr:uid="{761BFFA2-E645-4B3D-8E74-CF4D7EFBC471}"/>
    <cellStyle name="Note 6 4 2 4" xfId="20347" xr:uid="{E4C026AF-7D00-4ABF-875B-0CEC6BEBA152}"/>
    <cellStyle name="Note 6 4 2 5" xfId="20348" xr:uid="{310BE2B3-0E08-4E03-83C5-C397C447B168}"/>
    <cellStyle name="Note 6 4 3" xfId="20349" xr:uid="{D3F9CE0B-EA63-4EC4-B3B5-2513A1397B8E}"/>
    <cellStyle name="Note 6 4 3 2" xfId="20350" xr:uid="{CCDC0654-6668-44F2-8725-BC07B7BA00CA}"/>
    <cellStyle name="Note 6 4 3 2 2" xfId="20351" xr:uid="{6421712C-A2F4-44EB-9DCD-4EDB39939B1C}"/>
    <cellStyle name="Note 6 4 3 2 3" xfId="20352" xr:uid="{E61A437A-F5E5-4ECB-BA4D-4D62FB7C0B93}"/>
    <cellStyle name="Note 6 4 3 3" xfId="20353" xr:uid="{CABFC3A0-AD97-4DF7-9899-3DD509F8B979}"/>
    <cellStyle name="Note 6 4 3 4" xfId="20354" xr:uid="{88408062-194F-4809-ABF7-1EBDCAD9AD29}"/>
    <cellStyle name="Note 6 4 3 5" xfId="20355" xr:uid="{3FBC4D02-203F-4DEF-9A4C-033A44E60000}"/>
    <cellStyle name="Note 6 4 4" xfId="20356" xr:uid="{3D605FCE-36C9-4680-841A-F7DAFFEBE30B}"/>
    <cellStyle name="Note 6 4 4 2" xfId="20357" xr:uid="{58148805-FDFB-4EF0-AA94-E57BB1FFC79E}"/>
    <cellStyle name="Note 6 4 4 3" xfId="20358" xr:uid="{D9D79EB9-F209-431B-9864-5809F8449F80}"/>
    <cellStyle name="Note 6 4 5" xfId="20359" xr:uid="{FF53250F-B44E-4885-862A-F942E67E3A10}"/>
    <cellStyle name="Note 6 4 6" xfId="20360" xr:uid="{531EEED5-0AD4-4559-BAB7-858FC2242118}"/>
    <cellStyle name="Note 6 4 7" xfId="20361" xr:uid="{BA13A2D9-8FE3-4266-A47D-F337D680E0E9}"/>
    <cellStyle name="Note 6 5" xfId="20362" xr:uid="{6BC12847-AFB2-4639-A21C-A49EF1649521}"/>
    <cellStyle name="Note 6 5 2" xfId="20363" xr:uid="{092CF1BC-1111-47A8-9EC4-8CCB45FCEB54}"/>
    <cellStyle name="Note 6 5 2 2" xfId="20364" xr:uid="{AF87255E-95AD-4DCA-9CD2-E64F32DD7F3D}"/>
    <cellStyle name="Note 6 5 2 2 2" xfId="20365" xr:uid="{7C4A6F2F-5431-4889-B522-7B3E9270660F}"/>
    <cellStyle name="Note 6 5 2 2 3" xfId="20366" xr:uid="{051CAC60-1527-4E64-8010-876E5E0E28A9}"/>
    <cellStyle name="Note 6 5 2 3" xfId="20367" xr:uid="{8458FCD3-79AC-498A-B070-DC170E321BF7}"/>
    <cellStyle name="Note 6 5 2 4" xfId="20368" xr:uid="{4326F801-85A5-4FA8-8D06-15EBA282A0A0}"/>
    <cellStyle name="Note 6 5 2 5" xfId="20369" xr:uid="{8236CB08-CC2F-4E31-A14E-9DF1F3676CEB}"/>
    <cellStyle name="Note 6 5 3" xfId="20370" xr:uid="{D4E8E621-87D0-4A14-A174-6A9C61D1C368}"/>
    <cellStyle name="Note 6 5 3 2" xfId="20371" xr:uid="{981A888E-F94E-4AF0-BB0D-CDE9A898C53D}"/>
    <cellStyle name="Note 6 5 3 2 2" xfId="20372" xr:uid="{1E8618F0-4308-4CE9-B28F-1A8D2732BA3D}"/>
    <cellStyle name="Note 6 5 3 2 3" xfId="20373" xr:uid="{2375306B-FE02-484C-BD72-30CB31EAAEB1}"/>
    <cellStyle name="Note 6 5 3 3" xfId="20374" xr:uid="{4E1B31CE-FF95-4F6C-B367-3752D8114F0E}"/>
    <cellStyle name="Note 6 5 3 4" xfId="20375" xr:uid="{9586543D-8A3F-4E9A-A5B4-08EDD83A55FD}"/>
    <cellStyle name="Note 6 5 3 5" xfId="20376" xr:uid="{EC099CFA-C76C-49FB-BCE7-47226DA1F4F1}"/>
    <cellStyle name="Note 6 5 4" xfId="20377" xr:uid="{A46A24C5-433F-4CEE-9CD5-61111AF342FD}"/>
    <cellStyle name="Note 6 5 4 2" xfId="20378" xr:uid="{EDA3A9D1-9A81-4157-960A-20757D56CC4A}"/>
    <cellStyle name="Note 6 5 4 3" xfId="20379" xr:uid="{821D5864-1E4F-4428-BA78-40ECF207509D}"/>
    <cellStyle name="Note 6 5 5" xfId="20380" xr:uid="{5B3E7673-EFEE-4DD0-BA78-CC271CFFB421}"/>
    <cellStyle name="Note 6 5 6" xfId="20381" xr:uid="{7C5C6F2A-9377-4A2F-BFB1-3A94DBF4D174}"/>
    <cellStyle name="Note 6 5 7" xfId="20382" xr:uid="{521A1F50-002E-416C-B69D-75B439A87CE0}"/>
    <cellStyle name="Note 6 6" xfId="20383" xr:uid="{3568D256-C6EC-4382-9EF1-48B35473553D}"/>
    <cellStyle name="Note 6 6 2" xfId="20384" xr:uid="{BB34AA79-0489-41B1-895F-DD4FC0F36141}"/>
    <cellStyle name="Note 6 6 2 2" xfId="20385" xr:uid="{69B99858-8989-4E8D-B4AD-BB6C3F05DFE5}"/>
    <cellStyle name="Note 6 6 2 3" xfId="20386" xr:uid="{3E4F008F-9E75-4F0D-8E79-C3142EB233CD}"/>
    <cellStyle name="Note 6 6 3" xfId="20387" xr:uid="{3D71342D-5F02-489F-B924-F01B07F6A2FF}"/>
    <cellStyle name="Note 6 6 4" xfId="20388" xr:uid="{D5662DCB-68E3-4373-9AC9-6591BEC4FB30}"/>
    <cellStyle name="Note 6 6 5" xfId="20389" xr:uid="{46D05897-EB05-4054-B4DA-C6B75834F940}"/>
    <cellStyle name="Note 6 7" xfId="20390" xr:uid="{8630D4AD-D4B4-44A8-8373-47A99C9165F9}"/>
    <cellStyle name="Note 6 7 2" xfId="20391" xr:uid="{96D61227-0737-49BB-8CF2-6B9D733EB718}"/>
    <cellStyle name="Note 6 7 2 2" xfId="20392" xr:uid="{9B806249-CD55-4EC1-8CC9-14116677198C}"/>
    <cellStyle name="Note 6 7 2 3" xfId="20393" xr:uid="{98019CCD-0447-4791-9451-8D075819E33D}"/>
    <cellStyle name="Note 6 7 3" xfId="20394" xr:uid="{F803CFF1-631D-496C-B9F6-CEC4510BFBCF}"/>
    <cellStyle name="Note 6 7 4" xfId="20395" xr:uid="{861C4995-3298-4CB7-8C1C-F36A5A890904}"/>
    <cellStyle name="Note 6 7 5" xfId="20396" xr:uid="{1E356021-F8FC-4F28-A658-7D6FEA22A695}"/>
    <cellStyle name="Note 6 8" xfId="20397" xr:uid="{FC58555D-ECCB-40A9-92D4-EDAF3461164D}"/>
    <cellStyle name="Note 6 8 2" xfId="20398" xr:uid="{BD0F6955-A58E-4E86-BE93-BA54DC47AD3F}"/>
    <cellStyle name="Note 6 8 3" xfId="20399" xr:uid="{97E06A49-4474-4667-A630-3D01F10A1EFE}"/>
    <cellStyle name="Note 6 9" xfId="20400" xr:uid="{C4B85D46-0B0C-4058-ACFE-8307546F5F4C}"/>
    <cellStyle name="Note 7" xfId="4771" xr:uid="{E6E38757-5D4A-438D-9ECA-0CA68153CB8D}"/>
    <cellStyle name="Note 7 10" xfId="20402" xr:uid="{8B74E835-AE76-4A39-AAEB-BE5BDB4CAADE}"/>
    <cellStyle name="Note 7 11" xfId="20401" xr:uid="{0E2EB919-F2A6-45E3-9AED-60FF9549C37A}"/>
    <cellStyle name="Note 7 12" xfId="23056" xr:uid="{600201A5-19CE-4EDA-AC11-BAAD67E6AC59}"/>
    <cellStyle name="Note 7 2" xfId="20403" xr:uid="{7C1D7923-2E95-4E9F-B224-CD130B417C7B}"/>
    <cellStyle name="Note 7 2 2" xfId="20404" xr:uid="{BE353F07-2CA8-4663-AB13-299686EBA12E}"/>
    <cellStyle name="Note 7 2 2 2" xfId="20405" xr:uid="{19E9FE79-9D19-42DC-92B6-B3240C6872B2}"/>
    <cellStyle name="Note 7 2 2 2 2" xfId="20406" xr:uid="{F31D5603-CF5A-4493-9AC4-D4DC175BA11A}"/>
    <cellStyle name="Note 7 2 2 2 3" xfId="20407" xr:uid="{9836154A-F2E5-4758-88EF-7E6BA25B657F}"/>
    <cellStyle name="Note 7 2 2 3" xfId="20408" xr:uid="{76E8D316-8038-4909-A886-980DFA15FB9F}"/>
    <cellStyle name="Note 7 2 2 4" xfId="20409" xr:uid="{32C64600-6225-46E2-A65B-042FBE0E801A}"/>
    <cellStyle name="Note 7 2 2 5" xfId="20410" xr:uid="{1868E5FE-B2EF-466C-B274-5D59CD83235F}"/>
    <cellStyle name="Note 7 2 3" xfId="20411" xr:uid="{E44A2176-DCBF-4752-9D16-23D90643D71E}"/>
    <cellStyle name="Note 7 2 3 2" xfId="20412" xr:uid="{536C9403-B4CF-4899-816D-6CC78059B2EC}"/>
    <cellStyle name="Note 7 2 3 2 2" xfId="20413" xr:uid="{799B0764-0EDC-4DA4-BFBF-A3F2A1556B62}"/>
    <cellStyle name="Note 7 2 3 2 3" xfId="20414" xr:uid="{C5A9D800-0D9C-49E6-9986-0576981FF62F}"/>
    <cellStyle name="Note 7 2 3 3" xfId="20415" xr:uid="{E540F34F-7B76-41D6-9D52-4566351AD3DF}"/>
    <cellStyle name="Note 7 2 3 4" xfId="20416" xr:uid="{23F5E678-4BB1-4163-92A3-34027E1F1BEF}"/>
    <cellStyle name="Note 7 2 3 5" xfId="20417" xr:uid="{B566F2C9-2E49-430C-B444-CB350A37E6AA}"/>
    <cellStyle name="Note 7 2 4" xfId="20418" xr:uid="{64D025D8-9093-4778-BACD-715FEEE15525}"/>
    <cellStyle name="Note 7 2 4 2" xfId="20419" xr:uid="{B5FD9814-A5D2-485F-81FF-65EBC2669FF1}"/>
    <cellStyle name="Note 7 2 4 3" xfId="20420" xr:uid="{7E02B8C6-1F78-48E5-8A62-5731FDC12567}"/>
    <cellStyle name="Note 7 2 5" xfId="20421" xr:uid="{755475D4-648A-4B4A-8186-8F9A588441AD}"/>
    <cellStyle name="Note 7 2 6" xfId="20422" xr:uid="{7E0C9369-EF27-4D61-8E1A-3756F74575CD}"/>
    <cellStyle name="Note 7 2 7" xfId="20423" xr:uid="{A6C71DFC-660F-44F3-9C82-C4686F8C4870}"/>
    <cellStyle name="Note 7 3" xfId="20424" xr:uid="{C5003004-4833-4378-8FBA-4E0772493080}"/>
    <cellStyle name="Note 7 3 2" xfId="20425" xr:uid="{4BECF1A4-D6DA-42D9-9B96-37506B456CB1}"/>
    <cellStyle name="Note 7 3 2 2" xfId="20426" xr:uid="{C1FA99BB-8DA4-4936-B5D3-2EB85D85A204}"/>
    <cellStyle name="Note 7 3 2 2 2" xfId="20427" xr:uid="{E7B7FE29-9BA8-40D9-A919-EB5B4D4B0EA5}"/>
    <cellStyle name="Note 7 3 2 2 3" xfId="20428" xr:uid="{40356BCB-F4ED-4AC3-B2A1-7DB5F1C06DA1}"/>
    <cellStyle name="Note 7 3 2 3" xfId="20429" xr:uid="{A3AE227A-650D-44BC-A47C-B2DC94F48C56}"/>
    <cellStyle name="Note 7 3 2 4" xfId="20430" xr:uid="{386C906E-7730-49B2-BF9D-DE88524F6559}"/>
    <cellStyle name="Note 7 3 2 5" xfId="20431" xr:uid="{45F0F6C3-D2C6-48C6-9909-FA796978DE08}"/>
    <cellStyle name="Note 7 3 3" xfId="20432" xr:uid="{200FE3FF-7D15-4DEB-93CE-732D8E55DDEC}"/>
    <cellStyle name="Note 7 3 3 2" xfId="20433" xr:uid="{99735672-AA77-4DEE-B170-97BEA2B9C04E}"/>
    <cellStyle name="Note 7 3 3 2 2" xfId="20434" xr:uid="{B56069DD-5A9F-4CDF-BCF9-6AEB2D8DE1AA}"/>
    <cellStyle name="Note 7 3 3 2 3" xfId="20435" xr:uid="{2B4122FF-BCF2-48C6-BEE3-59304D7F2072}"/>
    <cellStyle name="Note 7 3 3 3" xfId="20436" xr:uid="{1AC3AFA9-E06B-49D6-A638-D994EB495FB2}"/>
    <cellStyle name="Note 7 3 3 4" xfId="20437" xr:uid="{A5E94A3F-CB18-46FB-A4B1-6AAA23C0B06F}"/>
    <cellStyle name="Note 7 3 3 5" xfId="20438" xr:uid="{EFCB12D9-FB63-44FD-9F1A-921A2AEE7005}"/>
    <cellStyle name="Note 7 3 4" xfId="20439" xr:uid="{27B64753-9C58-4D12-94B7-A580DA854176}"/>
    <cellStyle name="Note 7 3 4 2" xfId="20440" xr:uid="{E213F6E5-EF32-4E5C-925A-6747B0B70002}"/>
    <cellStyle name="Note 7 3 4 3" xfId="20441" xr:uid="{0D9B277D-95D8-4859-83A4-D59D9E95706A}"/>
    <cellStyle name="Note 7 3 5" xfId="20442" xr:uid="{B88510EB-2DD4-4AE3-B4F2-C329C91AFA89}"/>
    <cellStyle name="Note 7 3 6" xfId="20443" xr:uid="{4DB2FE76-6D56-443D-91A2-4C6D11ACF80F}"/>
    <cellStyle name="Note 7 3 7" xfId="20444" xr:uid="{736CED2E-8657-4DC9-8506-EB3AA79BD280}"/>
    <cellStyle name="Note 7 4" xfId="20445" xr:uid="{C57E5C7F-C7BA-43A8-B721-12FB5F7B823C}"/>
    <cellStyle name="Note 7 4 2" xfId="20446" xr:uid="{5E388AC2-D105-410F-A3A4-35355D61D096}"/>
    <cellStyle name="Note 7 4 2 2" xfId="20447" xr:uid="{1FEB6BD5-C5EA-4EDE-8666-815E8151F642}"/>
    <cellStyle name="Note 7 4 2 2 2" xfId="20448" xr:uid="{2D414705-0858-45B7-9643-6B5F26205FE0}"/>
    <cellStyle name="Note 7 4 2 2 3" xfId="20449" xr:uid="{1D8480EC-460F-4414-B3C5-A73E99A8900B}"/>
    <cellStyle name="Note 7 4 2 3" xfId="20450" xr:uid="{495FC768-D128-4FDF-9E21-B6C3740BC5F6}"/>
    <cellStyle name="Note 7 4 2 4" xfId="20451" xr:uid="{FB1DF898-8150-4713-A3F0-B8EE64CAE0AC}"/>
    <cellStyle name="Note 7 4 2 5" xfId="20452" xr:uid="{4640FC3A-E848-430B-B28E-6D8D122F3F7D}"/>
    <cellStyle name="Note 7 4 3" xfId="20453" xr:uid="{986C694E-8503-472F-A5DA-926CEF2BCE16}"/>
    <cellStyle name="Note 7 4 3 2" xfId="20454" xr:uid="{6484CDB3-1EB0-45C5-BADD-C7FD84308E3F}"/>
    <cellStyle name="Note 7 4 3 2 2" xfId="20455" xr:uid="{87A416CC-E1A6-4EB2-89E2-8C4076CFAF11}"/>
    <cellStyle name="Note 7 4 3 2 3" xfId="20456" xr:uid="{4F6FE3C5-4CFD-42C4-9C5F-F8AAAF72989A}"/>
    <cellStyle name="Note 7 4 3 3" xfId="20457" xr:uid="{362348A3-5FF8-4A61-AD32-3CE372C87C10}"/>
    <cellStyle name="Note 7 4 3 4" xfId="20458" xr:uid="{5B0C6758-96B3-43EF-BAC6-C84525CFB8B5}"/>
    <cellStyle name="Note 7 4 3 5" xfId="20459" xr:uid="{84122A1E-603B-4F4F-A1E7-0426DDD13CDA}"/>
    <cellStyle name="Note 7 4 4" xfId="20460" xr:uid="{1EC3EA4A-E5AB-44FD-B2A4-CB9301415A65}"/>
    <cellStyle name="Note 7 4 4 2" xfId="20461" xr:uid="{C0842C10-DFD1-4D35-929C-8C5157356A9F}"/>
    <cellStyle name="Note 7 4 4 3" xfId="20462" xr:uid="{2A8EF2C7-FF28-4008-951F-BBF50E6F162D}"/>
    <cellStyle name="Note 7 4 5" xfId="20463" xr:uid="{C1B5A878-AC35-434A-A00F-B9A420BE899B}"/>
    <cellStyle name="Note 7 4 6" xfId="20464" xr:uid="{C47C246A-3FB0-4D24-9478-B2CCC873BC5F}"/>
    <cellStyle name="Note 7 4 7" xfId="20465" xr:uid="{2C083C47-F4F2-433F-AA18-2CBF7B09D1A1}"/>
    <cellStyle name="Note 7 5" xfId="20466" xr:uid="{45383E14-991D-46B2-8EAB-367A39C29F19}"/>
    <cellStyle name="Note 7 5 2" xfId="20467" xr:uid="{710D0F5E-5433-4B41-8F45-39930F732B41}"/>
    <cellStyle name="Note 7 5 2 2" xfId="20468" xr:uid="{3DB3EB79-9654-47E3-8226-DFE51C326A9C}"/>
    <cellStyle name="Note 7 5 2 3" xfId="20469" xr:uid="{9FD89757-922C-41C6-91C8-B2D5B41F6171}"/>
    <cellStyle name="Note 7 5 3" xfId="20470" xr:uid="{0667248B-FFF6-4862-8F4A-BCE2451A7FE9}"/>
    <cellStyle name="Note 7 5 4" xfId="20471" xr:uid="{0A08B87C-0C2A-489D-A203-F34485D2DCFE}"/>
    <cellStyle name="Note 7 5 5" xfId="20472" xr:uid="{539331F2-AED3-479B-A950-ED9F0F5E2AEB}"/>
    <cellStyle name="Note 7 6" xfId="20473" xr:uid="{35A90CAD-34CD-4B38-8744-AC5FBB27B605}"/>
    <cellStyle name="Note 7 6 2" xfId="20474" xr:uid="{B51A9C52-7201-4D05-866A-4189E500892D}"/>
    <cellStyle name="Note 7 6 2 2" xfId="20475" xr:uid="{D1009180-7B0C-4CA8-83F5-CBB4C3E4D1DC}"/>
    <cellStyle name="Note 7 6 2 3" xfId="20476" xr:uid="{78324581-8728-4510-AACF-48B7BBB48694}"/>
    <cellStyle name="Note 7 6 3" xfId="20477" xr:uid="{BDAC0CE2-21BD-4125-AA25-D8CA4EC997C0}"/>
    <cellStyle name="Note 7 6 4" xfId="20478" xr:uid="{0D8DBF4D-C53A-4E0D-8706-9AD99F63ACB6}"/>
    <cellStyle name="Note 7 6 5" xfId="20479" xr:uid="{DCB0BA18-F589-4072-AFB2-B3BFD4F6D255}"/>
    <cellStyle name="Note 7 7" xfId="20480" xr:uid="{0C400684-46F6-403A-A485-B3678675B6DF}"/>
    <cellStyle name="Note 7 7 2" xfId="20481" xr:uid="{83A2A98D-EEBC-4EEC-822A-A7FE62639DB3}"/>
    <cellStyle name="Note 7 7 3" xfId="20482" xr:uid="{D69ED3B7-C24E-4308-86AD-45B32972104D}"/>
    <cellStyle name="Note 7 8" xfId="20483" xr:uid="{43F56509-438F-48F2-8F3D-EB2EF52E4665}"/>
    <cellStyle name="Note 7 9" xfId="20484" xr:uid="{E23D26CC-4F74-4DE1-BE84-157551FAB697}"/>
    <cellStyle name="Note 8" xfId="4772" xr:uid="{1804B9CF-71CA-43D3-8D1B-3BC9085C7B66}"/>
    <cellStyle name="Note 8 2" xfId="20486" xr:uid="{9D649DE3-F71B-4340-A6DF-5266EB956457}"/>
    <cellStyle name="Note 8 2 2" xfId="20487" xr:uid="{95ADE4FE-5F4B-48B2-B7D7-F5604751A209}"/>
    <cellStyle name="Note 8 2 2 2" xfId="20488" xr:uid="{AB2627BF-707F-447E-A9DE-8BE105960FF8}"/>
    <cellStyle name="Note 8 2 2 3" xfId="20489" xr:uid="{F4C2F6B1-2D0B-4F0C-9A1F-A258645FE103}"/>
    <cellStyle name="Note 8 2 3" xfId="20490" xr:uid="{4753B1B6-72AA-42E9-AD72-7444DC438643}"/>
    <cellStyle name="Note 8 2 4" xfId="20491" xr:uid="{598F32EE-FC95-4395-A885-F68148C0D145}"/>
    <cellStyle name="Note 8 2 5" xfId="20492" xr:uid="{D3F87ED5-BF2C-48B6-97DD-C286F7DB4D9F}"/>
    <cellStyle name="Note 8 3" xfId="20493" xr:uid="{A5CE3848-A707-4DB8-9E68-C3182193FDCC}"/>
    <cellStyle name="Note 8 3 2" xfId="20494" xr:uid="{8ABBDA57-54BB-44A1-A63C-CE7E7F042BE2}"/>
    <cellStyle name="Note 8 3 2 2" xfId="20495" xr:uid="{7ADF8EEF-E181-447C-BD8D-5ABA71FC127B}"/>
    <cellStyle name="Note 8 3 2 3" xfId="20496" xr:uid="{B0C24748-FF62-4C9D-B716-E9AD064ECB2F}"/>
    <cellStyle name="Note 8 3 3" xfId="20497" xr:uid="{05E08DAE-B742-4B51-A514-015A3E960DBF}"/>
    <cellStyle name="Note 8 3 4" xfId="20498" xr:uid="{88F88A20-8541-40C6-B53C-47063B5966CF}"/>
    <cellStyle name="Note 8 3 5" xfId="20499" xr:uid="{CDF74D1F-5D9C-481D-B48F-692F8BF9E902}"/>
    <cellStyle name="Note 8 4" xfId="20500" xr:uid="{15A30207-F993-454C-B476-5DF83538E6B3}"/>
    <cellStyle name="Note 8 4 2" xfId="20501" xr:uid="{66135CB2-4C3E-4565-873D-592003163C2B}"/>
    <cellStyle name="Note 8 4 3" xfId="20502" xr:uid="{070F5492-8134-4CC6-AF57-0140E0E59FA3}"/>
    <cellStyle name="Note 8 5" xfId="20503" xr:uid="{1AD6BBDE-BBF8-42BF-8276-79A16D074967}"/>
    <cellStyle name="Note 8 6" xfId="20504" xr:uid="{D14AC490-FBC5-422E-9898-714008E7E646}"/>
    <cellStyle name="Note 8 7" xfId="20505" xr:uid="{DCC148A5-6428-4781-88DE-3875415485FA}"/>
    <cellStyle name="Note 8 8" xfId="20485" xr:uid="{5FA4C99A-76D9-4C85-A9EC-9516BBCB1ECA}"/>
    <cellStyle name="Note 8 9" xfId="23070" xr:uid="{8C6A1A83-7CBE-44F8-8CB6-AFD547F44DEC}"/>
    <cellStyle name="Note 9" xfId="4774" xr:uid="{375EAE64-1337-4CD1-93C8-516AA45AD18A}"/>
    <cellStyle name="Note 9 2" xfId="20507" xr:uid="{B62D132B-6847-4A18-A90E-A8FEC58BEB5C}"/>
    <cellStyle name="Note 9 2 2" xfId="20508" xr:uid="{286681B9-1765-4A38-A809-6F5FC3C48AF1}"/>
    <cellStyle name="Note 9 2 2 2" xfId="20509" xr:uid="{886B6B47-3387-4E42-A3B5-A9D3CB064552}"/>
    <cellStyle name="Note 9 2 2 3" xfId="20510" xr:uid="{2E51D065-57CE-4D53-97D0-841D29E4981B}"/>
    <cellStyle name="Note 9 2 3" xfId="20511" xr:uid="{37090756-4401-48E1-949A-45DD6650E7FE}"/>
    <cellStyle name="Note 9 2 4" xfId="20512" xr:uid="{0D78E307-6FEF-471F-8A22-8013CA372BDE}"/>
    <cellStyle name="Note 9 2 5" xfId="20513" xr:uid="{CA07DE33-E31A-4657-AADB-C3BDDB075E97}"/>
    <cellStyle name="Note 9 3" xfId="20514" xr:uid="{BC694EF9-13FB-4FEB-9FA7-E21FF1375B69}"/>
    <cellStyle name="Note 9 3 2" xfId="20515" xr:uid="{E02042B2-9BF5-420E-B1F6-BFD066BCA544}"/>
    <cellStyle name="Note 9 3 2 2" xfId="20516" xr:uid="{77FF75B2-6B32-41B1-9AB8-F7311513D7C3}"/>
    <cellStyle name="Note 9 3 2 3" xfId="20517" xr:uid="{512E2254-2990-4696-AD42-022D217986C8}"/>
    <cellStyle name="Note 9 3 3" xfId="20518" xr:uid="{74F91217-7334-480F-B919-193FF495092D}"/>
    <cellStyle name="Note 9 3 4" xfId="20519" xr:uid="{57E3E101-845B-462F-A8A4-CBAD53D83C25}"/>
    <cellStyle name="Note 9 3 5" xfId="20520" xr:uid="{A2A9B923-A8CB-4AC4-81B6-6FC00D751B10}"/>
    <cellStyle name="Note 9 4" xfId="20521" xr:uid="{8EAE4361-5B17-4FAF-9440-F16786A61103}"/>
    <cellStyle name="Note 9 4 2" xfId="20522" xr:uid="{B39301A8-2CE2-4E0D-BC07-FF4BE2FDFCDA}"/>
    <cellStyle name="Note 9 4 3" xfId="20523" xr:uid="{757C90EB-F6E6-490C-A434-59933C8F13B0}"/>
    <cellStyle name="Note 9 5" xfId="20524" xr:uid="{CCBF4593-1F06-481C-8601-F7023E165C1B}"/>
    <cellStyle name="Note 9 6" xfId="20525" xr:uid="{9E43ACB5-4860-47D7-A285-DE7EE8B51D24}"/>
    <cellStyle name="Note 9 7" xfId="20526" xr:uid="{4C79304A-F400-4B5B-B222-F746D1E08B8A}"/>
    <cellStyle name="Note 9 8" xfId="20506" xr:uid="{539B8CD2-2A77-43FA-B752-F0CA1541A65E}"/>
    <cellStyle name="Note 9 9" xfId="23085" xr:uid="{AAED71ED-2705-49D5-9EA1-64E64196BB6A}"/>
    <cellStyle name="Numbers - size 10" xfId="308" xr:uid="{F16B0BAC-AB68-4EB7-BA3C-2765F6C76C7E}"/>
    <cellStyle name="Numbers - size 10 2" xfId="20836" xr:uid="{EF4E3485-A195-418A-B34D-D52CCFF2D294}"/>
    <cellStyle name="Numbers - size 10 3" xfId="20527" xr:uid="{48BBA867-7457-4573-A6D7-A1FEBCDBA185}"/>
    <cellStyle name="Numbers - size 11" xfId="309" xr:uid="{E5B2B47E-4E7A-4832-9802-CB44CAFCD7D5}"/>
    <cellStyle name="Numbers - size 11 2" xfId="20837" xr:uid="{93AE309A-A265-470A-828A-016525CA5517}"/>
    <cellStyle name="Numbers - size 11 3" xfId="20528" xr:uid="{6BBA7A21-2AC4-44ED-8CAB-E79C7AE99129}"/>
    <cellStyle name="Numbers - size 8" xfId="310" xr:uid="{C8468930-C2AF-454F-B6AB-B868CD064DF1}"/>
    <cellStyle name="Numbers - size 8 2" xfId="20838" xr:uid="{8E6BE2CF-6A34-4ED1-956E-FF78ACCB74A6}"/>
    <cellStyle name="Numbers - size 8 3" xfId="20529" xr:uid="{1BB5167E-8653-4821-9787-583714344973}"/>
    <cellStyle name="Numbers - size 9" xfId="311" xr:uid="{0A36FCD6-F2D4-429C-B461-AF7AC23E19AC}"/>
    <cellStyle name="Numbers - size 9 2" xfId="20839" xr:uid="{C5E63FCE-8B1B-486A-BC41-747B05FD2BF6}"/>
    <cellStyle name="Numbers - size 9 3" xfId="20530" xr:uid="{1EBD97E0-A3D7-4AC8-AC4C-B9435069D43A}"/>
    <cellStyle name="Output" xfId="13" builtinId="21" customBuiltin="1"/>
    <cellStyle name="Output 2" xfId="400" xr:uid="{CEB4BAE9-AFB3-44D4-9261-1F66AA36E411}"/>
    <cellStyle name="Output 2 2" xfId="3497" xr:uid="{461EB62F-8916-44F0-B984-4E6FAEF8FDD8}"/>
    <cellStyle name="Output 2 2 2" xfId="4765" xr:uid="{65E9E718-ED08-4D5B-834A-2ABFA97A384E}"/>
    <cellStyle name="Output 2 2 2 2" xfId="31524" xr:uid="{9C6A9373-FADA-45DC-AEA8-BBBE685169C8}"/>
    <cellStyle name="Output 2 2 3" xfId="20533" xr:uid="{0B4BDA62-6630-481B-B37D-2A3811E1181D}"/>
    <cellStyle name="Output 2 2 4" xfId="4618" xr:uid="{C1186D0A-2612-4AE5-A5BD-321DCCCEA0AF}"/>
    <cellStyle name="Output 2 3" xfId="846" xr:uid="{582184FB-9AEB-4F31-BEC4-C363DA44F85B}"/>
    <cellStyle name="Output 2 3 2" xfId="20674" xr:uid="{81AD19FE-36ED-43DA-B07A-DD6B6FF6F172}"/>
    <cellStyle name="Output 2 3 2 2" xfId="31523" xr:uid="{264E8E39-ACB3-487E-A50D-1169F447747A}"/>
    <cellStyle name="Output 2 3 3" xfId="23854" xr:uid="{81ABAC75-1303-4D97-A748-A72102BCD7E8}"/>
    <cellStyle name="Output 2 3 4" xfId="4720" xr:uid="{A422A27A-28A7-482C-9874-F19FD07760DE}"/>
    <cellStyle name="Output 2 4" xfId="4152" xr:uid="{A8E89496-2002-4F4E-A0AD-2A291C2D1CFE}"/>
    <cellStyle name="Output 2 4 2" xfId="20532" xr:uid="{9AAD202A-9E63-420E-81DE-8B0B39DDD736}"/>
    <cellStyle name="Output 2 5" xfId="6684" xr:uid="{44F60293-D525-45FB-9681-A0F78AA1026B}"/>
    <cellStyle name="Output 2 6" xfId="4534" xr:uid="{B942891E-22E5-47F0-8F0D-B0DB9A089F54}"/>
    <cellStyle name="Output 3" xfId="4590" xr:uid="{4AF59E63-FA16-430F-A232-41F59F7CB25A}"/>
    <cellStyle name="Output 3 2" xfId="20531" xr:uid="{822883AA-66FF-4FF0-9624-180E0B9F5C29}"/>
    <cellStyle name="Output 3 2 2" xfId="24073" xr:uid="{1879E00D-91EF-4445-A5D0-144552BDB7C5}"/>
    <cellStyle name="Output 4" xfId="4554" xr:uid="{EE96B3F0-F7CB-4ED7-A7FC-EF35E6153962}"/>
    <cellStyle name="Output 5" xfId="4434" xr:uid="{DEC97227-FA54-4D39-99CD-93C9EB6FD8CD}"/>
    <cellStyle name="Output 6" xfId="23176" xr:uid="{2A64E3ED-FF33-446A-90BD-8267937ED4E6}"/>
    <cellStyle name="Output 7" xfId="4391" xr:uid="{3DA0EE87-B9B9-49B4-A119-8B8CDBC1CB2B}"/>
    <cellStyle name="Page Headings" xfId="312" xr:uid="{91CD1BCF-19BA-4F6E-8D25-C53069FFF612}"/>
    <cellStyle name="Page Headings 2" xfId="20840" xr:uid="{B3319FC7-1BF8-4753-B10E-5A9C905C20EF}"/>
    <cellStyle name="Page Headings 3" xfId="20534" xr:uid="{37B0F737-5892-4925-B792-048B2B4A1114}"/>
    <cellStyle name="Percent" xfId="4" builtinId="5"/>
    <cellStyle name="Percent - size 10 - 1 place" xfId="313" xr:uid="{C855194A-B625-4188-8080-E2185D2D4331}"/>
    <cellStyle name="Percent - size 10 - 1 place 2" xfId="20841" xr:uid="{E2BA3604-48B9-4B84-85F6-75137506711E}"/>
    <cellStyle name="Percent - size 10 - 1 place 3" xfId="20535" xr:uid="{9B506368-1C56-4D87-A2B8-59661415A936}"/>
    <cellStyle name="Percent - size 10 - 2 places" xfId="314" xr:uid="{1D4A2869-E5F9-408E-9969-7A16F041FA6E}"/>
    <cellStyle name="Percent - size 10 - 2 places 2" xfId="20842" xr:uid="{E305577B-0D21-4730-88A2-E7F769F86500}"/>
    <cellStyle name="Percent - size 10 - 2 places 3" xfId="20536" xr:uid="{F210EFD9-89F3-42ED-8F6F-AFEB6E4AA6D9}"/>
    <cellStyle name="Percent - size 11 - 1 place" xfId="315" xr:uid="{C56DAE6D-2697-4298-8704-D8B8F8F82D03}"/>
    <cellStyle name="Percent - size 11 - 1 place 2" xfId="3400" xr:uid="{A0ABDEEB-4F8A-4D3D-BCF9-8AD9B872BCEB}"/>
    <cellStyle name="Percent - size 11 - 1 place 2 2" xfId="24104" xr:uid="{F11D9D4A-ED1F-45CD-A669-4D250149519E}"/>
    <cellStyle name="Percent - size 11 - 1 place 2 2 2" xfId="24469" xr:uid="{42715D19-2C54-4FDC-A92E-3A67AD4D9F67}"/>
    <cellStyle name="Percent - size 11 - 1 place 2 3" xfId="24190" xr:uid="{958D40DD-2B1D-4F52-8E03-BDA97F531943}"/>
    <cellStyle name="Percent - size 11 - 1 place 2 4" xfId="23795" xr:uid="{4B09AEEB-3AB1-406F-AA2F-DB449F34125E}"/>
    <cellStyle name="Percent - size 11 - 1 place 2 5" xfId="20538" xr:uid="{0E676C9F-AD2E-4BB4-9388-8EE509F3144D}"/>
    <cellStyle name="Percent - size 11 - 1 place 3" xfId="20843" xr:uid="{FC7DD9D8-430E-4087-9065-452EA91D20F6}"/>
    <cellStyle name="Percent - size 11 - 1 place 3 2" xfId="24452" xr:uid="{2D588A28-EEB6-4470-B66F-51FEA0796DC5}"/>
    <cellStyle name="Percent - size 11 - 1 place 4" xfId="20537" xr:uid="{94D56FDC-1D4A-4A21-9724-7F9E2BDCB5CD}"/>
    <cellStyle name="Percent - size 11 - 2 places" xfId="316" xr:uid="{8F57FB5D-9979-42A7-B411-91F4AE688084}"/>
    <cellStyle name="Percent - size 11 - 2 places 2" xfId="20844" xr:uid="{4AF17942-8184-49B7-8F1D-C57953F81730}"/>
    <cellStyle name="Percent - size 11 - 2 places 3" xfId="20539" xr:uid="{319F7FEC-F0CE-4C19-AB9B-72541B20A612}"/>
    <cellStyle name="Percent - size 8 - 1 place" xfId="317" xr:uid="{0BCA6D0B-984F-4982-9B28-D45587835B7B}"/>
    <cellStyle name="Percent - size 8 - 1 place 2" xfId="20845" xr:uid="{5AD593BD-E510-4CF7-A22F-57801EBAAFB0}"/>
    <cellStyle name="Percent - size 8 - 1 place 3" xfId="20540" xr:uid="{EA4337EE-4B21-4747-9574-1239C491BC73}"/>
    <cellStyle name="Percent - size 8 - 2 places" xfId="318" xr:uid="{69E81F15-8352-4F6B-966D-D6A8DAD62770}"/>
    <cellStyle name="Percent - size 8 - 2 places 2" xfId="20846" xr:uid="{D87A50B5-D75B-44DD-AB64-D3E3C996D84A}"/>
    <cellStyle name="Percent - size 8 - 2 places 3" xfId="20541" xr:uid="{E8428F7A-00A7-413E-94E0-F30186329E62}"/>
    <cellStyle name="Percent - size 9 - 1 place" xfId="319" xr:uid="{1F4E1CE5-9289-4F66-98E0-E249489E2FF2}"/>
    <cellStyle name="Percent - size 9 - 1 place 2" xfId="20847" xr:uid="{E77FDD44-3EDC-4927-B649-6D021A0E9303}"/>
    <cellStyle name="Percent - size 9 - 1 place 3" xfId="20542" xr:uid="{94FE79F5-7525-4C7B-84B1-943EE3C4A310}"/>
    <cellStyle name="Percent - size 9 - 2 places" xfId="320" xr:uid="{E489A800-18FE-4CA7-9434-41D3073FAD06}"/>
    <cellStyle name="Percent - size 9 - 2 places 2" xfId="20848" xr:uid="{AB9F1734-D590-4BE0-9FB7-099107821C11}"/>
    <cellStyle name="Percent - size 9 - 2 places 3" xfId="20543" xr:uid="{1EEF4C2E-D781-4FB8-9F67-7438E94F1E6E}"/>
    <cellStyle name="Percent (0)" xfId="4122" xr:uid="{D73AF602-A7B6-4BB8-B740-6D0CFCE82AB3}"/>
    <cellStyle name="Percent (0) 2" xfId="4127" xr:uid="{2FD93FBC-92BB-475B-8380-F4C9F5E8F7E0}"/>
    <cellStyle name="Percent (0) 3" xfId="4126" xr:uid="{64289A08-5D86-43C3-9C0D-E970F46FDF31}"/>
    <cellStyle name="Percent (0) 3 2" xfId="4197" xr:uid="{3FBE3256-CDCA-40C0-B5A8-1657B20EBA37}"/>
    <cellStyle name="Percent (0) 3 3" xfId="4213" xr:uid="{F0B4016A-E4F2-43C4-8C6F-1B58081AFA5E}"/>
    <cellStyle name="Percent (0) 4" xfId="4212" xr:uid="{820EB020-4254-481E-92A5-BED60E5F4FC4}"/>
    <cellStyle name="Percent 10" xfId="418" xr:uid="{D8DB8350-3087-4F1D-A654-E0CED17466AB}"/>
    <cellStyle name="Percent 10 10" xfId="29947" xr:uid="{DD16ED68-C067-4F2B-BDDA-81F6D3AAA875}"/>
    <cellStyle name="Percent 10 11" xfId="23916" xr:uid="{59118B18-581B-4A57-B541-555334DB9CEB}"/>
    <cellStyle name="Percent 10 12" xfId="23264" xr:uid="{0A67BFEA-3EB3-43CB-A889-D534382F2222}"/>
    <cellStyle name="Percent 10 13" xfId="4681" xr:uid="{617CCF4D-F98D-45FD-8A5B-1A33DA22A9B7}"/>
    <cellStyle name="Percent 10 2" xfId="4775" xr:uid="{A53EC88C-305D-4F65-9B3C-4303953233E6}"/>
    <cellStyle name="Percent 10 2 10" xfId="23323" xr:uid="{7A5D8712-DF29-4710-B164-24A2CE9BD2CF}"/>
    <cellStyle name="Percent 10 2 11" xfId="23098" xr:uid="{0CF7D5E9-B204-46F4-9BA9-E427F7B5A8BC}"/>
    <cellStyle name="Percent 10 2 2" xfId="6176" xr:uid="{9A73D909-F1B1-4495-A2B5-7F821C66FE1D}"/>
    <cellStyle name="Percent 10 2 2 2" xfId="22219" xr:uid="{91BE8533-CEC3-4CDE-BDB8-6B33543422A6}"/>
    <cellStyle name="Percent 10 2 2 2 2" xfId="28827" xr:uid="{B2A2B6C5-0291-4241-9218-684E3A274A98}"/>
    <cellStyle name="Percent 10 2 2 2 3" xfId="25852" xr:uid="{2AB9BF44-A026-4E97-82D3-271DC75D31EF}"/>
    <cellStyle name="Percent 10 2 2 3" xfId="27313" xr:uid="{41F19D3E-CA23-4AF3-89C7-795F02A8DCAF}"/>
    <cellStyle name="Percent 10 2 2 4" xfId="30308" xr:uid="{F66218E8-D8BC-4872-8255-DEAE5EA4BF4D}"/>
    <cellStyle name="Percent 10 2 2 5" xfId="24383" xr:uid="{ECE32DD3-79E1-4AF5-8D0C-F862DB38302F}"/>
    <cellStyle name="Percent 10 2 3" xfId="21245" xr:uid="{1D30DA48-DE79-4984-89E2-5E19650C933A}"/>
    <cellStyle name="Percent 10 2 3 2" xfId="26139" xr:uid="{6F932A6E-BDF7-4117-9B64-E315E05C83B4}"/>
    <cellStyle name="Percent 10 2 3 2 2" xfId="29117" xr:uid="{F8DCB200-1B40-47BB-A003-9A2A1B6ACDDD}"/>
    <cellStyle name="Percent 10 2 3 3" xfId="27606" xr:uid="{22CC9335-036A-4DE0-8483-96D513BFB36C}"/>
    <cellStyle name="Percent 10 2 3 4" xfId="30604" xr:uid="{6E6EC59E-1E5D-474F-A8B6-9355C286AD8D}"/>
    <cellStyle name="Percent 10 2 3 5" xfId="24695" xr:uid="{948C9E6A-F58F-4E24-A6E4-8E48F6970700}"/>
    <cellStyle name="Percent 10 2 4" xfId="20544" xr:uid="{D96FD8FB-F5AD-44D3-83FC-92D1B2AA0E3D}"/>
    <cellStyle name="Percent 10 2 4 2" xfId="26430" xr:uid="{715CB239-408D-4529-92A0-AB38D01B92CF}"/>
    <cellStyle name="Percent 10 2 4 2 2" xfId="29414" xr:uid="{DA16F187-DFFF-4CB2-BEA0-AF6DCDB8981E}"/>
    <cellStyle name="Percent 10 2 4 3" xfId="27903" xr:uid="{A10BA4AB-E9C5-4D46-901D-82215AB03E9E}"/>
    <cellStyle name="Percent 10 2 4 4" xfId="30902" xr:uid="{FF74A3C4-6BDC-4D37-BAB0-8E60BE11D583}"/>
    <cellStyle name="Percent 10 2 4 5" xfId="24974" xr:uid="{48D54EEB-9B75-448D-A557-452F64E1FC9C}"/>
    <cellStyle name="Percent 10 2 5" xfId="5406" xr:uid="{B6820F95-34FB-4B03-8D88-B0ADEAF50FD9}"/>
    <cellStyle name="Percent 10 2 5 2" xfId="26739" xr:uid="{2B77879D-EB1E-4C5C-A765-E5A66685C435}"/>
    <cellStyle name="Percent 10 2 5 2 2" xfId="29723" xr:uid="{7B1746AD-BC59-4926-B3AC-5360F0F80802}"/>
    <cellStyle name="Percent 10 2 5 3" xfId="28212" xr:uid="{C398E070-1AFF-4751-A38E-9D6D847BBB02}"/>
    <cellStyle name="Percent 10 2 5 4" xfId="31212" xr:uid="{E2148937-9299-4F65-A787-70FB3B2103AB}"/>
    <cellStyle name="Percent 10 2 5 5" xfId="25271" xr:uid="{BEC669E9-A0ED-412F-9AA5-41FC0E5A1E79}"/>
    <cellStyle name="Percent 10 2 6" xfId="25571" xr:uid="{8518E42A-6880-4CB1-8F60-4D9DF39E8A5C}"/>
    <cellStyle name="Percent 10 2 6 2" xfId="28537" xr:uid="{4C79CE94-4FEC-41AD-A296-B2EBBB67AB40}"/>
    <cellStyle name="Percent 10 2 7" xfId="27022" xr:uid="{604305C0-9D3C-497B-AE12-084E5F59F09F}"/>
    <cellStyle name="Percent 10 2 8" xfId="30016" xr:uid="{8F6B8C17-2CC3-4526-9519-1841BABC99BE}"/>
    <cellStyle name="Percent 10 2 9" xfId="23978" xr:uid="{510AAFD2-ED5B-43A8-8C01-A9D66DC5B6AC}"/>
    <cellStyle name="Percent 10 3" xfId="5587" xr:uid="{5DD05545-6689-4823-94F3-6AEDE312C6D4}"/>
    <cellStyle name="Percent 10 3 2" xfId="6367" xr:uid="{2C977E80-81A6-495E-B215-89AB5B8B0CCD}"/>
    <cellStyle name="Percent 10 3 2 2" xfId="22480" xr:uid="{1817AE0C-3D74-4230-9EB7-7EB972F99D14}"/>
    <cellStyle name="Percent 10 3 2 3" xfId="24444" xr:uid="{A3F11B0D-2E0E-4AED-B1F8-52E1CD990C34}"/>
    <cellStyle name="Percent 10 3 3" xfId="21493" xr:uid="{CC70BA5D-B00B-4373-92BB-8DB760475A32}"/>
    <cellStyle name="Percent 10 3 4" xfId="24032" xr:uid="{9D7A8A3A-1D98-42BF-8F91-12CA9169092B}"/>
    <cellStyle name="Percent 10 4" xfId="5963" xr:uid="{BCB1DDDD-50D8-48D5-8C29-E12864AB6077}"/>
    <cellStyle name="Percent 10 4 2" xfId="21952" xr:uid="{EF2F41F6-E25B-4703-BE91-DF889661C52B}"/>
    <cellStyle name="Percent 10 4 2 2" xfId="28760" xr:uid="{DF1BD0D2-F3E8-4D54-B3F1-43F99B095D22}"/>
    <cellStyle name="Percent 10 4 2 3" xfId="25783" xr:uid="{BD2F5100-845C-4996-A314-E89081B66E11}"/>
    <cellStyle name="Percent 10 4 3" xfId="27246" xr:uid="{0DB76F79-93F3-45EA-A8F5-453A0CE5FC29}"/>
    <cellStyle name="Percent 10 4 4" xfId="30240" xr:uid="{3DB41179-B9D1-4E6F-A216-382B5F3BB483}"/>
    <cellStyle name="Percent 10 4 5" xfId="24305" xr:uid="{9F0FB3ED-E6F9-47B4-9135-FA9BDD191C61}"/>
    <cellStyle name="Percent 10 5" xfId="20982" xr:uid="{EDC0FEB6-37AA-4877-A98B-DD9AFB299567}"/>
    <cellStyle name="Percent 10 5 2" xfId="26070" xr:uid="{19A388B9-8BE7-46CE-8567-781BE19F81F2}"/>
    <cellStyle name="Percent 10 5 2 2" xfId="29049" xr:uid="{B442A7D7-F8D3-47C3-BA54-87EE161770DB}"/>
    <cellStyle name="Percent 10 5 3" xfId="27538" xr:uid="{276CFEA7-01AC-422B-B25E-47D93946112D}"/>
    <cellStyle name="Percent 10 5 4" xfId="30535" xr:uid="{2559C2FC-CAF4-40B6-B1BD-0E124A8867E8}"/>
    <cellStyle name="Percent 10 5 5" xfId="24626" xr:uid="{1675A610-4C99-4EBF-9C00-5AF72F001327}"/>
    <cellStyle name="Percent 10 6" xfId="6685" xr:uid="{1ECA6F6A-5BF3-4915-801F-F2585E10EF77}"/>
    <cellStyle name="Percent 10 6 2" xfId="22806" xr:uid="{DA581ACF-E3D0-4853-BE37-C7D5A6B5DD44}"/>
    <cellStyle name="Percent 10 6 2 2" xfId="29346" xr:uid="{C948C930-40CD-4222-8B52-3485429F0EE4}"/>
    <cellStyle name="Percent 10 6 2 3" xfId="26362" xr:uid="{31FD4D4E-B95C-4D1B-A7B2-17F6BC2A07F5}"/>
    <cellStyle name="Percent 10 6 3" xfId="27835" xr:uid="{20F5AC85-1ED1-4AB6-B602-88C9351A1318}"/>
    <cellStyle name="Percent 10 6 4" xfId="30833" xr:uid="{781EAE0D-E1DD-467C-A9E2-C288E1883F8C}"/>
    <cellStyle name="Percent 10 6 5" xfId="24906" xr:uid="{AFA9E72F-093C-48C7-8484-DF20658C3382}"/>
    <cellStyle name="Percent 10 7" xfId="5118" xr:uid="{1FDC9263-5001-493B-BCF4-C185658D4ECF}"/>
    <cellStyle name="Percent 10 7 2" xfId="26671" xr:uid="{CB4BEA7C-1B42-467A-B829-4E69F8DF2B25}"/>
    <cellStyle name="Percent 10 7 2 2" xfId="29655" xr:uid="{6ACDC92D-A6E9-49AE-A6DF-D10C3FB83A54}"/>
    <cellStyle name="Percent 10 7 3" xfId="28144" xr:uid="{5A947369-2F78-4A42-B7E8-DA5BFBD77624}"/>
    <cellStyle name="Percent 10 7 4" xfId="31143" xr:uid="{E59DE315-BE2C-496C-BC0E-76CCEC09FAA9}"/>
    <cellStyle name="Percent 10 7 5" xfId="25202" xr:uid="{467F2874-7720-4991-97B0-D16D062BA390}"/>
    <cellStyle name="Percent 10 8" xfId="25502" xr:uid="{63DB447D-66C6-4BC1-82E6-BC2D2FBD616B}"/>
    <cellStyle name="Percent 10 8 2" xfId="28469" xr:uid="{12C01B6F-A08F-484B-B226-7A631D581433}"/>
    <cellStyle name="Percent 10 9" xfId="26953" xr:uid="{BFCF2B6A-CB1F-4CF9-9B5E-3943CBD0E3CC}"/>
    <cellStyle name="Percent 11" xfId="424" xr:uid="{B2C188A4-A0D0-4F12-BC02-9BD7844F7D99}"/>
    <cellStyle name="Percent 11 10" xfId="29948" xr:uid="{9481F30A-D178-4E9A-8C89-21A79AAF42E3}"/>
    <cellStyle name="Percent 11 11" xfId="23917" xr:uid="{2E539051-863B-4348-8F63-6B910676D818}"/>
    <cellStyle name="Percent 11 12" xfId="23269" xr:uid="{9B06E762-AFEF-4E25-A96E-644E6D2D04D1}"/>
    <cellStyle name="Percent 11 13" xfId="4683" xr:uid="{AC2BA377-BC02-4778-8E25-B31F2DC21726}"/>
    <cellStyle name="Percent 11 2" xfId="5414" xr:uid="{B28029E9-081A-4CE8-B33F-EF36913E3348}"/>
    <cellStyle name="Percent 11 2 10" xfId="23328" xr:uid="{79A1C25F-1F0A-473C-B079-3FBAFDF5A9FD}"/>
    <cellStyle name="Percent 11 2 2" xfId="6194" xr:uid="{748F6BD1-A3C6-48EB-8159-1D11414539AA}"/>
    <cellStyle name="Percent 11 2 2 2" xfId="22237" xr:uid="{C98F1246-72DA-4340-BB5F-CCA48AA57C2E}"/>
    <cellStyle name="Percent 11 2 2 2 2" xfId="28828" xr:uid="{8868F158-E45A-4BAA-96FD-2A053F2F1C10}"/>
    <cellStyle name="Percent 11 2 2 2 3" xfId="25853" xr:uid="{B78C067B-5FB9-461C-B89C-0628C7AA3B91}"/>
    <cellStyle name="Percent 11 2 2 3" xfId="27314" xr:uid="{5AB5F061-F004-422D-9E98-0795B6266D07}"/>
    <cellStyle name="Percent 11 2 2 4" xfId="30309" xr:uid="{76AC27D4-D2B5-47B2-94A2-CBFAEC7CEBBA}"/>
    <cellStyle name="Percent 11 2 2 5" xfId="24384" xr:uid="{E81551A5-01CD-4AE3-BD8B-8067FF223D56}"/>
    <cellStyle name="Percent 11 2 3" xfId="21266" xr:uid="{53D7B8E7-178B-4043-AB86-14ACB4AC0A26}"/>
    <cellStyle name="Percent 11 2 3 2" xfId="26140" xr:uid="{BBFA8A90-FC38-4B69-8428-364BD2E837EA}"/>
    <cellStyle name="Percent 11 2 3 2 2" xfId="29118" xr:uid="{E1558012-E69A-4358-87CA-4DC12C125499}"/>
    <cellStyle name="Percent 11 2 3 3" xfId="27607" xr:uid="{05A5C620-51C2-4E39-A6F3-1C16FD3B6973}"/>
    <cellStyle name="Percent 11 2 3 4" xfId="30605" xr:uid="{B1448EE2-5EB2-4358-A52F-45F9A96067E2}"/>
    <cellStyle name="Percent 11 2 3 5" xfId="24696" xr:uid="{32785A00-B885-4C8A-A52A-7F84DE158610}"/>
    <cellStyle name="Percent 11 2 4" xfId="24975" xr:uid="{F97E4F3C-9C9B-409D-BF22-A69C142C5D12}"/>
    <cellStyle name="Percent 11 2 4 2" xfId="26431" xr:uid="{7EE53928-190D-42B7-BE50-75C9135D0687}"/>
    <cellStyle name="Percent 11 2 4 2 2" xfId="29415" xr:uid="{8F126DDF-B272-4C04-84B2-4A0842CACF49}"/>
    <cellStyle name="Percent 11 2 4 3" xfId="27904" xr:uid="{E2CCC736-76E2-4118-B33A-AFEA0923CF61}"/>
    <cellStyle name="Percent 11 2 4 4" xfId="30903" xr:uid="{84E3BA7C-95D1-46CD-BF04-AE88C103FC14}"/>
    <cellStyle name="Percent 11 2 5" xfId="25272" xr:uid="{2F9BC9AF-DEE7-4C54-9948-290AED71CBD4}"/>
    <cellStyle name="Percent 11 2 5 2" xfId="26740" xr:uid="{A091876F-D656-42EA-8E97-F0B81CC8E76E}"/>
    <cellStyle name="Percent 11 2 5 2 2" xfId="29724" xr:uid="{E7854487-A3F3-4B64-9864-3FCFC6D8114D}"/>
    <cellStyle name="Percent 11 2 5 3" xfId="28213" xr:uid="{8A2F23FD-79AF-4B0B-8A54-49BB34103E11}"/>
    <cellStyle name="Percent 11 2 5 4" xfId="31213" xr:uid="{681BCFE0-8B6C-45BB-850A-18C5887FF24B}"/>
    <cellStyle name="Percent 11 2 6" xfId="25572" xr:uid="{FE73CEFF-824E-431B-AAD0-645A28140747}"/>
    <cellStyle name="Percent 11 2 6 2" xfId="28538" xr:uid="{5186BCE5-5167-435B-9D3D-1CF5E17653CD}"/>
    <cellStyle name="Percent 11 2 7" xfId="27023" xr:uid="{DA026BF5-5266-4099-AA76-C780A1DE42A7}"/>
    <cellStyle name="Percent 11 2 8" xfId="30017" xr:uid="{7C643D16-F96A-4214-9855-121E1EECFC47}"/>
    <cellStyle name="Percent 11 2 9" xfId="23979" xr:uid="{23CA63AC-926E-483F-9287-28D9C7EE00E8}"/>
    <cellStyle name="Percent 11 3" xfId="5604" xr:uid="{D8DCC54C-EEFE-44A8-91FB-2235A877F376}"/>
    <cellStyle name="Percent 11 3 2" xfId="6385" xr:uid="{D9382C12-712B-4B7D-8A14-F28E1A34AA7B}"/>
    <cellStyle name="Percent 11 3 2 2" xfId="22499" xr:uid="{B7FED10F-FF26-4C68-995F-3BFA603A76C9}"/>
    <cellStyle name="Percent 11 3 2 2 2" xfId="28761" xr:uid="{3EBB79A4-D279-4F02-95E1-F6352DD5EFDB}"/>
    <cellStyle name="Percent 11 3 2 3" xfId="25784" xr:uid="{FBF2067C-9745-4FE6-87FE-913BF6A5BD7F}"/>
    <cellStyle name="Percent 11 3 3" xfId="21512" xr:uid="{F80181BA-F029-4F2D-800B-87A1AA8C801A}"/>
    <cellStyle name="Percent 11 3 3 2" xfId="27247" xr:uid="{DD3E0F60-6959-4F77-B4C3-2616DEB40307}"/>
    <cellStyle name="Percent 11 3 4" xfId="30241" xr:uid="{03F19735-160E-444E-8DB5-1E26FACC8774}"/>
    <cellStyle name="Percent 11 3 5" xfId="24306" xr:uid="{0561F7F0-12B9-406E-9C16-4A3E58605D24}"/>
    <cellStyle name="Percent 11 4" xfId="5989" xr:uid="{E7470146-9C63-4CF7-8999-2F917E04AE2A}"/>
    <cellStyle name="Percent 11 4 2" xfId="21994" xr:uid="{FAEBA300-F3F7-43D9-A78B-EA7F168163A6}"/>
    <cellStyle name="Percent 11 4 2 2" xfId="29050" xr:uid="{C2C3985D-910D-4E1C-B4D2-8ED122FA781C}"/>
    <cellStyle name="Percent 11 4 2 3" xfId="26071" xr:uid="{B54D2235-88D7-4910-826E-0FFE510501EC}"/>
    <cellStyle name="Percent 11 4 3" xfId="27539" xr:uid="{9A68F1B2-0A91-4DC6-A0B6-BC930F3D1852}"/>
    <cellStyle name="Percent 11 4 4" xfId="30536" xr:uid="{6A80856F-6917-4D93-813B-747C14D1CCF3}"/>
    <cellStyle name="Percent 11 4 5" xfId="24627" xr:uid="{2F594570-490C-4539-87DE-8847FAFE096D}"/>
    <cellStyle name="Percent 11 5" xfId="21026" xr:uid="{961B4F74-5E75-4449-9A83-408DFEFD9B4D}"/>
    <cellStyle name="Percent 11 5 2" xfId="26363" xr:uid="{2B6C2A59-7114-45A3-9319-BBEC9020CCE2}"/>
    <cellStyle name="Percent 11 5 2 2" xfId="29347" xr:uid="{9141A8E5-9B96-4F4E-A4AB-A887FD442A66}"/>
    <cellStyle name="Percent 11 5 3" xfId="27836" xr:uid="{382D69C6-69DA-458B-BF2E-1A488E17F3E2}"/>
    <cellStyle name="Percent 11 5 4" xfId="30834" xr:uid="{2501B971-8B9F-4204-B21A-115C37EF0B8F}"/>
    <cellStyle name="Percent 11 5 5" xfId="24907" xr:uid="{BE67FD1A-1E30-492C-984C-D0CA9FB5F8D5}"/>
    <cellStyle name="Percent 11 6" xfId="20545" xr:uid="{5F5F9A70-5090-4643-9C93-32BD5F44B9C0}"/>
    <cellStyle name="Percent 11 6 2" xfId="25103" xr:uid="{EAFB937B-4091-44AA-A459-BA944E8CEEC0}"/>
    <cellStyle name="Percent 11 7" xfId="5164" xr:uid="{E5127F79-ACB6-47E8-B857-B753B63C5181}"/>
    <cellStyle name="Percent 11 7 2" xfId="26672" xr:uid="{E263876E-C99B-4EFC-9E32-391EAA23F6AB}"/>
    <cellStyle name="Percent 11 7 2 2" xfId="29656" xr:uid="{8EC07560-FD4C-4DFE-A95C-54F4C6FDE6D4}"/>
    <cellStyle name="Percent 11 7 3" xfId="28145" xr:uid="{05D373A0-F5B6-4DF9-8181-CE89A1AFE546}"/>
    <cellStyle name="Percent 11 7 4" xfId="31144" xr:uid="{CE83F537-C3AD-4121-9C2D-B2490E02242E}"/>
    <cellStyle name="Percent 11 7 5" xfId="25203" xr:uid="{E83FC65B-2423-4202-A61F-3D02CEA92234}"/>
    <cellStyle name="Percent 11 8" xfId="25503" xr:uid="{E95FA785-098E-467F-9CF6-2A70F0281975}"/>
    <cellStyle name="Percent 11 8 2" xfId="28470" xr:uid="{6D732F8E-BD60-485B-B21E-E73556D940BF}"/>
    <cellStyle name="Percent 11 9" xfId="26954" xr:uid="{4DF00742-80B5-4A54-A77E-F2CB18250714}"/>
    <cellStyle name="Percent 12" xfId="419" xr:uid="{EC1B01DA-9F12-4DC6-8B67-602027B1CBBF}"/>
    <cellStyle name="Percent 12 10" xfId="23918" xr:uid="{1085A9ED-3B16-4572-9FC9-0FC073774A54}"/>
    <cellStyle name="Percent 12 11" xfId="23265" xr:uid="{B1022E3E-61C8-4650-AA42-693127D3EE3F}"/>
    <cellStyle name="Percent 12 12" xfId="4685" xr:uid="{1183B4EF-902D-4395-9AC1-C2CFFD5B19E3}"/>
    <cellStyle name="Percent 12 2" xfId="5432" xr:uid="{A1FFBFF7-A138-456C-A56B-F203EA64FD10}"/>
    <cellStyle name="Percent 12 2 10" xfId="23324" xr:uid="{A7935C15-0957-4719-A836-19698F6DD8FE}"/>
    <cellStyle name="Percent 12 2 2" xfId="6214" xr:uid="{4F02CB52-59DA-4C30-A86E-28B5F11010AE}"/>
    <cellStyle name="Percent 12 2 2 2" xfId="22258" xr:uid="{16C23AD2-E1D9-427A-BF0E-E3EA5D466084}"/>
    <cellStyle name="Percent 12 2 2 2 2" xfId="28829" xr:uid="{DAC051CB-5F77-46AD-8EC3-ACF05C92B175}"/>
    <cellStyle name="Percent 12 2 2 2 3" xfId="25854" xr:uid="{732A9595-E81C-457A-B924-865A314B526D}"/>
    <cellStyle name="Percent 12 2 2 3" xfId="27315" xr:uid="{C29113ED-BED8-4DC1-8C28-E6DAF298AFDF}"/>
    <cellStyle name="Percent 12 2 2 4" xfId="30310" xr:uid="{1DA18B4A-3CCC-49FB-88C7-242F63873B2A}"/>
    <cellStyle name="Percent 12 2 2 5" xfId="24385" xr:uid="{144B7982-6FD2-4E1F-BDB6-797EC66A182B}"/>
    <cellStyle name="Percent 12 2 3" xfId="21286" xr:uid="{B8175AAD-E012-467C-9ABD-E54AA7675D4B}"/>
    <cellStyle name="Percent 12 2 3 2" xfId="26141" xr:uid="{0B79A7D4-9485-4E3D-A4CA-44159B18A7CE}"/>
    <cellStyle name="Percent 12 2 3 2 2" xfId="29119" xr:uid="{0ACF3690-47DE-4962-BD0E-EF2CF9B26B64}"/>
    <cellStyle name="Percent 12 2 3 3" xfId="27608" xr:uid="{FE3135EF-7D1D-4C49-9980-06AFE60E52E8}"/>
    <cellStyle name="Percent 12 2 3 4" xfId="30606" xr:uid="{DB4F45BB-A08C-4C22-ABD1-382726C671FF}"/>
    <cellStyle name="Percent 12 2 3 5" xfId="24697" xr:uid="{C8462A43-73EF-4427-81F5-233FE0B18C06}"/>
    <cellStyle name="Percent 12 2 4" xfId="24976" xr:uid="{E5E77275-C6CF-45D6-AD80-34784CD92F9A}"/>
    <cellStyle name="Percent 12 2 4 2" xfId="26432" xr:uid="{65284B26-DA7F-4F1D-A05C-4F64DB00AB41}"/>
    <cellStyle name="Percent 12 2 4 2 2" xfId="29416" xr:uid="{6050D747-AF3C-4FA5-87D9-18565B87A231}"/>
    <cellStyle name="Percent 12 2 4 3" xfId="27905" xr:uid="{B456D216-90EA-4961-AD35-AA1C20EE5552}"/>
    <cellStyle name="Percent 12 2 4 4" xfId="30904" xr:uid="{F121B401-41C1-44BC-A9F1-AA11FDAE86A4}"/>
    <cellStyle name="Percent 12 2 5" xfId="25273" xr:uid="{A6B8D563-D0A6-4FB0-9A21-4FF77AA9B190}"/>
    <cellStyle name="Percent 12 2 5 2" xfId="26741" xr:uid="{7BCBC33B-91A4-4C59-A9FB-BB3A0BB23AEF}"/>
    <cellStyle name="Percent 12 2 5 2 2" xfId="29725" xr:uid="{68A05A47-25F7-4C2D-8790-3C278CA8CFC1}"/>
    <cellStyle name="Percent 12 2 5 3" xfId="28214" xr:uid="{D620F69E-F834-4695-BC02-EFBF706D40E7}"/>
    <cellStyle name="Percent 12 2 5 4" xfId="31214" xr:uid="{9DD73FB2-37D0-4432-93AA-91A8A1282E37}"/>
    <cellStyle name="Percent 12 2 6" xfId="25573" xr:uid="{6C62F05F-CC9D-4AED-A6C3-7237507986D8}"/>
    <cellStyle name="Percent 12 2 6 2" xfId="28539" xr:uid="{2642083E-A8B2-4B31-BE7B-C6D8527B601F}"/>
    <cellStyle name="Percent 12 2 7" xfId="27024" xr:uid="{D667E819-5C65-4A46-BBCE-E29C1AEF07E1}"/>
    <cellStyle name="Percent 12 2 8" xfId="30018" xr:uid="{1192FE58-A87C-4A2A-8018-EB6BA74EBC60}"/>
    <cellStyle name="Percent 12 2 9" xfId="23980" xr:uid="{ABAF12D8-6843-47DA-9587-1153104D879B}"/>
    <cellStyle name="Percent 12 3" xfId="5624" xr:uid="{A829FCF7-9AF6-4FBE-A9B8-6EABD4CC1FC4}"/>
    <cellStyle name="Percent 12 3 2" xfId="6406" xr:uid="{5EB88599-0F52-49F5-9561-DC23AAA8C6A7}"/>
    <cellStyle name="Percent 12 3 2 2" xfId="22520" xr:uid="{660E8189-B9E8-4ADB-BB31-674205114533}"/>
    <cellStyle name="Percent 12 3 2 2 2" xfId="28762" xr:uid="{BCD7BCF5-96AA-4BB9-869B-219E23226002}"/>
    <cellStyle name="Percent 12 3 2 3" xfId="25785" xr:uid="{74DED662-A11E-40E2-B323-E37C83671675}"/>
    <cellStyle name="Percent 12 3 3" xfId="21533" xr:uid="{9E914F08-AF87-4586-B780-B3F88BA08211}"/>
    <cellStyle name="Percent 12 3 3 2" xfId="27248" xr:uid="{6FD3A038-F580-4FBD-BF26-77E3BFD09A46}"/>
    <cellStyle name="Percent 12 3 4" xfId="30242" xr:uid="{D40811B4-3B4F-4D88-ACC9-E6635D65E91E}"/>
    <cellStyle name="Percent 12 3 5" xfId="24307" xr:uid="{B933E9E9-DE57-4B0F-A061-3D91E04B27B2}"/>
    <cellStyle name="Percent 12 4" xfId="6011" xr:uid="{FE0A8197-D006-48C2-981D-337BBEECAD30}"/>
    <cellStyle name="Percent 12 4 2" xfId="22017" xr:uid="{4ECA9D98-90EC-4485-AD8A-80473465867E}"/>
    <cellStyle name="Percent 12 4 2 2" xfId="29051" xr:uid="{F3101D60-4CA6-4B6F-AE10-8E89178B7F8A}"/>
    <cellStyle name="Percent 12 4 2 3" xfId="26072" xr:uid="{80AD98ED-02FA-4DAF-9C4C-779DB111B8B2}"/>
    <cellStyle name="Percent 12 4 3" xfId="27540" xr:uid="{1C9FDCCA-076B-48AD-8800-1525082143B4}"/>
    <cellStyle name="Percent 12 4 4" xfId="30537" xr:uid="{6B2B4182-1A0F-4551-9E0A-AA9166DD0E1B}"/>
    <cellStyle name="Percent 12 4 5" xfId="24628" xr:uid="{15223908-1E4D-48C7-BFE4-60F680B17064}"/>
    <cellStyle name="Percent 12 5" xfId="21045" xr:uid="{501E1087-E0D0-4FF7-A60E-96EA5C3B9D99}"/>
    <cellStyle name="Percent 12 5 2" xfId="26364" xr:uid="{BC9C6ED3-7B0F-46AE-92B7-93C19FB5360F}"/>
    <cellStyle name="Percent 12 5 2 2" xfId="29348" xr:uid="{9A17F020-F901-4CA1-8EAD-E6E0C7D39310}"/>
    <cellStyle name="Percent 12 5 3" xfId="27837" xr:uid="{AC53AA7F-5355-4F90-ABC4-579EA33E6655}"/>
    <cellStyle name="Percent 12 5 4" xfId="30835" xr:uid="{A83C9618-51B6-4D3B-A76D-6C4069BE3945}"/>
    <cellStyle name="Percent 12 5 5" xfId="24908" xr:uid="{0939C484-A002-4EF2-A9A8-D6F895C6E016}"/>
    <cellStyle name="Percent 12 6" xfId="20546" xr:uid="{2B554410-59B3-4905-801E-85B7FBDB0DAE}"/>
    <cellStyle name="Percent 12 6 2" xfId="26673" xr:uid="{D26CD4E7-E12A-4A8A-A269-3294E21F42E2}"/>
    <cellStyle name="Percent 12 6 2 2" xfId="29657" xr:uid="{B8BA8F94-4CC6-4E1F-9423-3ADFCADC0EC4}"/>
    <cellStyle name="Percent 12 6 3" xfId="28146" xr:uid="{C6885296-9D04-41EA-91EB-01F60C1CA135}"/>
    <cellStyle name="Percent 12 6 4" xfId="31145" xr:uid="{AD1630E1-319B-416E-8A41-0891E88FC027}"/>
    <cellStyle name="Percent 12 6 5" xfId="25204" xr:uid="{C13E13C0-7F32-4B0A-9B50-F34E604B69D5}"/>
    <cellStyle name="Percent 12 7" xfId="5185" xr:uid="{AE54B4C4-FD55-4DC8-910D-C1F84C8134D0}"/>
    <cellStyle name="Percent 12 7 2" xfId="28471" xr:uid="{BA632202-4C90-4C32-AA09-9CBE61F2F9D1}"/>
    <cellStyle name="Percent 12 7 3" xfId="25504" xr:uid="{A2B59BEA-3B6A-4AC1-A300-357CFDFB2395}"/>
    <cellStyle name="Percent 12 8" xfId="26955" xr:uid="{863B8693-3BBD-4FF9-99D8-F950D22B1C85}"/>
    <cellStyle name="Percent 12 9" xfId="29949" xr:uid="{E2210F53-361C-4A82-9B00-50F5B2ABCE1B}"/>
    <cellStyle name="Percent 13" xfId="423" xr:uid="{36585B7F-C933-40C4-9215-5A6335107485}"/>
    <cellStyle name="Percent 13 10" xfId="23919" xr:uid="{02F919CA-D845-4913-BE3E-B29A992C9B46}"/>
    <cellStyle name="Percent 13 11" xfId="23268" xr:uid="{7F1412D0-54E0-4334-AF00-D8B4D0F42DCA}"/>
    <cellStyle name="Percent 13 12" xfId="4687" xr:uid="{AAEF60A5-C6C9-4F0C-A80D-D38210BBB7D9}"/>
    <cellStyle name="Percent 13 2" xfId="5454" xr:uid="{489DC37C-81C8-428B-8987-02C8E952E4FD}"/>
    <cellStyle name="Percent 13 2 10" xfId="23327" xr:uid="{E0E38446-748D-4FA0-BAE9-65B9A38BB0FE}"/>
    <cellStyle name="Percent 13 2 2" xfId="6238" xr:uid="{2BB49064-E963-49ED-85DD-56A58903B3BF}"/>
    <cellStyle name="Percent 13 2 2 2" xfId="22282" xr:uid="{89275BD3-D7AB-4AAF-AB39-8B6A2CAED412}"/>
    <cellStyle name="Percent 13 2 2 2 2" xfId="28830" xr:uid="{F6535F32-04D8-4375-9478-4630956EAE6D}"/>
    <cellStyle name="Percent 13 2 2 2 3" xfId="25855" xr:uid="{C821B61C-BDE7-48A5-88B9-E5A8897191E7}"/>
    <cellStyle name="Percent 13 2 2 3" xfId="27316" xr:uid="{94992D9E-2374-429E-A850-20419C845F41}"/>
    <cellStyle name="Percent 13 2 2 4" xfId="30311" xr:uid="{95FE2E9C-2D94-4443-BF40-BEC8696DEE15}"/>
    <cellStyle name="Percent 13 2 2 5" xfId="24386" xr:uid="{71727463-DE60-4BE9-9EFF-DDFFB16453E1}"/>
    <cellStyle name="Percent 13 2 3" xfId="21310" xr:uid="{E988FF08-5564-4C7C-AD39-7A67B47CD6F4}"/>
    <cellStyle name="Percent 13 2 3 2" xfId="26142" xr:uid="{D8CD57D1-DBEA-4111-B38B-E444B4FF083A}"/>
    <cellStyle name="Percent 13 2 3 2 2" xfId="29120" xr:uid="{2CFFBA3D-2D7F-4835-A4CD-9D9C83766895}"/>
    <cellStyle name="Percent 13 2 3 3" xfId="27609" xr:uid="{987D569E-63AC-403C-AACD-15A61B4261BA}"/>
    <cellStyle name="Percent 13 2 3 4" xfId="30607" xr:uid="{946F9228-62EB-447D-A998-C971A03478A4}"/>
    <cellStyle name="Percent 13 2 3 5" xfId="24698" xr:uid="{BA10A589-C279-4D68-9D97-3A15025E59DB}"/>
    <cellStyle name="Percent 13 2 4" xfId="24977" xr:uid="{46BAC546-1E69-4D0D-9DFD-52BE80FA1307}"/>
    <cellStyle name="Percent 13 2 4 2" xfId="26433" xr:uid="{55F7075D-E56F-44AE-932E-8D353FB8FE26}"/>
    <cellStyle name="Percent 13 2 4 2 2" xfId="29417" xr:uid="{17B329C4-A7B9-494A-8DF3-47C9524FC820}"/>
    <cellStyle name="Percent 13 2 4 3" xfId="27906" xr:uid="{74CC65F7-3207-46BF-80D2-CC79F12C9BAE}"/>
    <cellStyle name="Percent 13 2 4 4" xfId="30905" xr:uid="{97665B66-4925-4D16-A2D0-1F43DD1124D2}"/>
    <cellStyle name="Percent 13 2 5" xfId="25274" xr:uid="{3B52C5F3-D890-4B6B-8807-AFAE34152A8E}"/>
    <cellStyle name="Percent 13 2 5 2" xfId="26742" xr:uid="{99BB7EB1-2492-4A24-BB2A-3F949AC78543}"/>
    <cellStyle name="Percent 13 2 5 2 2" xfId="29726" xr:uid="{F37C416C-DDF4-43E2-84F2-5EF2CC718A77}"/>
    <cellStyle name="Percent 13 2 5 3" xfId="28215" xr:uid="{43B12E14-9852-4486-B7D1-D19BC70B9EC4}"/>
    <cellStyle name="Percent 13 2 5 4" xfId="31215" xr:uid="{6F6CF7E4-8E39-49BF-86E3-89230092B12F}"/>
    <cellStyle name="Percent 13 2 6" xfId="25574" xr:uid="{586B74EC-2A2A-4EB1-BC7E-5E1C456B6D20}"/>
    <cellStyle name="Percent 13 2 6 2" xfId="28540" xr:uid="{B0550864-BE20-4F4B-9940-E4CDC25C619B}"/>
    <cellStyle name="Percent 13 2 7" xfId="27025" xr:uid="{B41A7D60-5D66-4EFA-8B14-55F7EC375BB8}"/>
    <cellStyle name="Percent 13 2 8" xfId="30019" xr:uid="{5ED1616F-0F4C-4FA3-8092-FB9DF2939BC0}"/>
    <cellStyle name="Percent 13 2 9" xfId="23981" xr:uid="{9E8FD4C2-88E3-4B5B-95EC-3CCD4FDBE105}"/>
    <cellStyle name="Percent 13 3" xfId="5648" xr:uid="{3EA51EB0-2864-4C02-AA85-1BC07137FF8D}"/>
    <cellStyle name="Percent 13 3 2" xfId="6430" xr:uid="{396F6B81-70AA-4F7F-B6FF-3E8DE2C14227}"/>
    <cellStyle name="Percent 13 3 2 2" xfId="22544" xr:uid="{484AA744-D0E5-4D72-BECB-F3847C9B4F19}"/>
    <cellStyle name="Percent 13 3 2 2 2" xfId="28763" xr:uid="{822BC768-B6A3-4676-B8ED-EA9843AB1FE1}"/>
    <cellStyle name="Percent 13 3 2 3" xfId="25786" xr:uid="{6377E6AE-9593-4C66-A04F-3FBFA133F8F7}"/>
    <cellStyle name="Percent 13 3 3" xfId="21557" xr:uid="{F583020B-46F9-42EB-AEA5-28577B2349D4}"/>
    <cellStyle name="Percent 13 3 3 2" xfId="27249" xr:uid="{86B3F957-84D4-43AF-8B26-1A7A7149D9F5}"/>
    <cellStyle name="Percent 13 3 4" xfId="30243" xr:uid="{BDE98648-B375-4F4B-9382-6056E3FD8B63}"/>
    <cellStyle name="Percent 13 3 5" xfId="24308" xr:uid="{CE76D414-87C1-47F6-B52D-0CAC7E199B8C}"/>
    <cellStyle name="Percent 13 4" xfId="6035" xr:uid="{70BA8462-3A33-4202-9A29-2E6582701CDC}"/>
    <cellStyle name="Percent 13 4 2" xfId="22041" xr:uid="{D88BD561-9743-480C-BF1D-E8B5154B8612}"/>
    <cellStyle name="Percent 13 4 2 2" xfId="29052" xr:uid="{86AC66EC-FA35-4308-828B-268875BB42A8}"/>
    <cellStyle name="Percent 13 4 2 3" xfId="26073" xr:uid="{2F7E65EC-5EA3-4A8C-AA58-A8D7F34C320B}"/>
    <cellStyle name="Percent 13 4 3" xfId="27541" xr:uid="{F7436D4F-01CC-4789-9FFC-07BEDDC2B738}"/>
    <cellStyle name="Percent 13 4 4" xfId="30538" xr:uid="{F9CF2A43-8041-428C-A4F3-BD278F617F51}"/>
    <cellStyle name="Percent 13 4 5" xfId="24629" xr:uid="{F7C83685-827F-4911-821A-4647197E5511}"/>
    <cellStyle name="Percent 13 5" xfId="21067" xr:uid="{4E18574F-8046-472B-976B-65F7A5E1635D}"/>
    <cellStyle name="Percent 13 5 2" xfId="26365" xr:uid="{F06A36C4-61A5-43BC-A565-1BFFE79A6B33}"/>
    <cellStyle name="Percent 13 5 2 2" xfId="29349" xr:uid="{637D2AC4-EF50-4613-A1A6-3D9B1D737EDF}"/>
    <cellStyle name="Percent 13 5 3" xfId="27838" xr:uid="{8CD27445-B668-453B-B73D-A5AF6120A6BB}"/>
    <cellStyle name="Percent 13 5 4" xfId="30836" xr:uid="{16B101C3-888B-420D-91DE-9F77E4470793}"/>
    <cellStyle name="Percent 13 5 5" xfId="24909" xr:uid="{442E77EB-B6C8-4DEE-BA05-C212CB3F8FF5}"/>
    <cellStyle name="Percent 13 6" xfId="20547" xr:uid="{D72C45E9-E000-414D-A96A-FBAE778B6E0D}"/>
    <cellStyle name="Percent 13 6 2" xfId="26674" xr:uid="{EED721EB-D2F2-4ABA-8A36-258821E7A4E0}"/>
    <cellStyle name="Percent 13 6 2 2" xfId="29658" xr:uid="{96D03AE1-8F89-4B59-AD15-DB60607A6D78}"/>
    <cellStyle name="Percent 13 6 3" xfId="28147" xr:uid="{6CC0BD66-5CEC-4109-A5F6-DDE4CF318D44}"/>
    <cellStyle name="Percent 13 6 4" xfId="31146" xr:uid="{F5847911-7BD0-4874-B140-DB19828FEEB0}"/>
    <cellStyle name="Percent 13 6 5" xfId="25205" xr:uid="{C3BDA7BC-3AF7-466A-BE59-11D5BB1F3BB3}"/>
    <cellStyle name="Percent 13 7" xfId="5207" xr:uid="{6E0E75B1-1AEC-4B4D-AC86-57F0DE826F39}"/>
    <cellStyle name="Percent 13 7 2" xfId="28472" xr:uid="{61D5F5A8-1ED0-4EBA-B13B-4E38FDA1B9AB}"/>
    <cellStyle name="Percent 13 7 3" xfId="25505" xr:uid="{4B6C24BA-48B4-4914-A26F-4FB0B877750D}"/>
    <cellStyle name="Percent 13 8" xfId="26956" xr:uid="{5CFBCAF8-7F93-437F-9CCD-A3B555AFFB81}"/>
    <cellStyle name="Percent 13 9" xfId="29950" xr:uid="{7519C28A-786B-44C7-BD43-50F8B06FF6D7}"/>
    <cellStyle name="Percent 14" xfId="420" xr:uid="{82F21565-416A-4108-BBB8-78BD04D347CD}"/>
    <cellStyle name="Percent 14 10" xfId="23920" xr:uid="{32C19448-D659-494C-8B3B-C69694823DBA}"/>
    <cellStyle name="Percent 14 2" xfId="4852" xr:uid="{57E7B3C8-7AE4-4F2B-8DAD-E5E1827BBA4D}"/>
    <cellStyle name="Percent 14 2 2" xfId="22064" xr:uid="{46FE315B-6217-47DB-A99D-8780D52DB6AF}"/>
    <cellStyle name="Percent 14 2 2 2" xfId="25856" xr:uid="{A62BCAEE-710D-41AA-806D-35F6BD412E98}"/>
    <cellStyle name="Percent 14 2 2 2 2" xfId="28831" xr:uid="{2BFAEF2F-8B19-48F0-ADA3-91FA430E6CD1}"/>
    <cellStyle name="Percent 14 2 2 3" xfId="27317" xr:uid="{EDBC7F9C-7A39-4B26-97F0-F30462E2599A}"/>
    <cellStyle name="Percent 14 2 2 4" xfId="30312" xr:uid="{59E89A47-74ED-4BD8-A39A-BA1149BF9AD0}"/>
    <cellStyle name="Percent 14 2 2 5" xfId="24387" xr:uid="{D7CDFC40-E3A3-4208-8644-0BA4D9EA4914}"/>
    <cellStyle name="Percent 14 2 3" xfId="6059" xr:uid="{25E7C294-F4C8-4ACE-BC01-91E5CACD4AF0}"/>
    <cellStyle name="Percent 14 2 3 2" xfId="26143" xr:uid="{67DBDD3F-C3CE-4594-A03B-813D34966EA9}"/>
    <cellStyle name="Percent 14 2 3 2 2" xfId="29121" xr:uid="{E52829C6-FDD9-44BB-92A3-BA9B1224E1EE}"/>
    <cellStyle name="Percent 14 2 3 3" xfId="27610" xr:uid="{CE7C7F1B-77AA-4769-871C-E16A9295DEAE}"/>
    <cellStyle name="Percent 14 2 3 4" xfId="30608" xr:uid="{5EDAF7E1-EB42-48AE-8E19-E6D37E4168A8}"/>
    <cellStyle name="Percent 14 2 3 5" xfId="24699" xr:uid="{F0ECD21A-6B8B-46EC-8B79-1D445ABF68BC}"/>
    <cellStyle name="Percent 14 2 4" xfId="24978" xr:uid="{DCE2AE2A-2278-44EF-8BD7-6495ECB0D148}"/>
    <cellStyle name="Percent 14 2 4 2" xfId="26434" xr:uid="{06C616B5-6872-44B9-89C3-B6352ADFDD30}"/>
    <cellStyle name="Percent 14 2 4 2 2" xfId="29418" xr:uid="{75758426-4054-4F75-A88A-EB35AD5A9527}"/>
    <cellStyle name="Percent 14 2 4 3" xfId="27907" xr:uid="{31DB40CC-809F-44B5-B1BC-C6CA28D2D4C5}"/>
    <cellStyle name="Percent 14 2 4 4" xfId="30906" xr:uid="{EDEC1545-1614-417E-B04D-978584A97AC3}"/>
    <cellStyle name="Percent 14 2 5" xfId="25275" xr:uid="{2309C8EE-000A-4239-B846-3BA49FCFE351}"/>
    <cellStyle name="Percent 14 2 5 2" xfId="26743" xr:uid="{096C533D-57D9-42D7-B61B-A9E183C23ED8}"/>
    <cellStyle name="Percent 14 2 5 2 2" xfId="29727" xr:uid="{81CBDCBA-3175-43BC-8601-702E80E0F7F2}"/>
    <cellStyle name="Percent 14 2 5 3" xfId="28216" xr:uid="{D283AB89-991D-4C87-BCC0-89B8AAB818E7}"/>
    <cellStyle name="Percent 14 2 5 4" xfId="31216" xr:uid="{E5DDF5FB-E14A-435E-9629-DE556714BE2E}"/>
    <cellStyle name="Percent 14 2 6" xfId="25575" xr:uid="{206788F7-2E46-450B-98EF-7F556DF905DC}"/>
    <cellStyle name="Percent 14 2 6 2" xfId="28541" xr:uid="{9EF023CD-48FC-42E9-835E-73005CA09282}"/>
    <cellStyle name="Percent 14 2 7" xfId="27026" xr:uid="{32BE8EDF-64AB-43D9-AADF-0CDBBB1D266F}"/>
    <cellStyle name="Percent 14 2 8" xfId="30020" xr:uid="{FF113655-8D33-4126-A0DA-2952D204A996}"/>
    <cellStyle name="Percent 14 2 9" xfId="23982" xr:uid="{3C0C4DDF-112C-4051-B816-3B30A628C2C4}"/>
    <cellStyle name="Percent 14 3" xfId="21090" xr:uid="{543487B6-D45A-49FD-B032-F1BD1ECEE35A}"/>
    <cellStyle name="Percent 14 3 2" xfId="25787" xr:uid="{13F32A4E-355E-4E7C-A958-09323BD1D415}"/>
    <cellStyle name="Percent 14 3 2 2" xfId="28764" xr:uid="{43912CDE-24BB-4B62-871F-6FE6C277575E}"/>
    <cellStyle name="Percent 14 3 3" xfId="27250" xr:uid="{B42D0CDC-DAB1-4727-8A13-742F9041CF6C}"/>
    <cellStyle name="Percent 14 3 4" xfId="30244" xr:uid="{F8D65FF3-8D56-4311-A40B-BD223A12E7D8}"/>
    <cellStyle name="Percent 14 3 5" xfId="24309" xr:uid="{B9F2DED4-5B21-4AE4-AEE3-2EA951BCCD62}"/>
    <cellStyle name="Percent 14 4" xfId="20548" xr:uid="{BA13A643-155B-4F4A-B363-A12EB732F4F7}"/>
    <cellStyle name="Percent 14 4 2" xfId="26074" xr:uid="{6CE259DB-57CC-4BA7-89C9-C2C5FDC6CC62}"/>
    <cellStyle name="Percent 14 4 2 2" xfId="29053" xr:uid="{BF74E4E9-3E1D-413D-9030-3E33E5E98250}"/>
    <cellStyle name="Percent 14 4 3" xfId="27542" xr:uid="{976EB5CE-1A02-46EE-8388-80D7D4CF44E6}"/>
    <cellStyle name="Percent 14 4 4" xfId="30539" xr:uid="{5F1F49A0-6767-4D41-88F5-DDA319AEF4F4}"/>
    <cellStyle name="Percent 14 4 5" xfId="24630" xr:uid="{A4F66F7E-A286-4AD3-AE68-C6206120DBDD}"/>
    <cellStyle name="Percent 14 5" xfId="5233" xr:uid="{FD6E3938-5FB6-4795-B763-734E26885F68}"/>
    <cellStyle name="Percent 14 5 2" xfId="26366" xr:uid="{CEC7D364-FEAD-42EC-9293-E5FC3033D2DC}"/>
    <cellStyle name="Percent 14 5 2 2" xfId="29350" xr:uid="{458C4CDB-5477-485F-B38D-84D32077D3E0}"/>
    <cellStyle name="Percent 14 5 3" xfId="27839" xr:uid="{B3443AAE-24DD-4E03-A899-E1E316B31495}"/>
    <cellStyle name="Percent 14 5 4" xfId="30837" xr:uid="{D5866F65-19D9-45BD-8AB0-056927A83A02}"/>
    <cellStyle name="Percent 14 5 5" xfId="24910" xr:uid="{9967FCBD-C0F1-4041-9522-021C27AAA1B3}"/>
    <cellStyle name="Percent 14 6" xfId="25206" xr:uid="{C2EC1A41-28C7-4030-866A-48E560E08D92}"/>
    <cellStyle name="Percent 14 6 2" xfId="26675" xr:uid="{2DEE101A-D7E7-4429-8761-2BA72906E44C}"/>
    <cellStyle name="Percent 14 6 2 2" xfId="29659" xr:uid="{833819D8-F18D-4E94-95A9-873A90E71ED5}"/>
    <cellStyle name="Percent 14 6 3" xfId="28148" xr:uid="{7997042E-9493-4392-AE94-004A8CAB6EA4}"/>
    <cellStyle name="Percent 14 6 4" xfId="31147" xr:uid="{3E363D2E-E355-499A-9382-313AC1682BB6}"/>
    <cellStyle name="Percent 14 7" xfId="25506" xr:uid="{23147A52-5E6A-4F33-BB2F-5C7E12508A0A}"/>
    <cellStyle name="Percent 14 7 2" xfId="28473" xr:uid="{743F57A3-F8CF-44E7-9B03-FD8F1D4398D3}"/>
    <cellStyle name="Percent 14 8" xfId="26957" xr:uid="{469F5D1C-476B-4DD0-9381-FD79EA99F6CC}"/>
    <cellStyle name="Percent 14 9" xfId="29951" xr:uid="{D22654B0-7E49-4809-9BB5-FA6BA4C97CA9}"/>
    <cellStyle name="Percent 15" xfId="430" xr:uid="{82F990F7-2C49-46B7-87C2-481CEA8BB45A}"/>
    <cellStyle name="Percent 15 10" xfId="23921" xr:uid="{7D5F1541-45E8-456D-B3A5-60FC6914DFE4}"/>
    <cellStyle name="Percent 15 2" xfId="4853" xr:uid="{32169D32-770E-4475-9237-A22080205388}"/>
    <cellStyle name="Percent 15 2 2" xfId="22305" xr:uid="{8D49F565-8DD0-4577-844A-A1577DCEACCA}"/>
    <cellStyle name="Percent 15 2 2 2" xfId="25857" xr:uid="{388008EA-43CF-45D3-8CDE-E16CE8219F11}"/>
    <cellStyle name="Percent 15 2 2 2 2" xfId="28832" xr:uid="{2EECB32F-B009-44B1-98EB-FDA5C5392EC6}"/>
    <cellStyle name="Percent 15 2 2 3" xfId="27318" xr:uid="{56B15368-A76F-4780-9E7A-E4BAC572BED5}"/>
    <cellStyle name="Percent 15 2 2 4" xfId="30313" xr:uid="{06A9E3D5-7250-4BC8-A236-FD6060A0F6A3}"/>
    <cellStyle name="Percent 15 2 2 5" xfId="24388" xr:uid="{955D45F6-B807-43E4-9875-A334D07528A3}"/>
    <cellStyle name="Percent 15 2 3" xfId="6262" xr:uid="{1628CE6B-4DF3-4DB7-B32A-0CC5999FED21}"/>
    <cellStyle name="Percent 15 2 3 2" xfId="26144" xr:uid="{767F8C9D-F3FA-4089-A110-00938A3970BD}"/>
    <cellStyle name="Percent 15 2 3 2 2" xfId="29122" xr:uid="{410D78F1-9B09-485A-A10A-0CA98D4C9F2C}"/>
    <cellStyle name="Percent 15 2 3 3" xfId="27611" xr:uid="{A48DBE04-1D7A-4728-9C1A-C120D23CD222}"/>
    <cellStyle name="Percent 15 2 3 4" xfId="30609" xr:uid="{2D823866-2D6E-4C1B-9FC6-A649211E7A03}"/>
    <cellStyle name="Percent 15 2 3 5" xfId="24700" xr:uid="{F6D5CA89-9948-43B4-8073-E251F5DB08D2}"/>
    <cellStyle name="Percent 15 2 4" xfId="24979" xr:uid="{B5148BBD-C18B-41D3-A29E-D6F5B44E64EC}"/>
    <cellStyle name="Percent 15 2 4 2" xfId="26435" xr:uid="{EE114965-A89B-44E3-A425-0F17A7869AA1}"/>
    <cellStyle name="Percent 15 2 4 2 2" xfId="29419" xr:uid="{C6219792-F021-4576-B47A-6B8DE627940D}"/>
    <cellStyle name="Percent 15 2 4 3" xfId="27908" xr:uid="{8670CF8C-2504-4524-8C6B-177B3DF86254}"/>
    <cellStyle name="Percent 15 2 4 4" xfId="30907" xr:uid="{35F15824-4E42-4ADC-ACC4-CE323156C5B1}"/>
    <cellStyle name="Percent 15 2 5" xfId="25276" xr:uid="{92ACA5DC-42F4-4712-8D83-855E1A758C55}"/>
    <cellStyle name="Percent 15 2 5 2" xfId="26744" xr:uid="{4EB45CD4-49A1-474E-810B-7567A221B7FC}"/>
    <cellStyle name="Percent 15 2 5 2 2" xfId="29728" xr:uid="{062E208B-558A-4CF8-B71B-9311AE87E563}"/>
    <cellStyle name="Percent 15 2 5 3" xfId="28217" xr:uid="{DB6744A3-78C0-4BCA-83E8-534E032E815A}"/>
    <cellStyle name="Percent 15 2 5 4" xfId="31217" xr:uid="{7C979C72-6A34-4519-A22D-D7D095275611}"/>
    <cellStyle name="Percent 15 2 6" xfId="25576" xr:uid="{7197DE23-F0B1-459F-808C-06F920F94641}"/>
    <cellStyle name="Percent 15 2 6 2" xfId="28542" xr:uid="{E3084F30-5E5F-401B-B019-DCD90BFAE81B}"/>
    <cellStyle name="Percent 15 2 7" xfId="27027" xr:uid="{307E2A24-3E5B-4896-BE97-95CE4676848E}"/>
    <cellStyle name="Percent 15 2 8" xfId="30021" xr:uid="{D7B31641-A1AC-4FC7-B165-89D70A113292}"/>
    <cellStyle name="Percent 15 2 9" xfId="23983" xr:uid="{93FB7CE7-145E-44FB-AE8C-04A4E4712268}"/>
    <cellStyle name="Percent 15 3" xfId="21333" xr:uid="{DA074FFA-D968-4B2A-B733-D891484608B9}"/>
    <cellStyle name="Percent 15 3 2" xfId="25788" xr:uid="{A7945565-D4BD-4C64-8D2E-82A5BFACBE6D}"/>
    <cellStyle name="Percent 15 3 2 2" xfId="28765" xr:uid="{5CE7397B-1824-4ADA-9F0B-5E270D7CF425}"/>
    <cellStyle name="Percent 15 3 3" xfId="27251" xr:uid="{064386E8-A640-412D-B241-6DFE5C339671}"/>
    <cellStyle name="Percent 15 3 4" xfId="30245" xr:uid="{44B90A25-ABAA-44D0-A328-368691DB647E}"/>
    <cellStyle name="Percent 15 3 5" xfId="24310" xr:uid="{4636D630-73A4-4068-8102-DCB343FDC02F}"/>
    <cellStyle name="Percent 15 4" xfId="20549" xr:uid="{6306C4E1-CB24-4109-98A4-FE4757105D17}"/>
    <cellStyle name="Percent 15 4 2" xfId="26075" xr:uid="{707583D3-6237-44E5-97F7-E5F4D067F32F}"/>
    <cellStyle name="Percent 15 4 2 2" xfId="29054" xr:uid="{58C73D34-2C49-492B-9E97-571D34F17081}"/>
    <cellStyle name="Percent 15 4 3" xfId="27543" xr:uid="{85635706-7FD3-49A5-A4A3-81D62EB2E021}"/>
    <cellStyle name="Percent 15 4 4" xfId="30540" xr:uid="{0B04B4C7-367C-4E73-AF2A-79A6DB55227C}"/>
    <cellStyle name="Percent 15 4 5" xfId="24631" xr:uid="{FA260956-D483-48B4-B8D2-830EB2674239}"/>
    <cellStyle name="Percent 15 5" xfId="5477" xr:uid="{A0EF33DC-03E0-4017-9C62-F34F8B14F1E5}"/>
    <cellStyle name="Percent 15 5 2" xfId="26367" xr:uid="{E4A4BA42-1FC2-473D-9DCD-78F39223C3E6}"/>
    <cellStyle name="Percent 15 5 2 2" xfId="29351" xr:uid="{03F83354-E138-45EB-A533-81FE938F43CD}"/>
    <cellStyle name="Percent 15 5 3" xfId="27840" xr:uid="{AB49E8BF-DF1E-4E35-907D-E39DBD8362E5}"/>
    <cellStyle name="Percent 15 5 4" xfId="30838" xr:uid="{6A0BD172-C8DB-46E7-B320-DE6D088415C0}"/>
    <cellStyle name="Percent 15 5 5" xfId="24911" xr:uid="{887B3D93-1491-46B9-A236-EB29E9BD05AB}"/>
    <cellStyle name="Percent 15 6" xfId="25207" xr:uid="{BFFA4447-120D-4759-95AF-89DDAE210CEF}"/>
    <cellStyle name="Percent 15 6 2" xfId="26676" xr:uid="{AA811CF9-2791-4676-931C-3A86031A411D}"/>
    <cellStyle name="Percent 15 6 2 2" xfId="29660" xr:uid="{A94DC8B8-D9FB-4191-AF58-9FBD99350466}"/>
    <cellStyle name="Percent 15 6 3" xfId="28149" xr:uid="{9BDDA79B-505A-482F-983B-391431E6B4BE}"/>
    <cellStyle name="Percent 15 6 4" xfId="31148" xr:uid="{1025E15D-78A4-4770-844A-B892C9E97259}"/>
    <cellStyle name="Percent 15 7" xfId="25507" xr:uid="{B173B3EE-B191-4C09-BC7C-7176650A4D4A}"/>
    <cellStyle name="Percent 15 7 2" xfId="28474" xr:uid="{E2651450-9650-4C56-870C-A53D58F9E918}"/>
    <cellStyle name="Percent 15 8" xfId="26958" xr:uid="{3263D6B1-05F1-4C23-81FE-DF2DAB00E3E4}"/>
    <cellStyle name="Percent 15 9" xfId="29952" xr:uid="{9B868238-235A-4180-B043-0B705A814879}"/>
    <cellStyle name="Percent 16" xfId="431" xr:uid="{C12377B9-B4FD-4AF8-8FEF-15D556A4D4DA}"/>
    <cellStyle name="Percent 16 10" xfId="23922" xr:uid="{40B761CE-C83B-43F8-8346-D43B21D2F1E5}"/>
    <cellStyle name="Percent 16 11" xfId="23273" xr:uid="{A940AFAC-4184-4E18-8A48-FE6ADF81C794}"/>
    <cellStyle name="Percent 16 2" xfId="6434" xr:uid="{29559F31-D798-4CA6-A170-1594D3DDC235}"/>
    <cellStyle name="Percent 16 2 10" xfId="23332" xr:uid="{480F97FC-2181-465E-8735-494EB79B4094}"/>
    <cellStyle name="Percent 16 2 2" xfId="22548" xr:uid="{F8288C27-C64F-4ED7-8E7C-180348BED4DA}"/>
    <cellStyle name="Percent 16 2 2 2" xfId="25858" xr:uid="{484A3B53-2D9C-4B62-BC5C-1E15F83B0AD5}"/>
    <cellStyle name="Percent 16 2 2 2 2" xfId="28833" xr:uid="{98C5736D-3FCA-45B3-8877-F925993D002E}"/>
    <cellStyle name="Percent 16 2 2 3" xfId="27319" xr:uid="{4289BF7F-EE05-4697-AEA5-11AD47FFFDED}"/>
    <cellStyle name="Percent 16 2 2 4" xfId="30314" xr:uid="{38000146-1CD0-4795-B736-9504210B847C}"/>
    <cellStyle name="Percent 16 2 2 5" xfId="24389" xr:uid="{987DE860-3983-4B27-B69A-8AF3DDB269D7}"/>
    <cellStyle name="Percent 16 2 3" xfId="24701" xr:uid="{FCCF9C87-D3EF-4D12-B0ED-8E8C253A1C35}"/>
    <cellStyle name="Percent 16 2 3 2" xfId="26145" xr:uid="{53CD3F94-2486-44D4-B595-0A75FEDE8016}"/>
    <cellStyle name="Percent 16 2 3 2 2" xfId="29123" xr:uid="{FC8CBE8B-A141-48C6-8A26-0D5B4ABD1C05}"/>
    <cellStyle name="Percent 16 2 3 3" xfId="27612" xr:uid="{3CA081DA-ED7D-4A04-9E7D-ADCC0BAB37C0}"/>
    <cellStyle name="Percent 16 2 3 4" xfId="30610" xr:uid="{73852E6B-C6E7-4424-9F51-4A095AB2D3FE}"/>
    <cellStyle name="Percent 16 2 4" xfId="24980" xr:uid="{50F0E970-6BE1-44DC-9958-A2FA9E65CB73}"/>
    <cellStyle name="Percent 16 2 4 2" xfId="26436" xr:uid="{90141A41-C013-4FB1-A08B-BB20F6CD1F32}"/>
    <cellStyle name="Percent 16 2 4 2 2" xfId="29420" xr:uid="{F44DC0BA-D747-4974-99D3-A4281806A502}"/>
    <cellStyle name="Percent 16 2 4 3" xfId="27909" xr:uid="{9927B789-0A24-4468-8972-F18C1FEB2FAE}"/>
    <cellStyle name="Percent 16 2 4 4" xfId="30908" xr:uid="{A8A728C3-3252-4E20-890E-5DCFF626A6ED}"/>
    <cellStyle name="Percent 16 2 5" xfId="25277" xr:uid="{040324AC-0382-4C49-8C0F-C2696B626E5F}"/>
    <cellStyle name="Percent 16 2 5 2" xfId="26745" xr:uid="{2004E434-F38F-430E-84C5-DF6D0E7C6FF1}"/>
    <cellStyle name="Percent 16 2 5 2 2" xfId="29729" xr:uid="{9C5ED3AB-E836-4D80-B9A4-1ACE720DEEB2}"/>
    <cellStyle name="Percent 16 2 5 3" xfId="28218" xr:uid="{D262677B-513A-4475-A725-4F5D97939FEB}"/>
    <cellStyle name="Percent 16 2 5 4" xfId="31218" xr:uid="{949ACCD4-F7A1-4962-A106-E246D87B446D}"/>
    <cellStyle name="Percent 16 2 6" xfId="25577" xr:uid="{8DED2D48-9EB5-4E94-86D2-57D7970FF917}"/>
    <cellStyle name="Percent 16 2 6 2" xfId="28543" xr:uid="{BF7DDAB1-2497-41BF-BE22-7FFD7002ABF2}"/>
    <cellStyle name="Percent 16 2 7" xfId="27028" xr:uid="{665D665D-86B8-4CF1-836D-94398807D0CE}"/>
    <cellStyle name="Percent 16 2 8" xfId="30022" xr:uid="{27E8BEE1-881B-4660-AA23-710A9E3C4E6F}"/>
    <cellStyle name="Percent 16 2 9" xfId="23984" xr:uid="{A342F83A-1FEC-4C7D-89C6-0A7E3581818C}"/>
    <cellStyle name="Percent 16 3" xfId="21561" xr:uid="{1C1B7946-37F4-400D-A17B-6B997172F57E}"/>
    <cellStyle name="Percent 16 3 2" xfId="25789" xr:uid="{20EDDAA1-9105-4722-835C-2EB06B6CD25B}"/>
    <cellStyle name="Percent 16 3 2 2" xfId="28766" xr:uid="{6BE3A783-2B32-426F-BC32-DC627142A30B}"/>
    <cellStyle name="Percent 16 3 3" xfId="27252" xr:uid="{1E5B9348-16EC-410B-B8E5-70C43A1953F2}"/>
    <cellStyle name="Percent 16 3 4" xfId="30246" xr:uid="{720C7BB9-3118-4BBD-AA2D-612AF8E283DA}"/>
    <cellStyle name="Percent 16 3 5" xfId="24311" xr:uid="{EFB760AF-E43D-48A1-9395-50EFA0B9857E}"/>
    <cellStyle name="Percent 16 4" xfId="20550" xr:uid="{7F3F12D9-3368-4A06-8C04-943D33CB4D75}"/>
    <cellStyle name="Percent 16 4 2" xfId="26076" xr:uid="{7A8D99F2-5496-4DF6-B2FA-0FC90BDF6AEE}"/>
    <cellStyle name="Percent 16 4 2 2" xfId="29055" xr:uid="{CE2BB145-24F3-4713-AD73-172783B3B166}"/>
    <cellStyle name="Percent 16 4 3" xfId="27544" xr:uid="{3C6C094D-6E9C-44D5-B8EE-F339347F1678}"/>
    <cellStyle name="Percent 16 4 4" xfId="30541" xr:uid="{AA81C517-C223-492E-8A4B-28A7CBDAE6E3}"/>
    <cellStyle name="Percent 16 4 5" xfId="24632" xr:uid="{997ABF44-DAD6-4200-B695-CC6DB92AACB4}"/>
    <cellStyle name="Percent 16 5" xfId="5652" xr:uid="{E6289E89-2DC5-454F-8D4F-5E0B3B291D59}"/>
    <cellStyle name="Percent 16 5 2" xfId="26368" xr:uid="{176BF44E-6A98-4D91-B37C-E184BAF9AD41}"/>
    <cellStyle name="Percent 16 5 2 2" xfId="29352" xr:uid="{7DE13455-7BB2-480A-A9FF-6A91CBEDF905}"/>
    <cellStyle name="Percent 16 5 3" xfId="27841" xr:uid="{2B0867E4-35D6-4A64-82AB-9FEC46FA8F5D}"/>
    <cellStyle name="Percent 16 5 4" xfId="30839" xr:uid="{C733E4E8-5102-4B25-AFA5-F77DC8A6A03D}"/>
    <cellStyle name="Percent 16 5 5" xfId="24912" xr:uid="{26076462-94C0-45F7-A4C3-DAE34899B674}"/>
    <cellStyle name="Percent 16 6" xfId="25208" xr:uid="{36474C0B-3BAA-43B5-B61B-5679013532BD}"/>
    <cellStyle name="Percent 16 6 2" xfId="26677" xr:uid="{2DD2B08D-0C6D-4998-A17F-F036054BEFB2}"/>
    <cellStyle name="Percent 16 6 2 2" xfId="29661" xr:uid="{A85D80D5-2EFA-4196-93DA-3B7666FDAF2A}"/>
    <cellStyle name="Percent 16 6 3" xfId="28150" xr:uid="{880DE731-0D07-4262-9F56-F8C4D7E1E76A}"/>
    <cellStyle name="Percent 16 6 4" xfId="31149" xr:uid="{7C3BF6FB-D531-4F55-82B1-E56D3C001B3B}"/>
    <cellStyle name="Percent 16 7" xfId="25508" xr:uid="{A4EFCF09-79CD-4B73-B6FC-8EABC12094A2}"/>
    <cellStyle name="Percent 16 7 2" xfId="28475" xr:uid="{E7EDA39A-3747-49E7-BBA3-44BF4E655479}"/>
    <cellStyle name="Percent 16 8" xfId="26959" xr:uid="{1603871D-63BF-40C1-B580-E9B9FC55C7A9}"/>
    <cellStyle name="Percent 16 9" xfId="29953" xr:uid="{C26E4468-32DB-4ED2-9C76-4BCFD26A61A3}"/>
    <cellStyle name="Percent 17" xfId="432" xr:uid="{9A3EEA59-2813-43FF-86E6-1F8142B694B2}"/>
    <cellStyle name="Percent 17 10" xfId="23923" xr:uid="{305197B7-780B-487C-8557-2A6FE82D295A}"/>
    <cellStyle name="Percent 17 11" xfId="23274" xr:uid="{EF6BBC3A-7AA4-49C4-9F5D-01B5EC995A66}"/>
    <cellStyle name="Percent 17 2" xfId="6459" xr:uid="{A30D4201-5247-4FB9-9A8D-C00C52397340}"/>
    <cellStyle name="Percent 17 2 10" xfId="23333" xr:uid="{6EB4D2ED-7F37-4894-A2DF-7C377C7B1694}"/>
    <cellStyle name="Percent 17 2 2" xfId="22572" xr:uid="{CA58E9AF-FF8E-4013-940D-E4945D4093E5}"/>
    <cellStyle name="Percent 17 2 2 2" xfId="25859" xr:uid="{1A4F6D15-3972-4E46-95AA-DA22F8B3563A}"/>
    <cellStyle name="Percent 17 2 2 2 2" xfId="28834" xr:uid="{9B652027-B1C7-426D-BAC4-E3319B41EF36}"/>
    <cellStyle name="Percent 17 2 2 3" xfId="27320" xr:uid="{26429BE7-45C7-490E-AB37-6B999CB0EF52}"/>
    <cellStyle name="Percent 17 2 2 4" xfId="30315" xr:uid="{2C6B0028-0E50-4DFD-9828-8669C45F93D6}"/>
    <cellStyle name="Percent 17 2 2 5" xfId="24390" xr:uid="{32C14897-9060-48E8-83A5-4DF7491E83A6}"/>
    <cellStyle name="Percent 17 2 3" xfId="24702" xr:uid="{8FD097A1-D45F-4A1C-AE01-8B0C01B73A4D}"/>
    <cellStyle name="Percent 17 2 3 2" xfId="26146" xr:uid="{B9601CBA-F11C-44A8-A9EA-F300DAC96708}"/>
    <cellStyle name="Percent 17 2 3 2 2" xfId="29124" xr:uid="{97F8AA68-4726-46CE-9947-C3439B5154B8}"/>
    <cellStyle name="Percent 17 2 3 3" xfId="27613" xr:uid="{E3544F02-C2A5-4108-881F-7813335EAA39}"/>
    <cellStyle name="Percent 17 2 3 4" xfId="30611" xr:uid="{EE6557C8-CABA-419D-AB53-1AD3C9EF2465}"/>
    <cellStyle name="Percent 17 2 4" xfId="24981" xr:uid="{6CBCF6BE-C31C-4E9B-8B27-0AE0266125D7}"/>
    <cellStyle name="Percent 17 2 4 2" xfId="26437" xr:uid="{C65705A7-650C-44FC-ACDD-F2CBA7848FAB}"/>
    <cellStyle name="Percent 17 2 4 2 2" xfId="29421" xr:uid="{053CB0ED-8F23-4F31-9DA8-18FDB167B5C3}"/>
    <cellStyle name="Percent 17 2 4 3" xfId="27910" xr:uid="{11F1A753-6AFB-4FA9-A1CA-A476B6FEED4F}"/>
    <cellStyle name="Percent 17 2 4 4" xfId="30909" xr:uid="{06A14645-054C-4BA8-9014-74BF8ABCC740}"/>
    <cellStyle name="Percent 17 2 5" xfId="25278" xr:uid="{589DAE8F-F949-4E0B-9250-B52D2CDE4D99}"/>
    <cellStyle name="Percent 17 2 5 2" xfId="26746" xr:uid="{B18E134C-2A23-4175-A6D5-BD17597F1DE1}"/>
    <cellStyle name="Percent 17 2 5 2 2" xfId="29730" xr:uid="{690FB19B-A0A7-4135-88CE-6ED48F885E42}"/>
    <cellStyle name="Percent 17 2 5 3" xfId="28219" xr:uid="{FF8A859E-0D44-4812-93C7-AACD826FA8C8}"/>
    <cellStyle name="Percent 17 2 5 4" xfId="31219" xr:uid="{AF205963-7036-4215-9469-032B784BF131}"/>
    <cellStyle name="Percent 17 2 6" xfId="25578" xr:uid="{BB2DBBEF-2570-48FE-9EB2-5FAB532190AA}"/>
    <cellStyle name="Percent 17 2 6 2" xfId="28544" xr:uid="{BB678C70-654C-4B36-8431-5CF939A1D891}"/>
    <cellStyle name="Percent 17 2 7" xfId="27029" xr:uid="{AF914F38-182C-487D-A0B6-F4836D14A679}"/>
    <cellStyle name="Percent 17 2 8" xfId="30023" xr:uid="{3439C703-E68F-4D19-AAA3-2B9AE1D0A9B5}"/>
    <cellStyle name="Percent 17 2 9" xfId="23985" xr:uid="{45199351-D5AD-4CC8-8E68-8D772B4EDF9F}"/>
    <cellStyle name="Percent 17 3" xfId="21584" xr:uid="{5754D05A-35F4-494E-8FD7-25AC06CF79FB}"/>
    <cellStyle name="Percent 17 3 2" xfId="25790" xr:uid="{BF5B0DDB-AB48-4556-AE86-D62D8849A9B6}"/>
    <cellStyle name="Percent 17 3 2 2" xfId="28767" xr:uid="{0C5897B3-F1EF-4BF5-A7BA-54F902E8E71C}"/>
    <cellStyle name="Percent 17 3 3" xfId="27253" xr:uid="{FD7B82DD-B89F-45CD-9F2E-6B7D2C00D1CC}"/>
    <cellStyle name="Percent 17 3 4" xfId="30247" xr:uid="{27811F02-0FD2-4FF2-A85B-4B06D3A67C4B}"/>
    <cellStyle name="Percent 17 3 5" xfId="24312" xr:uid="{8FCD8A52-8DE6-4377-9CD9-ACAA94EF2A8C}"/>
    <cellStyle name="Percent 17 4" xfId="20551" xr:uid="{5B739146-12CD-463C-B842-0982531C82BB}"/>
    <cellStyle name="Percent 17 4 2" xfId="26077" xr:uid="{D46CBB3F-080F-4B43-93C1-CFC0091878C0}"/>
    <cellStyle name="Percent 17 4 2 2" xfId="29056" xr:uid="{CFE59AC5-2A6C-4D11-ACAB-9872CDE68432}"/>
    <cellStyle name="Percent 17 4 3" xfId="27545" xr:uid="{3F8E8248-FEA0-4439-B49B-FF76C2218F7C}"/>
    <cellStyle name="Percent 17 4 4" xfId="30542" xr:uid="{934E2E7F-C155-4C26-A2F6-EFFD17C03A67}"/>
    <cellStyle name="Percent 17 4 5" xfId="24633" xr:uid="{0BDBAB2D-A94B-4E5C-8548-49B34AA8DD06}"/>
    <cellStyle name="Percent 17 5" xfId="5677" xr:uid="{858AD3E7-1748-41D5-A7DD-4008FDF33F4B}"/>
    <cellStyle name="Percent 17 5 2" xfId="26369" xr:uid="{2D87C8B2-C051-4805-9500-6D9CA23340AA}"/>
    <cellStyle name="Percent 17 5 2 2" xfId="29353" xr:uid="{E389FD71-B82F-4C58-84AF-22B070509328}"/>
    <cellStyle name="Percent 17 5 3" xfId="27842" xr:uid="{E6E476D0-EED8-448C-A6D2-23D6A304E7CA}"/>
    <cellStyle name="Percent 17 5 4" xfId="30840" xr:uid="{60062ADF-87C3-4A79-A888-D448FE3A0AE8}"/>
    <cellStyle name="Percent 17 5 5" xfId="24913" xr:uid="{6B03A20E-AA6C-4DC7-B0A1-6FC1C9E53D6A}"/>
    <cellStyle name="Percent 17 6" xfId="25209" xr:uid="{11D4A52E-11BA-4236-9F57-0CB8900EF47E}"/>
    <cellStyle name="Percent 17 6 2" xfId="26678" xr:uid="{2C1F55AA-7269-47A0-9CA3-39CEA02F56C9}"/>
    <cellStyle name="Percent 17 6 2 2" xfId="29662" xr:uid="{0E999AC3-277F-4438-9870-1FAA2ECDE93D}"/>
    <cellStyle name="Percent 17 6 3" xfId="28151" xr:uid="{672E7331-7C17-4BC8-8FC3-62EA4D113F32}"/>
    <cellStyle name="Percent 17 6 4" xfId="31150" xr:uid="{4D4F1BFE-C768-42EC-80BC-71254A3D2484}"/>
    <cellStyle name="Percent 17 7" xfId="25509" xr:uid="{C2CC58C9-CB0D-4CBF-8F1A-9EDAC78CE7E7}"/>
    <cellStyle name="Percent 17 7 2" xfId="28476" xr:uid="{699C2A05-EAE7-4728-BAC6-41770A60A243}"/>
    <cellStyle name="Percent 17 8" xfId="26960" xr:uid="{5B450236-964C-4EB0-96A9-32991A8B25F1}"/>
    <cellStyle name="Percent 17 9" xfId="29954" xr:uid="{3335EDD3-F036-472F-80D9-7FB6AA9EC732}"/>
    <cellStyle name="Percent 18" xfId="435" xr:uid="{1AD09DC1-6917-477D-9042-8823E97C8BF8}"/>
    <cellStyle name="Percent 18 10" xfId="23924" xr:uid="{2C29DEF2-B14A-41CD-ABEC-7A53653A6421}"/>
    <cellStyle name="Percent 18 11" xfId="23277" xr:uid="{02C9C741-BAEB-4F07-BE66-C6DBA0785CE8}"/>
    <cellStyle name="Percent 18 2" xfId="6484" xr:uid="{59ABA755-116C-4754-95BD-39B634716E4A}"/>
    <cellStyle name="Percent 18 2 10" xfId="23336" xr:uid="{54AF6206-4179-40EB-AF32-A4BBDFC3A171}"/>
    <cellStyle name="Percent 18 2 2" xfId="22596" xr:uid="{5301382A-477D-43E0-A902-46AA6302468E}"/>
    <cellStyle name="Percent 18 2 2 2" xfId="25860" xr:uid="{2C31D310-4253-4AF7-ADE3-3452DA6097EC}"/>
    <cellStyle name="Percent 18 2 2 2 2" xfId="28835" xr:uid="{EA94511B-22AA-4925-945F-CA1E3E79950D}"/>
    <cellStyle name="Percent 18 2 2 3" xfId="27321" xr:uid="{14496139-FF06-46E5-A19E-2301F2ADA455}"/>
    <cellStyle name="Percent 18 2 2 4" xfId="30316" xr:uid="{66C0DA56-E657-4AEB-8CD5-3B07DBFAB402}"/>
    <cellStyle name="Percent 18 2 2 5" xfId="24391" xr:uid="{450B96B1-B89E-4BE0-A5D4-525F8840C7A5}"/>
    <cellStyle name="Percent 18 2 3" xfId="24703" xr:uid="{2B91659E-214D-4DBC-ADCD-76C94EFB5DB7}"/>
    <cellStyle name="Percent 18 2 3 2" xfId="26147" xr:uid="{333304CE-03D9-4338-A68A-FC901E23EA44}"/>
    <cellStyle name="Percent 18 2 3 2 2" xfId="29125" xr:uid="{6E6D5E73-A0B8-45AB-ACB1-05A94874981D}"/>
    <cellStyle name="Percent 18 2 3 3" xfId="27614" xr:uid="{F7B2A3F0-367C-409C-BECC-6B2DD9F3DD3B}"/>
    <cellStyle name="Percent 18 2 3 4" xfId="30612" xr:uid="{2368A017-944E-4FAE-81D4-076FDFE4929E}"/>
    <cellStyle name="Percent 18 2 4" xfId="24982" xr:uid="{BE9B54CD-3331-4D74-8D69-F54C66E84D6C}"/>
    <cellStyle name="Percent 18 2 4 2" xfId="26438" xr:uid="{0C158CE1-061D-49F5-816C-D70B78D07BA7}"/>
    <cellStyle name="Percent 18 2 4 2 2" xfId="29422" xr:uid="{43D8B238-8658-42AF-B800-8218314E7D65}"/>
    <cellStyle name="Percent 18 2 4 3" xfId="27911" xr:uid="{2909FA76-995B-4476-856C-D7CCE5EA7DD9}"/>
    <cellStyle name="Percent 18 2 4 4" xfId="30910" xr:uid="{AC39FA1B-2948-4B80-8D9C-162F8B4499AC}"/>
    <cellStyle name="Percent 18 2 5" xfId="25279" xr:uid="{EEF8E302-1D77-4198-ABB4-7962A99A8DB8}"/>
    <cellStyle name="Percent 18 2 5 2" xfId="26747" xr:uid="{0A24C439-69D2-48E6-B0F5-1AAEC42F507F}"/>
    <cellStyle name="Percent 18 2 5 2 2" xfId="29731" xr:uid="{C5D6612E-A3F5-45B7-A6A0-DD2DEC1DD0ED}"/>
    <cellStyle name="Percent 18 2 5 3" xfId="28220" xr:uid="{B20517A4-7AF5-40A1-9362-1FE1BAC1EA00}"/>
    <cellStyle name="Percent 18 2 5 4" xfId="31220" xr:uid="{D8767196-9DF5-4D2A-A444-F70C5B4E6F4E}"/>
    <cellStyle name="Percent 18 2 6" xfId="25579" xr:uid="{9171EC3F-7DD9-4872-9F15-8D0325CBA8B7}"/>
    <cellStyle name="Percent 18 2 6 2" xfId="28545" xr:uid="{3D31A0DB-9ACD-44A4-9765-7575E65CD3F8}"/>
    <cellStyle name="Percent 18 2 7" xfId="27030" xr:uid="{C8DCC98A-E21D-4B93-AA68-C753FF507309}"/>
    <cellStyle name="Percent 18 2 8" xfId="30024" xr:uid="{E9A769E2-AAFA-44CB-923D-49599E732295}"/>
    <cellStyle name="Percent 18 2 9" xfId="23986" xr:uid="{F3DA012E-1C2E-4CFD-9BE4-A41EC901D9A0}"/>
    <cellStyle name="Percent 18 3" xfId="21607" xr:uid="{33337A0E-A47F-4D8D-A4B3-F4A7B1AA9B4E}"/>
    <cellStyle name="Percent 18 3 2" xfId="25791" xr:uid="{14EB3C17-699C-4ECB-8A76-1AAE70B047C4}"/>
    <cellStyle name="Percent 18 3 2 2" xfId="28768" xr:uid="{7A207158-A4D4-4B55-8F5F-C787C72CAC64}"/>
    <cellStyle name="Percent 18 3 3" xfId="27254" xr:uid="{202E7E06-4003-42E8-BEBF-28E55FEBA618}"/>
    <cellStyle name="Percent 18 3 4" xfId="30248" xr:uid="{FC790AA7-59AF-4A8F-98DC-2038CE56AC01}"/>
    <cellStyle name="Percent 18 3 5" xfId="24313" xr:uid="{52D86493-CB30-40BB-937E-71D49D0FB31F}"/>
    <cellStyle name="Percent 18 4" xfId="20552" xr:uid="{F9105421-1081-495A-A7D7-9536A91EB754}"/>
    <cellStyle name="Percent 18 4 2" xfId="26078" xr:uid="{E321E92B-173F-452B-8BF8-55E554B8FCAD}"/>
    <cellStyle name="Percent 18 4 2 2" xfId="29057" xr:uid="{86E7C7F4-F37B-4175-A11D-49030F62E050}"/>
    <cellStyle name="Percent 18 4 3" xfId="27546" xr:uid="{0BB86CE3-B70A-4F33-85B5-9898EDB6AF50}"/>
    <cellStyle name="Percent 18 4 4" xfId="30543" xr:uid="{CAD95B97-88A6-4AC7-A89F-475F81E73C11}"/>
    <cellStyle name="Percent 18 4 5" xfId="24634" xr:uid="{6C60BBCC-00D0-4296-9F0D-F9FFDEAB6702}"/>
    <cellStyle name="Percent 18 5" xfId="5702" xr:uid="{B43695CE-051B-448C-B83E-8902C74182EB}"/>
    <cellStyle name="Percent 18 5 2" xfId="26370" xr:uid="{8D7F0D08-9C7E-445C-B473-AF15C237F2DE}"/>
    <cellStyle name="Percent 18 5 2 2" xfId="29354" xr:uid="{AB8D8FEC-62B8-43D5-A808-4601C19106CA}"/>
    <cellStyle name="Percent 18 5 3" xfId="27843" xr:uid="{2815E126-9F6D-4ADF-87AB-DAEAAD1C2499}"/>
    <cellStyle name="Percent 18 5 4" xfId="30841" xr:uid="{B1892DA0-C673-46CF-A39B-D3D9ACA87F7B}"/>
    <cellStyle name="Percent 18 5 5" xfId="24914" xr:uid="{74C6AD55-38C1-4D30-B77F-2721E63EF2B8}"/>
    <cellStyle name="Percent 18 6" xfId="25210" xr:uid="{2D5740AC-3498-4774-A0FF-6955860A07F4}"/>
    <cellStyle name="Percent 18 6 2" xfId="26679" xr:uid="{E805097A-7E71-4887-81D2-7DC7BE58BF02}"/>
    <cellStyle name="Percent 18 6 2 2" xfId="29663" xr:uid="{FBCF268D-80D9-4B42-89BE-4BAB233FC1AC}"/>
    <cellStyle name="Percent 18 6 3" xfId="28152" xr:uid="{25AA27A6-C4EA-4F8C-9788-D7EAE1CA5FAB}"/>
    <cellStyle name="Percent 18 6 4" xfId="31151" xr:uid="{470CAA91-7FE8-4C6B-8EB5-4E1000962EA4}"/>
    <cellStyle name="Percent 18 7" xfId="25510" xr:uid="{581416E9-1830-4572-B68D-301338904504}"/>
    <cellStyle name="Percent 18 7 2" xfId="28477" xr:uid="{FBFFF52E-EBD8-4814-B337-5D42C8A88929}"/>
    <cellStyle name="Percent 18 8" xfId="26961" xr:uid="{B94605AA-A002-41FB-9D6A-BA9D43E45072}"/>
    <cellStyle name="Percent 18 9" xfId="29955" xr:uid="{B056846E-7250-42CE-BE9F-7435ED2B9F9E}"/>
    <cellStyle name="Percent 19" xfId="437" xr:uid="{7E783294-6F2F-4B78-B762-2FDA9D01A354}"/>
    <cellStyle name="Percent 19 10" xfId="23925" xr:uid="{0B1FE4DD-ADBE-4D58-9C38-6430FA70423C}"/>
    <cellStyle name="Percent 19 11" xfId="23279" xr:uid="{0FB083F7-74F8-4C76-9EB4-2CF7827C3B76}"/>
    <cellStyle name="Percent 19 2" xfId="6529" xr:uid="{5C6B0448-C1F7-43D3-BDBB-D5120719BB2B}"/>
    <cellStyle name="Percent 19 2 10" xfId="23338" xr:uid="{A1E6BD3F-56FE-431B-A7E4-CA2E19C534C9}"/>
    <cellStyle name="Percent 19 2 2" xfId="22639" xr:uid="{4EF80C57-0CC1-4AE1-B3AC-DEBB193F3901}"/>
    <cellStyle name="Percent 19 2 2 2" xfId="25861" xr:uid="{ED80C0AE-D71E-402C-BCBB-A0420D958C49}"/>
    <cellStyle name="Percent 19 2 2 2 2" xfId="28836" xr:uid="{9D5795CB-4688-40AE-87F5-197F82DF429A}"/>
    <cellStyle name="Percent 19 2 2 3" xfId="27322" xr:uid="{B6692A15-5CE4-4F67-B3DF-3742CB8D4BAF}"/>
    <cellStyle name="Percent 19 2 2 4" xfId="30317" xr:uid="{CD8BF36A-9AF5-49FE-A52B-7226F03CA8C2}"/>
    <cellStyle name="Percent 19 2 2 5" xfId="24392" xr:uid="{D02F5DB3-6D55-4D53-B919-6798F09C236F}"/>
    <cellStyle name="Percent 19 2 3" xfId="24704" xr:uid="{5EB5452E-DC23-48A6-9F5D-02828CA55689}"/>
    <cellStyle name="Percent 19 2 3 2" xfId="26148" xr:uid="{F5CB39CF-DD94-411C-9E93-B873D1428060}"/>
    <cellStyle name="Percent 19 2 3 2 2" xfId="29126" xr:uid="{70756265-B6D0-462C-9156-6AA190FF58FB}"/>
    <cellStyle name="Percent 19 2 3 3" xfId="27615" xr:uid="{9778D1A1-0C21-4DB8-905C-EE98B648AB9A}"/>
    <cellStyle name="Percent 19 2 3 4" xfId="30613" xr:uid="{7B6A015C-829F-4629-9F60-75C4A34A386E}"/>
    <cellStyle name="Percent 19 2 4" xfId="24983" xr:uid="{B2A17B54-73BF-4849-9ED3-3894ED5B111F}"/>
    <cellStyle name="Percent 19 2 4 2" xfId="26439" xr:uid="{0ABA826E-BE3F-4F48-8F82-E40D1A5C0E79}"/>
    <cellStyle name="Percent 19 2 4 2 2" xfId="29423" xr:uid="{024B676D-B2F1-48A7-807B-6F05029DFA80}"/>
    <cellStyle name="Percent 19 2 4 3" xfId="27912" xr:uid="{8B81F251-87E3-4747-80E3-638FE8E25A61}"/>
    <cellStyle name="Percent 19 2 4 4" xfId="30911" xr:uid="{8D3843C9-AE67-4F31-A34B-E9DF90402215}"/>
    <cellStyle name="Percent 19 2 5" xfId="25280" xr:uid="{C0E9C7DB-A6AF-4DC4-98DB-302B8F0B7EBB}"/>
    <cellStyle name="Percent 19 2 5 2" xfId="26748" xr:uid="{D96F31E9-F2C1-4BBB-8427-5AAF534A387D}"/>
    <cellStyle name="Percent 19 2 5 2 2" xfId="29732" xr:uid="{1BB6B595-099D-4DDD-9F75-FEA222A75B8D}"/>
    <cellStyle name="Percent 19 2 5 3" xfId="28221" xr:uid="{71ED74A1-FE77-43BC-9D06-374952EA5482}"/>
    <cellStyle name="Percent 19 2 5 4" xfId="31221" xr:uid="{4FB1554E-4D94-4897-B4BA-ED3589267E19}"/>
    <cellStyle name="Percent 19 2 6" xfId="25580" xr:uid="{D0AC49F7-6DFB-455E-AC0E-210847640BD3}"/>
    <cellStyle name="Percent 19 2 6 2" xfId="28546" xr:uid="{CA925734-7ADD-4A05-A5DD-CA3BCF9844CE}"/>
    <cellStyle name="Percent 19 2 7" xfId="27031" xr:uid="{9464DABA-318C-473E-90E3-6037F938AB87}"/>
    <cellStyle name="Percent 19 2 8" xfId="30025" xr:uid="{ED616FE1-A324-4B65-AE0A-DF2AA2F7FC18}"/>
    <cellStyle name="Percent 19 2 9" xfId="23987" xr:uid="{4C95643C-CAA2-4D7A-9C0B-6CD31DE8C47A}"/>
    <cellStyle name="Percent 19 3" xfId="21650" xr:uid="{1BF07150-C562-4555-AB4E-ED12CBF01F50}"/>
    <cellStyle name="Percent 19 3 2" xfId="25792" xr:uid="{75328605-01FD-487F-9DA6-3CEC01B8604B}"/>
    <cellStyle name="Percent 19 3 2 2" xfId="28769" xr:uid="{296B11FD-E0A5-4F4E-B56D-A9237B53BD0C}"/>
    <cellStyle name="Percent 19 3 3" xfId="27255" xr:uid="{FDBC1DD7-D521-4414-BF77-BEE0F12BC70F}"/>
    <cellStyle name="Percent 19 3 4" xfId="30249" xr:uid="{4BDB0483-4755-4212-BC23-2E6E7709358C}"/>
    <cellStyle name="Percent 19 3 5" xfId="24314" xr:uid="{4E551981-7C47-42DA-8169-0010244439B6}"/>
    <cellStyle name="Percent 19 4" xfId="20553" xr:uid="{F1CD0BE5-3DD1-4FF1-AB1F-30F6FC5F1429}"/>
    <cellStyle name="Percent 19 4 2" xfId="26079" xr:uid="{9295A8AB-06B6-44E4-A1DF-2C1D26C02C39}"/>
    <cellStyle name="Percent 19 4 2 2" xfId="29058" xr:uid="{638BBE7D-DA4D-40CD-A88A-37E377C44BB8}"/>
    <cellStyle name="Percent 19 4 3" xfId="27547" xr:uid="{BAF64441-C0C1-46C9-AED6-3F939510D2C1}"/>
    <cellStyle name="Percent 19 4 4" xfId="30544" xr:uid="{D2A2E707-843B-4E65-A85A-CE47336B93D7}"/>
    <cellStyle name="Percent 19 4 5" xfId="24635" xr:uid="{F34A39CA-4408-4E9B-88F0-5B61C5728E2D}"/>
    <cellStyle name="Percent 19 5" xfId="5747" xr:uid="{7AE85F83-C4F1-41BA-907E-2652CBF24550}"/>
    <cellStyle name="Percent 19 5 2" xfId="26371" xr:uid="{3EE384A3-38B3-43DE-AEA5-A453218A07E6}"/>
    <cellStyle name="Percent 19 5 2 2" xfId="29355" xr:uid="{0EAC6877-5627-4075-8488-3FC893936606}"/>
    <cellStyle name="Percent 19 5 3" xfId="27844" xr:uid="{67148637-AC21-429C-932B-434809C44E11}"/>
    <cellStyle name="Percent 19 5 4" xfId="30842" xr:uid="{CA8D4A45-53FC-4117-A325-E69499FA9EA6}"/>
    <cellStyle name="Percent 19 5 5" xfId="24915" xr:uid="{9593B419-CE1D-46B9-9752-A4B222EC021F}"/>
    <cellStyle name="Percent 19 6" xfId="25211" xr:uid="{960D4AD2-216F-47B5-92E1-2F20B98F51E9}"/>
    <cellStyle name="Percent 19 6 2" xfId="26680" xr:uid="{0D718F82-673F-4A0C-B6B9-CFBFCD65BDED}"/>
    <cellStyle name="Percent 19 6 2 2" xfId="29664" xr:uid="{282E909F-2BB4-43B4-A055-B8077524DD0C}"/>
    <cellStyle name="Percent 19 6 3" xfId="28153" xr:uid="{F3520966-F497-4E91-BB87-8A9D97AF4697}"/>
    <cellStyle name="Percent 19 6 4" xfId="31152" xr:uid="{0B2D4E6C-9DEB-45DF-B1B3-AE5C79CFD11B}"/>
    <cellStyle name="Percent 19 7" xfId="25511" xr:uid="{EB1F70E6-4BAF-41C4-857D-F8409E51D575}"/>
    <cellStyle name="Percent 19 7 2" xfId="28478" xr:uid="{04EA6D05-628F-408A-9395-BF1F0B26B4E7}"/>
    <cellStyle name="Percent 19 8" xfId="26962" xr:uid="{4DD4617D-3375-4E2E-B7D5-523BAAC412F0}"/>
    <cellStyle name="Percent 19 9" xfId="29956" xr:uid="{7940DD08-FCA7-4676-B73A-C372584F34E5}"/>
    <cellStyle name="Percent 2" xfId="107" xr:uid="{875AF59C-9762-48EF-A020-CD00FC551058}"/>
    <cellStyle name="Percent 2 10" xfId="165" xr:uid="{711E10D5-8B44-4A89-9944-8DA63CF85738}"/>
    <cellStyle name="Percent 2 10 2" xfId="6479" xr:uid="{796AFD51-A453-4D56-B9A3-88B30C06895D}"/>
    <cellStyle name="Percent 2 10 2 2" xfId="22591" xr:uid="{A986613C-670A-4416-BC3D-401947FFEED0}"/>
    <cellStyle name="Percent 2 10 3" xfId="21602" xr:uid="{5AB4ECBC-BDD9-4A07-A442-0240C5DC6C7E}"/>
    <cellStyle name="Percent 2 10 4" xfId="5697" xr:uid="{D7A37AAF-51C7-404C-9521-373BF64A7762}"/>
    <cellStyle name="Percent 2 11" xfId="5722" xr:uid="{2DB9AE41-8B97-4C07-8659-E3F365403A38}"/>
    <cellStyle name="Percent 2 11 2" xfId="6504" xr:uid="{0E695280-F66B-4EF1-8952-AA1CFA72CC08}"/>
    <cellStyle name="Percent 2 11 2 2" xfId="22615" xr:uid="{7DD66C54-0CC9-4747-937E-13BC7DC3809D}"/>
    <cellStyle name="Percent 2 11 3" xfId="21626" xr:uid="{03170B03-A8BB-40F5-B186-8698D59085DB}"/>
    <cellStyle name="Percent 2 12" xfId="5745" xr:uid="{7B21ED62-CDAA-43F1-931D-ED66FDBC83BF}"/>
    <cellStyle name="Percent 2 12 2" xfId="6527" xr:uid="{9C9659EB-60F1-4177-9813-B84DBB36C505}"/>
    <cellStyle name="Percent 2 12 2 2" xfId="22637" xr:uid="{10BC3876-7D78-4315-8D54-D3DC04F00083}"/>
    <cellStyle name="Percent 2 12 3" xfId="21648" xr:uid="{A47592BB-F1B9-4BCC-BD6F-81AB06413654}"/>
    <cellStyle name="Percent 2 13" xfId="5769" xr:uid="{AFB159E9-F14E-4E59-A251-51586180F4DE}"/>
    <cellStyle name="Percent 2 13 2" xfId="6551" xr:uid="{311E04BD-A42F-48EE-B1F1-A9ED5F086E2D}"/>
    <cellStyle name="Percent 2 13 2 2" xfId="22660" xr:uid="{6267729F-90A8-4B70-92D7-012C6713D4D0}"/>
    <cellStyle name="Percent 2 13 3" xfId="21671" xr:uid="{704993DA-6E00-4F51-97E4-4D20D72A8AC7}"/>
    <cellStyle name="Percent 2 14" xfId="5793" xr:uid="{CF858D28-0F28-4975-A467-3BD8D84EE11F}"/>
    <cellStyle name="Percent 2 14 2" xfId="6575" xr:uid="{9DC38497-297A-4333-A72E-0E19EB1946AE}"/>
    <cellStyle name="Percent 2 14 2 2" xfId="22683" xr:uid="{E9E47506-822C-4C0F-B7A4-88BB422921B2}"/>
    <cellStyle name="Percent 2 14 3" xfId="21694" xr:uid="{F7053666-2B15-4953-9141-B211DD341A35}"/>
    <cellStyle name="Percent 2 15" xfId="5818" xr:uid="{44302E79-31AE-404B-9F43-ED9E94ECD0E4}"/>
    <cellStyle name="Percent 2 15 2" xfId="21718" xr:uid="{310F930B-4716-421E-B930-FD99F2090E29}"/>
    <cellStyle name="Percent 2 16" xfId="5842" xr:uid="{1A6E7BB5-A1CE-404D-9B3F-2738D2B945EB}"/>
    <cellStyle name="Percent 2 16 2" xfId="21741" xr:uid="{7C5A42F5-343D-4D78-9351-D61020D1A2AD}"/>
    <cellStyle name="Percent 2 17" xfId="5865" xr:uid="{0954F6A8-30FD-4518-B042-9DC63D567A7B}"/>
    <cellStyle name="Percent 2 17 2" xfId="21764" xr:uid="{B72C8164-CDF4-4EBE-9990-3554C59D4638}"/>
    <cellStyle name="Percent 2 18" xfId="5888" xr:uid="{FF03144F-A129-48A5-B3CF-E9BC55C63C82}"/>
    <cellStyle name="Percent 2 18 2" xfId="21787" xr:uid="{6DF162E2-A44A-46F8-A150-B5739D4A5138}"/>
    <cellStyle name="Percent 2 19" xfId="4976" xr:uid="{18D9BA59-B1FA-4647-AB0E-D6FB09E8D227}"/>
    <cellStyle name="Percent 2 2" xfId="178" xr:uid="{FCCFD0FC-60A4-4EB2-9D60-3621169F8E69}"/>
    <cellStyle name="Percent 2 2 10" xfId="23792" xr:uid="{6370C7D1-5B3D-4AEE-AAB1-B8A288A28FFE}"/>
    <cellStyle name="Percent 2 2 11" xfId="4494" xr:uid="{6711DF6F-48F7-4858-9FEC-D191DCCB1AF6}"/>
    <cellStyle name="Percent 2 2 12" xfId="4326" xr:uid="{CC9DC3D6-0A98-47DF-9CA9-D3BF2ACC9DAB}"/>
    <cellStyle name="Percent 2 2 2" xfId="440" xr:uid="{11182AA6-1B98-4133-82F5-CF86CC7618BD}"/>
    <cellStyle name="Percent 2 2 2 10" xfId="23282" xr:uid="{D06F8013-21EB-4AEF-BAAA-D1AA02A04CA7}"/>
    <cellStyle name="Percent 2 2 2 11" xfId="4535" xr:uid="{F803502F-091E-435C-AA44-01EDA2AD35C1}"/>
    <cellStyle name="Percent 2 2 2 2" xfId="4131" xr:uid="{4A045B4B-772E-4C78-9307-41C3C6AEF55D}"/>
    <cellStyle name="Percent 2 2 2 2 2" xfId="25862" xr:uid="{3351A58E-690B-4271-B986-C2E6ECD9CB1E}"/>
    <cellStyle name="Percent 2 2 2 2 2 2" xfId="28837" xr:uid="{805AF126-AB27-4ED8-B734-54F18648B975}"/>
    <cellStyle name="Percent 2 2 2 2 3" xfId="27323" xr:uid="{A2D0341D-430C-43FA-84D5-F5E2A4CA04E6}"/>
    <cellStyle name="Percent 2 2 2 2 4" xfId="30318" xr:uid="{EFD4734D-9A50-49E4-A22D-22BC0FD4427C}"/>
    <cellStyle name="Percent 2 2 2 3" xfId="24705" xr:uid="{D6104AE1-446F-4C00-9812-2B1EDE37F0E3}"/>
    <cellStyle name="Percent 2 2 2 3 2" xfId="26149" xr:uid="{F6A2A923-C49D-4696-B3CD-B8F77B66F037}"/>
    <cellStyle name="Percent 2 2 2 3 2 2" xfId="29127" xr:uid="{19A1DC4A-CD76-47B3-AB98-C983302D51CE}"/>
    <cellStyle name="Percent 2 2 2 3 3" xfId="27616" xr:uid="{5BF5DB14-967D-467C-8881-43D946BD10A1}"/>
    <cellStyle name="Percent 2 2 2 3 4" xfId="30614" xr:uid="{A5AFD3A1-23F2-4B70-96ED-591C4D162FE6}"/>
    <cellStyle name="Percent 2 2 2 4" xfId="24984" xr:uid="{250CDE67-89D0-4D5B-A9B3-73CEE1E2B7F6}"/>
    <cellStyle name="Percent 2 2 2 4 2" xfId="26440" xr:uid="{4EB17E26-B0FE-4698-891D-3DC0EE44CC66}"/>
    <cellStyle name="Percent 2 2 2 4 2 2" xfId="29424" xr:uid="{1A61A99E-7B9F-4831-9E15-2C01B0CF3537}"/>
    <cellStyle name="Percent 2 2 2 4 3" xfId="27913" xr:uid="{3E76471E-0E59-43EC-BD06-4C7E4B04BDF0}"/>
    <cellStyle name="Percent 2 2 2 4 4" xfId="30912" xr:uid="{89FF6CD7-5E61-4F4C-B94D-576E83C46DF2}"/>
    <cellStyle name="Percent 2 2 2 5" xfId="25281" xr:uid="{0AB83FD3-E4DC-4522-81C3-C276C3D4CFCC}"/>
    <cellStyle name="Percent 2 2 2 5 2" xfId="26749" xr:uid="{EC577AA2-4B51-45E4-B968-1162DD999181}"/>
    <cellStyle name="Percent 2 2 2 5 2 2" xfId="29733" xr:uid="{2881A42F-4FBD-4278-9BFC-571526A8651E}"/>
    <cellStyle name="Percent 2 2 2 5 3" xfId="28222" xr:uid="{52E6A2C5-851A-4944-A910-4A5BACC42CB2}"/>
    <cellStyle name="Percent 2 2 2 5 4" xfId="31222" xr:uid="{4A91E011-94B4-43D8-8600-5673631785E6}"/>
    <cellStyle name="Percent 2 2 2 6" xfId="25581" xr:uid="{98AF651D-BDC9-4659-8262-A21C0202F1D6}"/>
    <cellStyle name="Percent 2 2 2 6 2" xfId="28547" xr:uid="{E82C3EDB-1893-41CC-AD84-F0F0D1EF0966}"/>
    <cellStyle name="Percent 2 2 2 7" xfId="27032" xr:uid="{435F9656-09DE-4123-B687-2ED63051C839}"/>
    <cellStyle name="Percent 2 2 2 8" xfId="30026" xr:uid="{6019663E-545F-4AC8-8C85-CCD14E3916E7}"/>
    <cellStyle name="Percent 2 2 2 9" xfId="23988" xr:uid="{71AA46BA-F697-44CF-9A55-878C1B05A50E}"/>
    <cellStyle name="Percent 2 2 3" xfId="339" xr:uid="{289FDFBB-DF5C-4E41-B925-1C9EF41151C0}"/>
    <cellStyle name="Percent 2 2 3 10" xfId="23302" xr:uid="{A830523C-0A9C-444C-AFBC-FAB0C0BD8951}"/>
    <cellStyle name="Percent 2 2 3 11" xfId="5057" xr:uid="{42183E35-ACCD-49B9-8371-E16D1C7F19E5}"/>
    <cellStyle name="Percent 2 2 3 2" xfId="2444" xr:uid="{5550D792-A75A-40B0-9B06-0EC20EEBD1A2}"/>
    <cellStyle name="Percent 2 2 3 2 2" xfId="25793" xr:uid="{C4F6425B-E2F9-4FEF-86E9-AC2FCDC3E312}"/>
    <cellStyle name="Percent 2 2 3 2 2 2" xfId="28770" xr:uid="{4AA9D9A5-ABA7-41E0-9894-46E00E06A26C}"/>
    <cellStyle name="Percent 2 2 3 2 3" xfId="27256" xr:uid="{419A479B-4943-48E3-8073-D76E9960F17A}"/>
    <cellStyle name="Percent 2 2 3 2 4" xfId="30250" xr:uid="{2DDCA8F5-705E-43C4-8E17-A9EF00DEB000}"/>
    <cellStyle name="Percent 2 2 3 2 5" xfId="24315" xr:uid="{D0240E44-FDBC-43A2-A274-1CFA97638106}"/>
    <cellStyle name="Percent 2 2 3 2 6" xfId="22814" xr:uid="{DED538B4-0C0C-42AD-BD80-43F98E312E8C}"/>
    <cellStyle name="Percent 2 2 3 3" xfId="3449" xr:uid="{CD19D8E0-CBFD-4541-A315-64F65D47B267}"/>
    <cellStyle name="Percent 2 2 3 3 2" xfId="26080" xr:uid="{80575990-5C5F-4BE3-9B36-03C7F7E511FF}"/>
    <cellStyle name="Percent 2 2 3 3 2 2" xfId="29059" xr:uid="{EC4D7BD4-6301-431A-8811-1D462776AFEB}"/>
    <cellStyle name="Percent 2 2 3 3 3" xfId="27548" xr:uid="{499BD5E7-6F0B-4906-B07A-F84107632AFA}"/>
    <cellStyle name="Percent 2 2 3 3 4" xfId="30545" xr:uid="{0DC7DEA9-3E47-44C8-80B8-DC307DB9F335}"/>
    <cellStyle name="Percent 2 2 3 3 5" xfId="24636" xr:uid="{E6D1067E-A869-43A8-B1B4-419D6A7A677D}"/>
    <cellStyle name="Percent 2 2 3 4" xfId="1499" xr:uid="{EC45701E-BC7E-4934-B951-568F58970399}"/>
    <cellStyle name="Percent 2 2 3 4 2" xfId="26372" xr:uid="{56582809-0BEC-417D-BDBD-EB2A8FD15E2D}"/>
    <cellStyle name="Percent 2 2 3 4 2 2" xfId="29356" xr:uid="{BA37BC5B-B06C-4311-A4D4-30FED7B6F301}"/>
    <cellStyle name="Percent 2 2 3 4 3" xfId="27845" xr:uid="{5059F0FA-D707-42A5-9F93-B711B17FC21C}"/>
    <cellStyle name="Percent 2 2 3 4 4" xfId="30843" xr:uid="{DCB6DF65-287D-42AE-A117-D0199A3186EE}"/>
    <cellStyle name="Percent 2 2 3 5" xfId="25212" xr:uid="{F2B94D19-3B9E-429F-93CB-470B81C5F28C}"/>
    <cellStyle name="Percent 2 2 3 5 2" xfId="26681" xr:uid="{B339FDC2-22EA-420D-B0C3-D14C9A4C4247}"/>
    <cellStyle name="Percent 2 2 3 5 2 2" xfId="29665" xr:uid="{F35EE44C-318E-4FC6-AE46-B11C8AA0A0C9}"/>
    <cellStyle name="Percent 2 2 3 5 3" xfId="28154" xr:uid="{342EC739-44E6-40DA-A9C5-9466FBD1F3C4}"/>
    <cellStyle name="Percent 2 2 3 5 4" xfId="31153" xr:uid="{3118E957-774C-4E75-B646-0DA754F8A111}"/>
    <cellStyle name="Percent 2 2 3 6" xfId="25512" xr:uid="{DF6C9E95-57AC-4B4D-B0D7-81B25F107DFB}"/>
    <cellStyle name="Percent 2 2 3 6 2" xfId="28479" xr:uid="{95AB4DEF-9D0C-4AD5-ADB4-4D193BDDC89D}"/>
    <cellStyle name="Percent 2 2 3 7" xfId="26963" xr:uid="{BDE74EC2-A6CB-43A2-BCB3-6C9034BF7765}"/>
    <cellStyle name="Percent 2 2 3 8" xfId="29957" xr:uid="{DFC50987-6883-4305-A634-EE6C2E033482}"/>
    <cellStyle name="Percent 2 2 3 9" xfId="23926" xr:uid="{C23C3195-A972-407E-A7C0-F23302E14BBB}"/>
    <cellStyle name="Percent 2 2 4" xfId="675" xr:uid="{8B03D7CE-92DF-49AD-8B4F-AAFA3FA9B668}"/>
    <cellStyle name="Percent 2 2 4 10" xfId="20555" xr:uid="{CEFBF221-EBBB-459C-B366-672EC254CF84}"/>
    <cellStyle name="Percent 2 2 4 2" xfId="24458" xr:uid="{852FC34F-6C14-40A9-AE98-18AB45A35D3A}"/>
    <cellStyle name="Percent 2 2 4 2 2" xfId="25902" xr:uid="{8CD1E5F9-4BC8-4871-B7DB-4FFD654A0C93}"/>
    <cellStyle name="Percent 2 2 4 2 2 2" xfId="28877" xr:uid="{D1FE276C-DB9E-4272-8230-FEAF44BA35DA}"/>
    <cellStyle name="Percent 2 2 4 2 3" xfId="27366" xr:uid="{EADCF746-8953-42BB-9D3F-EC14510C6F8C}"/>
    <cellStyle name="Percent 2 2 4 2 4" xfId="30361" xr:uid="{116FFAAD-1E27-4470-990F-299D4F14E724}"/>
    <cellStyle name="Percent 2 2 4 3" xfId="24746" xr:uid="{025EC15A-301B-4704-8332-43DD87F90C04}"/>
    <cellStyle name="Percent 2 2 4 3 2" xfId="26188" xr:uid="{7657FBB0-91C5-486C-9A9E-C6B471AF2398}"/>
    <cellStyle name="Percent 2 2 4 3 2 2" xfId="29170" xr:uid="{421A75E0-8D24-4B6A-B24C-E97E873377F5}"/>
    <cellStyle name="Percent 2 2 4 3 3" xfId="27659" xr:uid="{039E773F-1924-45C5-BB12-26449A7C885B}"/>
    <cellStyle name="Percent 2 2 4 3 4" xfId="30657" xr:uid="{C1E296DE-0BCC-43B7-A6BF-5DE6A779322A}"/>
    <cellStyle name="Percent 2 2 4 4" xfId="25031" xr:uid="{73B86D49-F811-494E-9BF4-C7BF483EF880}"/>
    <cellStyle name="Percent 2 2 4 4 2" xfId="26488" xr:uid="{4D020530-D7D9-450E-A76D-7DD93269947C}"/>
    <cellStyle name="Percent 2 2 4 4 2 2" xfId="29472" xr:uid="{3C293902-CADD-469D-9E3A-22A849A4DB2A}"/>
    <cellStyle name="Percent 2 2 4 4 3" xfId="27961" xr:uid="{96F60776-85B9-464B-B6CF-F797251C28AA}"/>
    <cellStyle name="Percent 2 2 4 4 4" xfId="30960" xr:uid="{16E4C066-AC34-40AF-B20B-9F1A78F032A9}"/>
    <cellStyle name="Percent 2 2 4 5" xfId="25324" xr:uid="{9D04280B-18DB-487F-A0C0-CCEB3E3E3DAC}"/>
    <cellStyle name="Percent 2 2 4 5 2" xfId="26792" xr:uid="{03C7990A-3F50-46D5-9F36-9FD561A5658F}"/>
    <cellStyle name="Percent 2 2 4 5 2 2" xfId="29776" xr:uid="{B15678A3-87FF-45CC-98E5-9C9BCE91F810}"/>
    <cellStyle name="Percent 2 2 4 5 3" xfId="28265" xr:uid="{4688AD34-5EDF-4A9B-8184-BFA1F2C4CCA8}"/>
    <cellStyle name="Percent 2 2 4 5 4" xfId="31265" xr:uid="{17BD62BF-76E5-48DE-8F60-84367B4F0997}"/>
    <cellStyle name="Percent 2 2 4 6" xfId="25624" xr:uid="{AF1E1D02-2B52-4652-8510-2C48EF846EF5}"/>
    <cellStyle name="Percent 2 2 4 6 2" xfId="28590" xr:uid="{8E2C534A-793C-454C-A16D-8F0F86CA984E}"/>
    <cellStyle name="Percent 2 2 4 7" xfId="27075" xr:uid="{3BA45791-0FDA-4832-AE4A-8F3D8D4C6176}"/>
    <cellStyle name="Percent 2 2 4 8" xfId="30069" xr:uid="{35BFBEE2-BFDB-45E8-9629-DD6835E8A696}"/>
    <cellStyle name="Percent 2 2 4 9" xfId="24091" xr:uid="{15572020-7D33-411D-B687-A3D746BE61EE}"/>
    <cellStyle name="Percent 2 2 5" xfId="647" xr:uid="{83CAE08A-7D66-42E7-8000-1ED03173EE0C}"/>
    <cellStyle name="Percent 2 2 5 2" xfId="24491" xr:uid="{C4CEC900-FDD3-44CE-84B9-0F483266E4BD}"/>
    <cellStyle name="Percent 2 2 5 2 2" xfId="25915" xr:uid="{FD532EB9-0E3F-4227-998E-2BA3E3DE72D5}"/>
    <cellStyle name="Percent 2 2 5 2 2 2" xfId="28892" xr:uid="{901A0294-873B-490C-8AF5-B637312DC29F}"/>
    <cellStyle name="Percent 2 2 5 2 3" xfId="27381" xr:uid="{632A23DD-F5ED-4D10-B263-C7B408898CC8}"/>
    <cellStyle name="Percent 2 2 5 2 4" xfId="30376" xr:uid="{521DB9CC-0451-481A-BB9D-58ADFA090C81}"/>
    <cellStyle name="Percent 2 2 5 3" xfId="24760" xr:uid="{F813545B-E651-4919-A4A9-15E1C03AEDE5}"/>
    <cellStyle name="Percent 2 2 5 3 2" xfId="26203" xr:uid="{9E7DF9EB-56DD-4FDF-B1BB-10F38640BC64}"/>
    <cellStyle name="Percent 2 2 5 3 2 2" xfId="29185" xr:uid="{275575A9-B688-4FD0-99AE-BC9E56CA749A}"/>
    <cellStyle name="Percent 2 2 5 3 3" xfId="27674" xr:uid="{B5D62E07-52A5-4D07-876B-F4B88CAF34C9}"/>
    <cellStyle name="Percent 2 2 5 3 4" xfId="30672" xr:uid="{8383AE91-2F8B-40E9-A6B5-1832AF10D900}"/>
    <cellStyle name="Percent 2 2 5 4" xfId="25046" xr:uid="{F237CE99-C430-4A68-91E1-9D219849B7F1}"/>
    <cellStyle name="Percent 2 2 5 4 2" xfId="26503" xr:uid="{2FA3576A-0A65-4F10-90BC-74E3A34B511E}"/>
    <cellStyle name="Percent 2 2 5 4 2 2" xfId="29487" xr:uid="{6967390E-D85B-4E2D-83CF-36EAA85CF576}"/>
    <cellStyle name="Percent 2 2 5 4 3" xfId="27976" xr:uid="{2CD3477D-C086-4509-B707-2435AD6C4B46}"/>
    <cellStyle name="Percent 2 2 5 4 4" xfId="30975" xr:uid="{F4A0F64E-E4F5-4DF9-A685-D84B43A955F9}"/>
    <cellStyle name="Percent 2 2 5 5" xfId="25339" xr:uid="{0310AEBB-1040-44BE-BE2F-F7EF28969D5A}"/>
    <cellStyle name="Percent 2 2 5 5 2" xfId="26807" xr:uid="{A3FC65D1-26FA-4AA3-A9E2-17859BA6EB72}"/>
    <cellStyle name="Percent 2 2 5 5 2 2" xfId="29791" xr:uid="{98FE7359-73E7-4DF7-B047-A37C43208345}"/>
    <cellStyle name="Percent 2 2 5 5 3" xfId="28280" xr:uid="{805EB38C-99B2-4EBD-97FA-1C5D1584BE27}"/>
    <cellStyle name="Percent 2 2 5 5 4" xfId="31280" xr:uid="{C5752ADD-58CE-416E-A911-9FF13C5A2A82}"/>
    <cellStyle name="Percent 2 2 5 6" xfId="25639" xr:uid="{CAF40F80-5BA0-4581-84F1-A9DDA94D24A6}"/>
    <cellStyle name="Percent 2 2 5 6 2" xfId="28605" xr:uid="{4285BBCF-8121-42A7-83A4-F05BB7C88155}"/>
    <cellStyle name="Percent 2 2 5 7" xfId="27090" xr:uid="{9E93B3FE-D90D-49BC-AA40-1B84291A33BA}"/>
    <cellStyle name="Percent 2 2 5 8" xfId="30084" xr:uid="{E6711CB1-94D3-4AE2-A746-35D11B111CF7}"/>
    <cellStyle name="Percent 2 2 5 9" xfId="24126" xr:uid="{9E4C91C8-F682-4A92-A99D-480F0964C072}"/>
    <cellStyle name="Percent 2 2 6" xfId="4112" xr:uid="{F3768BD1-C3F7-4C07-9F5E-91B9C0F06E1B}"/>
    <cellStyle name="Percent 2 2 6 2" xfId="24512" xr:uid="{02856FA6-1C32-4558-BF27-5C7363E65F8C}"/>
    <cellStyle name="Percent 2 2 6 2 2" xfId="25948" xr:uid="{4A485566-79B8-4CBB-97B6-A65747908E57}"/>
    <cellStyle name="Percent 2 2 6 2 2 2" xfId="28925" xr:uid="{CE1C14C3-CBA0-419E-930F-A4C15A92B1B5}"/>
    <cellStyle name="Percent 2 2 6 2 3" xfId="27414" xr:uid="{FAFAE887-7AF7-4109-A106-6685410003B0}"/>
    <cellStyle name="Percent 2 2 6 2 4" xfId="30409" xr:uid="{77077DF8-C13C-4A30-9749-1DF853F8410F}"/>
    <cellStyle name="Percent 2 2 6 3" xfId="24793" xr:uid="{13A8951B-10B3-4EFE-8861-2FB39FD45C54}"/>
    <cellStyle name="Percent 2 2 6 3 2" xfId="26236" xr:uid="{2C975951-DA7A-488E-A5BB-38475E69691F}"/>
    <cellStyle name="Percent 2 2 6 3 2 2" xfId="29218" xr:uid="{A5C87867-50E7-4AB6-BDF5-DA1416178DDA}"/>
    <cellStyle name="Percent 2 2 6 3 3" xfId="27707" xr:uid="{C75AF4E9-07E2-440C-B7C8-A4F67FA47600}"/>
    <cellStyle name="Percent 2 2 6 3 4" xfId="30705" xr:uid="{A694815C-3D56-4291-8D06-E0297D4A7B4F}"/>
    <cellStyle name="Percent 2 2 6 4" xfId="25079" xr:uid="{22ADAA12-DE59-4245-836E-F8460EC2D9A0}"/>
    <cellStyle name="Percent 2 2 6 4 2" xfId="26536" xr:uid="{D4E70721-B943-4734-B7D3-7011A8FF27FA}"/>
    <cellStyle name="Percent 2 2 6 4 2 2" xfId="29520" xr:uid="{50A03DF3-54A8-4733-8C5F-7FDC816714D6}"/>
    <cellStyle name="Percent 2 2 6 4 3" xfId="28009" xr:uid="{926E1863-5F19-423E-AE9B-C1E173A657C5}"/>
    <cellStyle name="Percent 2 2 6 4 4" xfId="31008" xr:uid="{848AE434-91B8-4FF6-BE9C-165BF02312D3}"/>
    <cellStyle name="Percent 2 2 6 5" xfId="25372" xr:uid="{B27A7608-C99A-4E7E-8DFB-C601DCA000EE}"/>
    <cellStyle name="Percent 2 2 6 5 2" xfId="26840" xr:uid="{69799FEE-9516-4FB7-80B6-8AD39638AFEC}"/>
    <cellStyle name="Percent 2 2 6 5 2 2" xfId="29824" xr:uid="{112CBF17-47F4-4C48-9BF3-72183AF8DBE2}"/>
    <cellStyle name="Percent 2 2 6 5 3" xfId="28313" xr:uid="{24FBA4C4-EB82-476D-B2F2-2E23596AE9ED}"/>
    <cellStyle name="Percent 2 2 6 5 4" xfId="31313" xr:uid="{3151C56B-C736-4344-B61F-9E1A8AC1ACA5}"/>
    <cellStyle name="Percent 2 2 6 6" xfId="25672" xr:uid="{8B018739-1C86-4221-9F34-73193F870C49}"/>
    <cellStyle name="Percent 2 2 6 6 2" xfId="28638" xr:uid="{0C67BCEF-0FD3-444A-91AA-EDB8C40F0BBA}"/>
    <cellStyle name="Percent 2 2 6 7" xfId="27123" xr:uid="{9ED31DA2-9B9E-4291-9F76-94757C4F7572}"/>
    <cellStyle name="Percent 2 2 6 8" xfId="30117" xr:uid="{58747F35-44CC-488F-B807-C330D505272A}"/>
    <cellStyle name="Percent 2 2 6 9" xfId="24145" xr:uid="{8BF6D6A0-9ADD-4754-BED4-7718A59FCE8E}"/>
    <cellStyle name="Percent 2 2 7" xfId="24160" xr:uid="{26C29772-7EC7-4891-8856-C018E13A66A6}"/>
    <cellStyle name="Percent 2 2 7 2" xfId="24528" xr:uid="{50D20D1C-D200-4610-9204-6F0FFBE5872F}"/>
    <cellStyle name="Percent 2 2 7 2 2" xfId="25964" xr:uid="{63B8A8F0-CBD7-405C-A0EB-761032256801}"/>
    <cellStyle name="Percent 2 2 7 2 2 2" xfId="28941" xr:uid="{38676D26-B2D7-4BD4-B500-20EBE148D3C6}"/>
    <cellStyle name="Percent 2 2 7 2 3" xfId="27430" xr:uid="{8FAB611E-8025-46E3-A45D-4D38D4A6FE30}"/>
    <cellStyle name="Percent 2 2 7 2 4" xfId="30425" xr:uid="{D01CC3CA-A784-4320-B9EE-F863F11E5B1A}"/>
    <cellStyle name="Percent 2 2 7 3" xfId="24809" xr:uid="{2FCC4AB3-903E-4100-B6CD-03EF9122A075}"/>
    <cellStyle name="Percent 2 2 7 3 2" xfId="26252" xr:uid="{2DD88132-2394-4C62-97E4-7C12DEF8F705}"/>
    <cellStyle name="Percent 2 2 7 3 2 2" xfId="29234" xr:uid="{8D32D691-ADE3-4C9F-8B8F-364110CFD87E}"/>
    <cellStyle name="Percent 2 2 7 3 3" xfId="27723" xr:uid="{EF34B149-26DD-4480-A2BD-8E53E19508A0}"/>
    <cellStyle name="Percent 2 2 7 3 4" xfId="30721" xr:uid="{ECDC0DCF-826F-4293-8679-F909E4D90EA8}"/>
    <cellStyle name="Percent 2 2 7 4" xfId="25095" xr:uid="{777377EB-F0AF-4053-9879-6EF9A097D034}"/>
    <cellStyle name="Percent 2 2 7 4 2" xfId="26552" xr:uid="{25E5250F-4CA1-4439-A645-1E5EBD0F98AC}"/>
    <cellStyle name="Percent 2 2 7 4 2 2" xfId="29536" xr:uid="{7B383C53-4841-4168-9C72-9A803DFA1868}"/>
    <cellStyle name="Percent 2 2 7 4 3" xfId="28025" xr:uid="{B8B4B08E-012C-44D8-9BD6-F7D20456971B}"/>
    <cellStyle name="Percent 2 2 7 4 4" xfId="31024" xr:uid="{61321FAC-DB0F-4765-8ACF-DB29EB210338}"/>
    <cellStyle name="Percent 2 2 7 5" xfId="25388" xr:uid="{96C97D19-F80D-4CAB-A6D3-62A1EE6A9FAB}"/>
    <cellStyle name="Percent 2 2 7 5 2" xfId="26856" xr:uid="{201C6052-D6BF-4C51-A7E7-FC33EDA8D193}"/>
    <cellStyle name="Percent 2 2 7 5 2 2" xfId="29840" xr:uid="{A60FBC10-0085-4FAA-8058-BAE3AB37F1C2}"/>
    <cellStyle name="Percent 2 2 7 5 3" xfId="28329" xr:uid="{C9B24064-0F18-4587-811A-6916473451CB}"/>
    <cellStyle name="Percent 2 2 7 5 4" xfId="31329" xr:uid="{9E3024B3-A20C-4359-B775-D9A51E04CCA5}"/>
    <cellStyle name="Percent 2 2 7 6" xfId="25688" xr:uid="{84CB1F4B-0C0C-40D0-9483-DC4A070ED05D}"/>
    <cellStyle name="Percent 2 2 7 6 2" xfId="28654" xr:uid="{CA81DF6E-C295-41EA-8B54-A353201EBC73}"/>
    <cellStyle name="Percent 2 2 7 7" xfId="27139" xr:uid="{D0E81BD1-B8AD-4825-9B7B-F2CA58C1813D}"/>
    <cellStyle name="Percent 2 2 7 8" xfId="30133" xr:uid="{B49CFBFC-0A1A-4968-930F-8DCBF030C7A7}"/>
    <cellStyle name="Percent 2 2 8" xfId="24186" xr:uid="{D48414AC-02D5-4F57-BC77-A8832AC4D1C2}"/>
    <cellStyle name="Percent 2 2 9" xfId="25406" xr:uid="{146C4B37-5BCD-42E5-ADD4-722412DB3711}"/>
    <cellStyle name="Percent 2 2 9 2" xfId="28359" xr:uid="{6BCD117F-394D-4940-B029-80818C0D3876}"/>
    <cellStyle name="Percent 2 3" xfId="355" xr:uid="{E1387902-CB6A-4373-ADA0-F725A8E6C4BF}"/>
    <cellStyle name="Percent 2 3 10" xfId="25627" xr:uid="{170E1ABF-A3B8-4A7B-BAB3-2C58C0E212A4}"/>
    <cellStyle name="Percent 2 3 10 2" xfId="28593" xr:uid="{5BAE2EFA-B026-4F89-AAF6-8210F1AA8EE9}"/>
    <cellStyle name="Percent 2 3 11" xfId="27078" xr:uid="{D6A5907E-EA0B-49B5-AB5E-DB401F25CB46}"/>
    <cellStyle name="Percent 2 3 12" xfId="30072" xr:uid="{B226A307-B36F-4E53-BC7F-7D024357E26E}"/>
    <cellStyle name="Percent 2 3 13" xfId="24093" xr:uid="{6467E444-2366-4000-9B67-F4D5C25B7E4A}"/>
    <cellStyle name="Percent 2 3 14" xfId="23240" xr:uid="{B879C6A6-2C78-46D1-ABC6-1FF5E5D5E55F}"/>
    <cellStyle name="Percent 2 3 15" xfId="4548" xr:uid="{339300C2-EAFE-4A60-A799-414E7E72E862}"/>
    <cellStyle name="Percent 2 3 16" xfId="4350" xr:uid="{E9D03273-8DB8-420A-B11F-639392E407CA}"/>
    <cellStyle name="Percent 2 3 2" xfId="4168" xr:uid="{11BFA02B-240B-427A-A620-F0EB52F6C382}"/>
    <cellStyle name="Percent 2 3 2 10" xfId="31403" xr:uid="{6BD713D9-264F-49BD-A562-923B6DC3EDB9}"/>
    <cellStyle name="Percent 2 3 2 11" xfId="23308" xr:uid="{67C2A650-4CCD-4F1B-A664-508C5E809FCF}"/>
    <cellStyle name="Percent 2 3 2 12" xfId="4787" xr:uid="{0D599D65-56A9-4CAB-BDA5-8F4EABDDDBBC}"/>
    <cellStyle name="Percent 2 3 2 2" xfId="6165" xr:uid="{597E3BD1-5E70-4657-9FBA-0653A3CD76A6}"/>
    <cellStyle name="Percent 2 3 2 2 2" xfId="22196" xr:uid="{8EB6477F-FFEB-4840-AC44-988E4CF6A536}"/>
    <cellStyle name="Percent 2 3 2 2 2 2" xfId="28895" xr:uid="{2FCD9AB8-255E-4941-90F7-553A5B5912B7}"/>
    <cellStyle name="Percent 2 3 2 2 2 3" xfId="25918" xr:uid="{B83BDE6D-A09B-4A43-AB24-B62207D3432B}"/>
    <cellStyle name="Percent 2 3 2 2 3" xfId="20744" xr:uid="{5FBB98E7-EB80-482D-B8ED-479394E80D1B}"/>
    <cellStyle name="Percent 2 3 2 2 3 2" xfId="27384" xr:uid="{13120F3F-240B-4392-BEF4-3B57BDAB7A76}"/>
    <cellStyle name="Percent 2 3 2 2 4" xfId="30379" xr:uid="{FE3EE161-91A7-4CA7-BA59-40CA3D886C2E}"/>
    <cellStyle name="Percent 2 3 2 2 5" xfId="24494" xr:uid="{09625A33-FF61-4D61-BB35-D042B2EC9DF0}"/>
    <cellStyle name="Percent 2 3 2 3" xfId="21224" xr:uid="{5426775C-897C-408E-BBDE-1652557ECB42}"/>
    <cellStyle name="Percent 2 3 2 3 2" xfId="26206" xr:uid="{2E93E78D-F4DE-437D-9B4E-2C4EEE58390F}"/>
    <cellStyle name="Percent 2 3 2 3 2 2" xfId="29188" xr:uid="{6B273C81-D4A3-4FC6-99E4-CBD760182407}"/>
    <cellStyle name="Percent 2 3 2 3 3" xfId="27677" xr:uid="{7F9536B9-1E92-4C46-BBB7-DF01FAF58F6F}"/>
    <cellStyle name="Percent 2 3 2 3 4" xfId="30675" xr:uid="{7067086D-B6B5-4AAC-8E48-1243BDB7E370}"/>
    <cellStyle name="Percent 2 3 2 3 5" xfId="24763" xr:uid="{5DFAC51E-495D-4CC1-9C10-D8CCB250CD18}"/>
    <cellStyle name="Percent 2 3 2 4" xfId="20557" xr:uid="{384EEA4A-F66D-4925-9253-6ED4E447C73E}"/>
    <cellStyle name="Percent 2 3 2 4 2" xfId="26506" xr:uid="{7D14E78C-20EC-45CA-B160-F9BC229D673C}"/>
    <cellStyle name="Percent 2 3 2 4 2 2" xfId="29490" xr:uid="{4BF8F665-9820-47EA-9CFB-387D5E7DF95B}"/>
    <cellStyle name="Percent 2 3 2 4 3" xfId="27979" xr:uid="{9958946B-5A93-4633-9C01-137E63AB3DFC}"/>
    <cellStyle name="Percent 2 3 2 4 4" xfId="30978" xr:uid="{C5B1F064-397B-4BBD-86B3-BD3DE495D7CD}"/>
    <cellStyle name="Percent 2 3 2 4 5" xfId="25049" xr:uid="{3C097602-3543-4332-A7E1-0637EBD5A279}"/>
    <cellStyle name="Percent 2 3 2 5" xfId="5384" xr:uid="{63417772-6EF2-478F-98EB-7F96020D27FE}"/>
    <cellStyle name="Percent 2 3 2 5 2" xfId="26810" xr:uid="{52EB72D1-F790-489C-BB55-22A8D404CFE9}"/>
    <cellStyle name="Percent 2 3 2 5 2 2" xfId="29794" xr:uid="{B4992B08-4A4A-4ABE-94D2-4DB3647680A6}"/>
    <cellStyle name="Percent 2 3 2 5 3" xfId="28283" xr:uid="{FC4D4ED2-DAF3-4FA3-8AAD-24BD1D6AC021}"/>
    <cellStyle name="Percent 2 3 2 5 4" xfId="31283" xr:uid="{433440C8-55F0-47D2-A9F4-AA92698954A7}"/>
    <cellStyle name="Percent 2 3 2 5 5" xfId="25342" xr:uid="{13738141-9CF8-456B-B58F-B8728B49EE82}"/>
    <cellStyle name="Percent 2 3 2 6" xfId="25642" xr:uid="{90A288BE-E98F-4345-A08C-85C1AD9722F7}"/>
    <cellStyle name="Percent 2 3 2 6 2" xfId="28608" xr:uid="{1590F88C-15FD-404B-8C04-B63C9CC45EFA}"/>
    <cellStyle name="Percent 2 3 2 7" xfId="27093" xr:uid="{D39A92CE-7EB2-45E4-AB19-8266F6A8DB11}"/>
    <cellStyle name="Percent 2 3 2 8" xfId="30087" xr:uid="{0F75CB0C-0621-4A24-81EA-596CF060E09C}"/>
    <cellStyle name="Percent 2 3 2 9" xfId="24129" xr:uid="{7A94B183-813C-40B7-8382-CECFA434B1F9}"/>
    <cellStyle name="Percent 2 3 3" xfId="5577" xr:uid="{397FCF25-3BE0-4146-AEED-5255A725DEF5}"/>
    <cellStyle name="Percent 2 3 3 10" xfId="24147" xr:uid="{56B0A423-846D-401A-9C30-5837CF8FFF3B}"/>
    <cellStyle name="Percent 2 3 3 2" xfId="6357" xr:uid="{159A9746-381A-4F64-BDD9-97F409F707DF}"/>
    <cellStyle name="Percent 2 3 3 2 2" xfId="22456" xr:uid="{5C3D4DAE-D72C-441E-842B-8326B3887F9C}"/>
    <cellStyle name="Percent 2 3 3 2 2 2" xfId="28928" xr:uid="{8C9A8837-3D8C-4A37-9C6D-1D5AE75C186E}"/>
    <cellStyle name="Percent 2 3 3 2 2 3" xfId="25951" xr:uid="{DBD42902-ADE8-4230-9B22-1DF5F3F95FDE}"/>
    <cellStyle name="Percent 2 3 3 2 3" xfId="27417" xr:uid="{DCC2D7A1-240C-4A93-B915-B050CCA40E7F}"/>
    <cellStyle name="Percent 2 3 3 2 4" xfId="30412" xr:uid="{3B057F86-3878-45CD-A7D9-3FB70DFD2061}"/>
    <cellStyle name="Percent 2 3 3 2 5" xfId="24515" xr:uid="{9387D556-A459-49D0-9319-67CB2989D094}"/>
    <cellStyle name="Percent 2 3 3 3" xfId="21470" xr:uid="{4465BAF5-5116-4F40-9F14-9B0EF2FF078F}"/>
    <cellStyle name="Percent 2 3 3 3 2" xfId="26239" xr:uid="{678FBF27-6A10-4804-B88E-2B5EA379CED2}"/>
    <cellStyle name="Percent 2 3 3 3 2 2" xfId="29221" xr:uid="{004D6C1A-776E-4832-8389-7843A771C821}"/>
    <cellStyle name="Percent 2 3 3 3 3" xfId="27710" xr:uid="{BEE507BE-C6CA-4F2E-A43F-FA02CA1E3E21}"/>
    <cellStyle name="Percent 2 3 3 3 4" xfId="30708" xr:uid="{1D429E96-E7A4-40B8-8F0C-A2A708B99CB9}"/>
    <cellStyle name="Percent 2 3 3 3 5" xfId="24796" xr:uid="{16B43CF3-EBFA-4566-92FA-0702B96E6259}"/>
    <cellStyle name="Percent 2 3 3 4" xfId="20558" xr:uid="{0437D407-E860-4345-B8A8-B37F0B15AA3C}"/>
    <cellStyle name="Percent 2 3 3 4 2" xfId="26539" xr:uid="{5D66338F-AAFE-4EE8-9B7E-E2EC42FB6C6A}"/>
    <cellStyle name="Percent 2 3 3 4 2 2" xfId="29523" xr:uid="{BE41CABB-15BE-488C-8E90-2FB3F60A18E0}"/>
    <cellStyle name="Percent 2 3 3 4 3" xfId="28012" xr:uid="{690F56D5-4FEC-431B-BFE2-0CCCA7B00AF0}"/>
    <cellStyle name="Percent 2 3 3 4 4" xfId="31011" xr:uid="{923613EB-6B06-419B-9149-C4395D692A52}"/>
    <cellStyle name="Percent 2 3 3 4 5" xfId="25082" xr:uid="{7AF6180E-7677-4A07-9633-63FBFF7BE18A}"/>
    <cellStyle name="Percent 2 3 3 5" xfId="25375" xr:uid="{B71404EB-4504-44FD-99A6-153E555BBE12}"/>
    <cellStyle name="Percent 2 3 3 5 2" xfId="26843" xr:uid="{616618F8-DC39-498E-BB45-03528D5E999C}"/>
    <cellStyle name="Percent 2 3 3 5 2 2" xfId="29827" xr:uid="{4150C676-A300-4306-8D2F-6449A3FA5CC6}"/>
    <cellStyle name="Percent 2 3 3 5 3" xfId="28316" xr:uid="{E7404074-D841-497E-B660-3E5088951B29}"/>
    <cellStyle name="Percent 2 3 3 5 4" xfId="31316" xr:uid="{DE6D8D86-BC2B-46DF-AF48-B99857F4DE26}"/>
    <cellStyle name="Percent 2 3 3 6" xfId="25675" xr:uid="{386C3D4B-0421-4DAC-8A68-81A18EF9598E}"/>
    <cellStyle name="Percent 2 3 3 6 2" xfId="28641" xr:uid="{7BE35C22-6C47-476E-9EAD-6E47FD79033F}"/>
    <cellStyle name="Percent 2 3 3 7" xfId="27126" xr:uid="{05CB40A1-2FA2-4C79-A8AC-B63E0499BF99}"/>
    <cellStyle name="Percent 2 3 3 8" xfId="30120" xr:uid="{D17C7D9C-E668-40D9-9C34-768938AD73D3}"/>
    <cellStyle name="Percent 2 3 3 9" xfId="31526" xr:uid="{9550BA22-2287-4ADF-AEF0-67F5010BEC67}"/>
    <cellStyle name="Percent 2 3 4" xfId="5968" xr:uid="{24C2C77A-F809-42B2-A96E-3AC0F9F01AF5}"/>
    <cellStyle name="Percent 2 3 4 2" xfId="21969" xr:uid="{D85A5A9B-D4B4-44C5-AB46-151AC4094BCB}"/>
    <cellStyle name="Percent 2 3 4 2 2" xfId="25967" xr:uid="{AC7A24A1-EF4E-4538-9D61-B4EF68BA6DDB}"/>
    <cellStyle name="Percent 2 3 4 2 2 2" xfId="28944" xr:uid="{092B46E4-810B-4AAF-BC60-0250AF5F9991}"/>
    <cellStyle name="Percent 2 3 4 2 3" xfId="27433" xr:uid="{E12F33F2-D4A3-4312-A41D-1ED049D395B6}"/>
    <cellStyle name="Percent 2 3 4 2 4" xfId="30428" xr:uid="{661AC93B-C4BD-42D2-870D-463C97462875}"/>
    <cellStyle name="Percent 2 3 4 2 5" xfId="24531" xr:uid="{77791AD1-F27D-4773-AD24-FC32F32A3AB7}"/>
    <cellStyle name="Percent 2 3 4 3" xfId="20677" xr:uid="{A857C2D5-32DC-41BA-928E-E70F2FA4C35D}"/>
    <cellStyle name="Percent 2 3 4 3 2" xfId="26255" xr:uid="{95F080C0-E237-4C29-AAE3-2727857D9B93}"/>
    <cellStyle name="Percent 2 3 4 3 2 2" xfId="29237" xr:uid="{84BA5403-B130-4A8A-AE7D-B53D82A3C772}"/>
    <cellStyle name="Percent 2 3 4 3 3" xfId="27726" xr:uid="{4420D5BD-957D-42EA-B3E0-A699FC964F1E}"/>
    <cellStyle name="Percent 2 3 4 3 4" xfId="30724" xr:uid="{5EEC0E7D-919D-491F-9A72-AC1AD4E46EE1}"/>
    <cellStyle name="Percent 2 3 4 3 5" xfId="24812" xr:uid="{1128CC24-C0AA-4E36-B5DE-DC5D907D7D8D}"/>
    <cellStyle name="Percent 2 3 4 4" xfId="25098" xr:uid="{D46515D9-B02F-41BD-A347-51C8AF6942BD}"/>
    <cellStyle name="Percent 2 3 4 4 2" xfId="26555" xr:uid="{97788C40-4674-49AF-9351-9253EBFD013F}"/>
    <cellStyle name="Percent 2 3 4 4 2 2" xfId="29539" xr:uid="{1E3B3A65-9D29-4C38-AB5A-23BEE1319912}"/>
    <cellStyle name="Percent 2 3 4 4 3" xfId="28028" xr:uid="{A9D159D4-8AA3-40B7-93D2-4737301AFAF8}"/>
    <cellStyle name="Percent 2 3 4 4 4" xfId="31027" xr:uid="{7D67C6C0-958C-4B97-AAE3-DADEC05B6C16}"/>
    <cellStyle name="Percent 2 3 4 5" xfId="25391" xr:uid="{32FDFFE6-8BE2-45E8-904A-69079CE09B0D}"/>
    <cellStyle name="Percent 2 3 4 5 2" xfId="26859" xr:uid="{C7CAB8E4-CD17-4E0C-8B9B-540AADC4D685}"/>
    <cellStyle name="Percent 2 3 4 5 2 2" xfId="29843" xr:uid="{3E7C95A8-CC70-45CB-AE2D-140F8490E27D}"/>
    <cellStyle name="Percent 2 3 4 5 3" xfId="28332" xr:uid="{58F6B4A9-4BE8-4D8C-B005-1096ABFF75EB}"/>
    <cellStyle name="Percent 2 3 4 5 4" xfId="31332" xr:uid="{97E66EFB-B76A-4414-9944-D8AF2B6BECB5}"/>
    <cellStyle name="Percent 2 3 4 6" xfId="25691" xr:uid="{D7EF4249-3984-40A2-AF3D-C265AFF58ED8}"/>
    <cellStyle name="Percent 2 3 4 6 2" xfId="28657" xr:uid="{40783B88-0674-421D-B294-4EEAA5D0F35B}"/>
    <cellStyle name="Percent 2 3 4 7" xfId="27142" xr:uid="{860FE106-9DC1-468C-8932-D14660BD1EEF}"/>
    <cellStyle name="Percent 2 3 4 8" xfId="30136" xr:uid="{4B26FD32-8030-4BA0-8E57-C776A577C960}"/>
    <cellStyle name="Percent 2 3 4 9" xfId="24163" xr:uid="{20924372-F2D4-4DBB-A4FF-ECD4BD52AA44}"/>
    <cellStyle name="Percent 2 3 5" xfId="21000" xr:uid="{4D43986C-F75D-4B63-A50E-E2BB6106137C}"/>
    <cellStyle name="Percent 2 3 5 2" xfId="25904" xr:uid="{4A32D50A-7499-412A-950F-F994120C8775}"/>
    <cellStyle name="Percent 2 3 5 2 2" xfId="28880" xr:uid="{C39B0FE5-663B-4423-98F3-08E22BC1ED7F}"/>
    <cellStyle name="Percent 2 3 5 3" xfId="27369" xr:uid="{E98616E5-8E3D-41C6-B06F-8721A296894C}"/>
    <cellStyle name="Percent 2 3 5 4" xfId="30364" xr:uid="{E5A4DA0A-A7E7-4C04-9CC5-B0FE97DB5D74}"/>
    <cellStyle name="Percent 2 3 5 5" xfId="24460" xr:uid="{A61BFFD6-A1F5-4408-B184-B6ADE74E0312}"/>
    <cellStyle name="Percent 2 3 6" xfId="20556" xr:uid="{E7D8337D-D235-41A1-AA04-2B41E18A1260}"/>
    <cellStyle name="Percent 2 3 6 2" xfId="26191" xr:uid="{84377F7C-B9AB-422B-8B07-0D0F7DB12F49}"/>
    <cellStyle name="Percent 2 3 6 2 2" xfId="29173" xr:uid="{7D9C01F0-7D1A-44DA-AEC0-5979C2BC1FEC}"/>
    <cellStyle name="Percent 2 3 6 3" xfId="27662" xr:uid="{6A1AC22A-FC0C-4857-BD16-784241F6A93B}"/>
    <cellStyle name="Percent 2 3 6 4" xfId="30660" xr:uid="{00508427-9109-490D-A01C-E884C3089127}"/>
    <cellStyle name="Percent 2 3 6 5" xfId="24748" xr:uid="{671E15D5-F9DE-4563-964A-935423D6108F}"/>
    <cellStyle name="Percent 2 3 7" xfId="5136" xr:uid="{3B343F20-18C2-4E81-82F0-7CCFC9625CF7}"/>
    <cellStyle name="Percent 2 3 7 2" xfId="26491" xr:uid="{B5E99BCB-42A6-419E-AD9A-A03F22564230}"/>
    <cellStyle name="Percent 2 3 7 2 2" xfId="29475" xr:uid="{1E98AF2E-6F5D-430C-B7CD-5768C1ED5C37}"/>
    <cellStyle name="Percent 2 3 7 3" xfId="27964" xr:uid="{28775196-6269-42D3-943B-DB22FAC40172}"/>
    <cellStyle name="Percent 2 3 7 4" xfId="30963" xr:uid="{3B4BCBDE-DC6F-4B79-A702-1AD3B90E485F}"/>
    <cellStyle name="Percent 2 3 7 5" xfId="25034" xr:uid="{08BB5E57-E500-4D06-9E2A-B5C2FF955BAC}"/>
    <cellStyle name="Percent 2 3 8" xfId="25327" xr:uid="{8F5D4442-355B-4FB0-8FA8-8133D12FC5EF}"/>
    <cellStyle name="Percent 2 3 8 2" xfId="26795" xr:uid="{E9433781-DFA9-46CA-8720-C54F86BD4EE9}"/>
    <cellStyle name="Percent 2 3 8 2 2" xfId="29779" xr:uid="{3F30C02F-D953-454B-974F-8B32333DB805}"/>
    <cellStyle name="Percent 2 3 8 3" xfId="28268" xr:uid="{CF93B954-2159-4EB1-B015-8BDC02A7BCB9}"/>
    <cellStyle name="Percent 2 3 8 4" xfId="31268" xr:uid="{2B801132-2182-45FA-9302-EFC817A5A8B7}"/>
    <cellStyle name="Percent 2 3 9" xfId="25409" xr:uid="{15A7DCD6-2AFA-4D6F-A628-0CF188CC400C}"/>
    <cellStyle name="Percent 2 3 9 2" xfId="28362" xr:uid="{CDB47370-2323-4076-9051-BA81D33EA760}"/>
    <cellStyle name="Percent 2 4" xfId="402" xr:uid="{5D375375-5827-4370-825A-54946DB22A84}"/>
    <cellStyle name="Percent 2 4 2" xfId="2433" xr:uid="{AC7FE7B3-360A-46F3-9128-0D4F5FE7F7A6}"/>
    <cellStyle name="Percent 2 4 2 2" xfId="6172" xr:uid="{76B66D9F-B698-4EB3-A1E8-6ED0A5110B25}"/>
    <cellStyle name="Percent 2 4 2 2 2" xfId="22215" xr:uid="{7CD46380-7908-4D01-894C-EC717B18A5B7}"/>
    <cellStyle name="Percent 2 4 2 2 3" xfId="31527" xr:uid="{FCA7B602-8840-442C-8788-B9474E9F45EB}"/>
    <cellStyle name="Percent 2 4 2 3" xfId="21242" xr:uid="{74090864-669E-4BE6-A9AB-195E14B6DAD9}"/>
    <cellStyle name="Percent 2 4 2 4" xfId="20743" xr:uid="{362BE030-85D2-4EFD-8598-1D2A2B959B28}"/>
    <cellStyle name="Percent 2 4 3" xfId="3499" xr:uid="{6D77E7DF-653E-446D-A60F-83E54440E60C}"/>
    <cellStyle name="Percent 2 4 3 2" xfId="6363" xr:uid="{F5191927-EEEA-4A46-8121-94E005EFEC9F}"/>
    <cellStyle name="Percent 2 4 3 2 2" xfId="22476" xr:uid="{25BDD9B8-3EC0-43BA-B94B-53CE556A83F3}"/>
    <cellStyle name="Percent 2 4 3 2 3" xfId="31691" xr:uid="{581801A8-4D21-453F-B48D-7290E578519E}"/>
    <cellStyle name="Percent 2 4 3 3" xfId="21489" xr:uid="{C6AB6B81-2B3F-4CCF-88F1-EF3677834CE2}"/>
    <cellStyle name="Percent 2 4 3 4" xfId="24088" xr:uid="{583ABF13-4200-4D22-8EC2-CEBD2A4A2ABD}"/>
    <cellStyle name="Percent 2 4 3 5" xfId="5583" xr:uid="{637425D0-A8AD-4043-992B-3E0C5BE652A0}"/>
    <cellStyle name="Percent 2 4 4" xfId="1486" xr:uid="{DF410BCA-3E6E-40FB-A0CD-0E52F252D179}"/>
    <cellStyle name="Percent 2 4 4 2" xfId="21992" xr:uid="{35A0AF15-61F3-45A8-9D37-ECC49324406B}"/>
    <cellStyle name="Percent 2 4 5" xfId="4192" xr:uid="{89D089E6-9186-49AE-9AD5-9E2B113093CF}"/>
    <cellStyle name="Percent 2 4 5 2" xfId="21022" xr:uid="{5E9BEE63-FED8-46A7-B710-931C94082300}"/>
    <cellStyle name="Percent 2 4 6" xfId="20559" xr:uid="{B4315B06-DD04-4D4C-8725-73FF05F43612}"/>
    <cellStyle name="Percent 2 4 7" xfId="5161" xr:uid="{D5BEC650-87C3-4B96-882F-C838E9F0C694}"/>
    <cellStyle name="Percent 2 4 8" xfId="4721" xr:uid="{A75B3571-FFCA-47A8-8AB8-C0F1AB8ACE69}"/>
    <cellStyle name="Percent 2 4 9" xfId="4321" xr:uid="{6C9D957E-1BA5-430B-B0AC-1ACBB2A6DD14}"/>
    <cellStyle name="Percent 2 5" xfId="272" xr:uid="{E7C6CDF4-BEFE-4AEA-9206-67DA914C2399}"/>
    <cellStyle name="Percent 2 5 2" xfId="5431" xr:uid="{5B909269-EB30-483F-924B-177E1C81F1AD}"/>
    <cellStyle name="Percent 2 5 2 2" xfId="5622" xr:uid="{B238283B-12B7-498A-AE4E-18054FA8CA2A}"/>
    <cellStyle name="Percent 2 5 2 2 2" xfId="6404" xr:uid="{A396A2C0-8AE9-4587-BF89-061ABD9C27B4}"/>
    <cellStyle name="Percent 2 5 2 2 2 2" xfId="22518" xr:uid="{489B959C-2B63-427A-9A75-04E65F142F06}"/>
    <cellStyle name="Percent 2 5 2 2 3" xfId="21531" xr:uid="{1A0B5B23-901F-4B96-9011-0297F43A2127}"/>
    <cellStyle name="Percent 2 5 2 3" xfId="6212" xr:uid="{0F91A0F1-44F2-44FF-AAA6-1915245A4B04}"/>
    <cellStyle name="Percent 2 5 2 3 2" xfId="22256" xr:uid="{BE8285FB-3126-43FD-B49E-668D58053750}"/>
    <cellStyle name="Percent 2 5 2 4" xfId="20705" xr:uid="{1DEA86A7-4970-4946-A706-84FD5689FCB0}"/>
    <cellStyle name="Percent 2 5 2 5" xfId="31528" xr:uid="{167152CF-7EA2-4C34-8631-522A1937AD1A}"/>
    <cellStyle name="Percent 2 5 3" xfId="5241" xr:uid="{1E9EF17D-B54E-4C42-A0EA-7243F084702B}"/>
    <cellStyle name="Percent 2 5 4" xfId="6009" xr:uid="{0AF4CAFB-BCE8-466E-97C5-16AC048D30EA}"/>
    <cellStyle name="Percent 2 5 4 2" xfId="22015" xr:uid="{626189F7-1CB0-4CD8-8C9B-249499935B3B}"/>
    <cellStyle name="Percent 2 5 5" xfId="20560" xr:uid="{569C927B-B7DB-424B-BFF3-9CD881B04AF0}"/>
    <cellStyle name="Percent 2 5 6" xfId="5184" xr:uid="{BBFBFE4D-182D-4348-B5B8-92E247A7D927}"/>
    <cellStyle name="Percent 2 5 7" xfId="4361" xr:uid="{5A2B3B73-61A0-4A1C-A766-8CFC06BE8384}"/>
    <cellStyle name="Percent 2 6" xfId="466" xr:uid="{176534D8-414C-483F-8D99-47382330902F}"/>
    <cellStyle name="Percent 2 6 2" xfId="1098" xr:uid="{0BE79741-8CD9-440A-AC2A-D25AB771920B}"/>
    <cellStyle name="Percent 2 6 2 2" xfId="3695" xr:uid="{0FF9FB7C-DDE8-4836-AC08-15C9E952E919}"/>
    <cellStyle name="Percent 2 6 2 2 2" xfId="3880" xr:uid="{C6FE9808-EB41-4269-BC47-154791F89FB9}"/>
    <cellStyle name="Percent 2 6 2 2 2 2" xfId="22280" xr:uid="{70E7767F-4FA7-40DF-BD93-7820D6080FFE}"/>
    <cellStyle name="Percent 2 6 2 2 3" xfId="23416" xr:uid="{B083A44D-EEC4-4641-92B1-516A25575FC6}"/>
    <cellStyle name="Percent 2 6 2 2 4" xfId="6236" xr:uid="{C8F2F17D-DF85-40E6-A813-3F83E997776A}"/>
    <cellStyle name="Percent 2 6 2 3" xfId="3617" xr:uid="{CC17100D-0863-4F9B-B0E3-514FDDBF13D8}"/>
    <cellStyle name="Percent 2 6 2 3 2" xfId="23729" xr:uid="{58E9589E-F403-47F9-A1B7-44AF5FE922D0}"/>
    <cellStyle name="Percent 2 6 2 3 3" xfId="21308" xr:uid="{F1C4B668-E51C-4A6C-A095-0D8913F1DC23}"/>
    <cellStyle name="Percent 2 6 2 4" xfId="23399" xr:uid="{225C1F5C-24B6-4D5F-9858-65F3E9DAD134}"/>
    <cellStyle name="Percent 2 6 2 5" xfId="5452" xr:uid="{0C92F74C-23A4-44BF-878D-74D3ADD61588}"/>
    <cellStyle name="Percent 2 6 3" xfId="960" xr:uid="{67C6E9F0-A584-4F5C-88FB-5BCB34B5BB15}"/>
    <cellStyle name="Percent 2 6 3 2" xfId="6428" xr:uid="{BBBE78D1-A338-4C7C-A2C1-5310118F88C7}"/>
    <cellStyle name="Percent 2 6 3 2 2" xfId="22542" xr:uid="{EF549C9C-C903-4249-83CC-62E6E5989092}"/>
    <cellStyle name="Percent 2 6 3 3" xfId="21555" xr:uid="{043DF12C-19B0-412F-BC55-862F8924B9B1}"/>
    <cellStyle name="Percent 2 6 3 4" xfId="23391" xr:uid="{31A4024A-6489-4DC8-B853-7F2AE38884DF}"/>
    <cellStyle name="Percent 2 6 3 5" xfId="5646" xr:uid="{E2A7A9EC-8F27-4643-A9EE-FD30F88ABBBA}"/>
    <cellStyle name="Percent 2 6 4" xfId="6033" xr:uid="{16C35768-BBC6-457C-8732-AC13E28B0B3C}"/>
    <cellStyle name="Percent 2 6 4 2" xfId="22039" xr:uid="{9997C08A-8F28-4849-9B55-9BE17E0EE925}"/>
    <cellStyle name="Percent 2 6 4 2 2" xfId="31529" xr:uid="{D50D8454-6745-4511-BA94-605DC99AD4A8}"/>
    <cellStyle name="Percent 2 6 4 3" xfId="23716" xr:uid="{DBBC0AB3-2201-4550-80DA-F8A123BA3B7E}"/>
    <cellStyle name="Percent 2 6 5" xfId="21066" xr:uid="{647BC88B-8691-4EE7-95B4-1EAB6AD30262}"/>
    <cellStyle name="Percent 2 6 5 2" xfId="31658" xr:uid="{016D64D3-6456-42A8-96C5-80885BDC6B91}"/>
    <cellStyle name="Percent 2 6 6" xfId="20676" xr:uid="{D2B20107-0889-4491-A0D3-1F90BB85E068}"/>
    <cellStyle name="Percent 2 6 7" xfId="23368" xr:uid="{C7D71C51-8F21-45B7-A95B-BDB325B27A85}"/>
    <cellStyle name="Percent 2 6 8" xfId="5205" xr:uid="{B191CF16-D696-473B-B2E0-70653E47897E}"/>
    <cellStyle name="Percent 2 7" xfId="617" xr:uid="{A36DE2D0-04B8-4145-A69D-65D2AA30DD1F}"/>
    <cellStyle name="Percent 2 7 2" xfId="6057" xr:uid="{7D16B648-1051-4F26-A6EC-F4BC29ACF7D1}"/>
    <cellStyle name="Percent 2 7 2 2" xfId="22062" xr:uid="{893DFEEA-20E9-43B1-B5E1-25D74E8AD4DE}"/>
    <cellStyle name="Percent 2 7 2 3" xfId="31525" xr:uid="{6CC92DCC-E907-4B5A-9361-F88FBA91DF6C}"/>
    <cellStyle name="Percent 2 7 3" xfId="21087" xr:uid="{953229EE-5F65-431F-B741-C016892EA336}"/>
    <cellStyle name="Percent 2 7 4" xfId="20554" xr:uid="{27296405-A0A5-422B-9821-C0C6DCFAF398}"/>
    <cellStyle name="Percent 2 7 5" xfId="23647" xr:uid="{0682D8BF-01A8-4221-A6EB-D605C8D6DA5F}"/>
    <cellStyle name="Percent 2 7 6" xfId="5230" xr:uid="{03F0802B-452E-406E-8D9E-03700D485AC5}"/>
    <cellStyle name="Percent 2 8" xfId="123" xr:uid="{89D4E4F8-4C07-4D0C-8B72-79BA91500CB3}"/>
    <cellStyle name="Percent 2 8 2" xfId="6260" xr:uid="{A924A682-0627-4B8F-BA2A-5603B30ED412}"/>
    <cellStyle name="Percent 2 8 2 2" xfId="22303" xr:uid="{7AC5FC78-4585-4621-A4B8-80E9E1BAE18C}"/>
    <cellStyle name="Percent 2 8 3" xfId="21331" xr:uid="{9E9FA04E-E4CB-40D5-8AF6-F06A4584B03E}"/>
    <cellStyle name="Percent 2 8 4" xfId="5475" xr:uid="{D60F1CA3-DB1D-46D9-A9AF-C35C4F9D6C11}"/>
    <cellStyle name="Percent 2 9" xfId="3438" xr:uid="{82DA258D-C04D-4039-B7DB-B14E4626D781}"/>
    <cellStyle name="Percent 2 9 2" xfId="6454" xr:uid="{DDC028BF-3E64-44C2-BB60-AF781E815A14}"/>
    <cellStyle name="Percent 2 9 2 2" xfId="22567" xr:uid="{D4524E51-AE5E-4445-A5C8-9F2161C686A4}"/>
    <cellStyle name="Percent 2 9 3" xfId="21579" xr:uid="{DA29E53E-0C7D-49A9-9BD6-F366FA1A133F}"/>
    <cellStyle name="Percent 2 9 4" xfId="5672" xr:uid="{3A897A6E-18FB-4772-BE44-4B92BF0A0BDC}"/>
    <cellStyle name="Percent 20" xfId="445" xr:uid="{ADC30880-CD1F-48FF-8421-5032E89640F2}"/>
    <cellStyle name="Percent 20 10" xfId="23927" xr:uid="{C2352F79-5EF1-4E1A-A4B0-C7FC1568CB7E}"/>
    <cellStyle name="Percent 20 11" xfId="23286" xr:uid="{81B47A5D-4B7C-4DD1-9B73-A824A22A9F72}"/>
    <cellStyle name="Percent 20 12" xfId="23231" xr:uid="{6CD1923E-9644-4691-A89A-0E3204F92DC8}"/>
    <cellStyle name="Percent 20 13" xfId="4467" xr:uid="{809324DE-FD66-456F-AC07-7F1304DAB247}"/>
    <cellStyle name="Percent 20 2" xfId="6553" xr:uid="{7D41D622-7F9F-44A3-83E9-87AA64C93EE4}"/>
    <cellStyle name="Percent 20 2 10" xfId="23342" xr:uid="{33158C32-21FD-4861-A005-F1CE138E48BE}"/>
    <cellStyle name="Percent 20 2 2" xfId="22662" xr:uid="{60B815FA-8A96-4665-AE90-391F8CFE657F}"/>
    <cellStyle name="Percent 20 2 2 2" xfId="25863" xr:uid="{2528B3D6-164E-4B29-9DBE-3E5DBF33A3D2}"/>
    <cellStyle name="Percent 20 2 2 2 2" xfId="28838" xr:uid="{C44B0ED7-78F5-487C-87C2-87F83CCBB3C2}"/>
    <cellStyle name="Percent 20 2 2 3" xfId="27324" xr:uid="{0C415E57-CAB8-401E-B8B3-D337664251A4}"/>
    <cellStyle name="Percent 20 2 2 4" xfId="30319" xr:uid="{8C53C0A4-854E-4D02-8F1E-72CF16B9B186}"/>
    <cellStyle name="Percent 20 2 2 5" xfId="24393" xr:uid="{70EADD6E-FD6B-47A2-9A85-3C886D27A22B}"/>
    <cellStyle name="Percent 20 2 3" xfId="24706" xr:uid="{0D031E2C-5DA5-4547-8BBD-7FDC9D87AA10}"/>
    <cellStyle name="Percent 20 2 3 2" xfId="26150" xr:uid="{A44DB44A-D312-4448-9722-FA35347E053D}"/>
    <cellStyle name="Percent 20 2 3 2 2" xfId="29128" xr:uid="{9B70B209-5A30-40DB-8650-5AFF3620B9C7}"/>
    <cellStyle name="Percent 20 2 3 3" xfId="27617" xr:uid="{C8895769-3AD5-42DB-B207-DF738E5DD5AE}"/>
    <cellStyle name="Percent 20 2 3 4" xfId="30615" xr:uid="{25D23EB9-0900-4516-A9B6-D798C35BA5C1}"/>
    <cellStyle name="Percent 20 2 4" xfId="24985" xr:uid="{BCA3BFF6-A88E-4546-80F8-78499E3DBDDC}"/>
    <cellStyle name="Percent 20 2 4 2" xfId="26441" xr:uid="{CDFF4EE0-EEC4-4977-8F4B-A62C086AFBE5}"/>
    <cellStyle name="Percent 20 2 4 2 2" xfId="29425" xr:uid="{C111987A-8112-4537-B0D8-3014F6BC9274}"/>
    <cellStyle name="Percent 20 2 4 3" xfId="27914" xr:uid="{0188221D-81A3-470F-8CEE-D822F4AFE898}"/>
    <cellStyle name="Percent 20 2 4 4" xfId="30913" xr:uid="{804CEBCE-1596-4E99-B798-C1416887D22E}"/>
    <cellStyle name="Percent 20 2 5" xfId="25282" xr:uid="{C0D3FF26-7B98-4CFF-804D-91A97A32B536}"/>
    <cellStyle name="Percent 20 2 5 2" xfId="26750" xr:uid="{8E562400-7DFA-489C-8F40-F330C123EFF2}"/>
    <cellStyle name="Percent 20 2 5 2 2" xfId="29734" xr:uid="{8FDA78EC-CF30-493C-905D-4B96D58CD479}"/>
    <cellStyle name="Percent 20 2 5 3" xfId="28223" xr:uid="{E8386C3E-2EB5-4764-BAAC-B7F21893C517}"/>
    <cellStyle name="Percent 20 2 5 4" xfId="31223" xr:uid="{4C379DAA-27D6-4F58-ADA7-09E92AAD9825}"/>
    <cellStyle name="Percent 20 2 6" xfId="25582" xr:uid="{06A86DDC-A785-4826-A467-113B2C592CBA}"/>
    <cellStyle name="Percent 20 2 6 2" xfId="28548" xr:uid="{5F756490-FA3D-44BB-AC24-2B6FDAE3E07B}"/>
    <cellStyle name="Percent 20 2 7" xfId="27033" xr:uid="{BD2863BE-53AC-46B6-BC55-8584D578F3A5}"/>
    <cellStyle name="Percent 20 2 8" xfId="30027" xr:uid="{EFD4C165-3447-4736-97F9-833B77F54D9A}"/>
    <cellStyle name="Percent 20 2 9" xfId="23989" xr:uid="{263FE034-B367-4548-B560-3BC61DEE36DD}"/>
    <cellStyle name="Percent 20 3" xfId="21673" xr:uid="{3EE1E867-A5B3-4534-8A62-8703564EFAA6}"/>
    <cellStyle name="Percent 20 3 2" xfId="25794" xr:uid="{C3DD1DBB-E2B1-435F-9581-15108F2E9EA5}"/>
    <cellStyle name="Percent 20 3 2 2" xfId="28771" xr:uid="{F85DB619-9F4B-4768-A947-697101DD33C7}"/>
    <cellStyle name="Percent 20 3 3" xfId="27257" xr:uid="{DE329388-8FA5-44D8-BF41-9F68669B3D7A}"/>
    <cellStyle name="Percent 20 3 4" xfId="30251" xr:uid="{BDE95BD2-BA4C-4CBE-897E-39DD23CE2344}"/>
    <cellStyle name="Percent 20 3 5" xfId="24316" xr:uid="{09BBAA85-CD8A-4759-A603-70AB2C92F581}"/>
    <cellStyle name="Percent 20 4" xfId="20561" xr:uid="{191401EB-990E-49EF-9526-5349DB27E4E3}"/>
    <cellStyle name="Percent 20 4 2" xfId="26081" xr:uid="{5B2A8430-8B10-47B8-BCAF-C3DC743014BA}"/>
    <cellStyle name="Percent 20 4 2 2" xfId="29060" xr:uid="{887045E3-FEE9-495F-859F-0D597DA2E7CB}"/>
    <cellStyle name="Percent 20 4 3" xfId="27549" xr:uid="{639A337F-E27D-49CC-A7E3-12D8AC513E9A}"/>
    <cellStyle name="Percent 20 4 4" xfId="30546" xr:uid="{AC187675-6E96-4075-8F65-3A002DD0A6BF}"/>
    <cellStyle name="Percent 20 4 5" xfId="24637" xr:uid="{54891451-A96B-4D57-B9D9-9CC8CC4BB404}"/>
    <cellStyle name="Percent 20 5" xfId="5771" xr:uid="{5464EB1E-7425-409B-B4AB-67122DAEA606}"/>
    <cellStyle name="Percent 20 5 2" xfId="26373" xr:uid="{17A2FAF1-5C2B-414C-B217-F72F6F66D3C0}"/>
    <cellStyle name="Percent 20 5 2 2" xfId="29357" xr:uid="{021E1CE9-282E-45E9-B35E-B384BF096DB0}"/>
    <cellStyle name="Percent 20 5 3" xfId="27846" xr:uid="{62C7FD98-08F0-44BB-878D-AC5F8FE5D3A0}"/>
    <cellStyle name="Percent 20 5 4" xfId="30844" xr:uid="{D0D3BDA5-1CDD-4838-81DB-0BB10CA359B7}"/>
    <cellStyle name="Percent 20 5 5" xfId="24916" xr:uid="{2FEE412A-5F79-461A-B458-9CA44EF2F13A}"/>
    <cellStyle name="Percent 20 6" xfId="25213" xr:uid="{E85B7910-B711-4310-86F6-3FF443210EFB}"/>
    <cellStyle name="Percent 20 6 2" xfId="26682" xr:uid="{97476F15-E1D8-44EC-A2D5-8E55C3957000}"/>
    <cellStyle name="Percent 20 6 2 2" xfId="29666" xr:uid="{04985601-A79F-44C0-AAD2-932B25BB46C9}"/>
    <cellStyle name="Percent 20 6 3" xfId="28155" xr:uid="{510DC485-43E4-4A40-A6C6-963B8004C116}"/>
    <cellStyle name="Percent 20 6 4" xfId="31154" xr:uid="{C1E2DCB1-D2AD-4268-89C7-97FDD97C28EF}"/>
    <cellStyle name="Percent 20 7" xfId="25513" xr:uid="{7482C568-5355-4DEE-8025-F395FF76B0DB}"/>
    <cellStyle name="Percent 20 7 2" xfId="28480" xr:uid="{A44C87E2-9AA4-43CE-B0D4-A13DBF45C936}"/>
    <cellStyle name="Percent 20 8" xfId="26964" xr:uid="{42AEA3FF-5BA9-4BD7-82C8-0CD6F171B26D}"/>
    <cellStyle name="Percent 20 9" xfId="29958" xr:uid="{03FDA6F2-C3EE-41AC-971B-965BA94FC1CD}"/>
    <cellStyle name="Percent 21" xfId="157" xr:uid="{4493C006-0B17-44C0-BC66-97F1A771A099}"/>
    <cellStyle name="Percent 21 2" xfId="454" xr:uid="{B0BC127D-CE66-4FBE-B6CB-888D2AEE611A}"/>
    <cellStyle name="Percent 21 2 2" xfId="22685" xr:uid="{AFFFC32B-A864-4760-8640-5FC650CF05F7}"/>
    <cellStyle name="Percent 21 2 2 2" xfId="24338" xr:uid="{AC22627D-DE20-4E73-A49B-76A779F7581F}"/>
    <cellStyle name="Percent 21 2 3" xfId="23354" xr:uid="{A1443C02-C0B3-4605-9591-ECC6E4D867F6}"/>
    <cellStyle name="Percent 21 2 4" xfId="6577" xr:uid="{0449643B-25F1-4A92-9183-66EE56B63C08}"/>
    <cellStyle name="Percent 21 3" xfId="462" xr:uid="{0D51ABE4-6659-456F-AE71-6B515AAE9AEB}"/>
    <cellStyle name="Percent 21 3 2" xfId="1094" xr:uid="{7F98A6FF-B28A-4745-85F1-85E9A9CEF61B}"/>
    <cellStyle name="Percent 21 3 2 2" xfId="3691" xr:uid="{5F4F0BBB-F9B5-408A-9125-9F389072D187}"/>
    <cellStyle name="Percent 21 3 2 2 2" xfId="3876" xr:uid="{76CBBA68-85C1-4215-B8BC-6B0E9CE29A7A}"/>
    <cellStyle name="Percent 21 3 2 2 3" xfId="32057" xr:uid="{F4DD76CA-53E6-4FAF-8BDC-043244D26F25}"/>
    <cellStyle name="Percent 21 3 2 3" xfId="3613" xr:uid="{A36B4591-FBB1-4CA5-9B50-CC47BB039E2B}"/>
    <cellStyle name="Percent 21 3 2 4" xfId="31973" xr:uid="{93AE184C-A093-4155-AF6E-D5AE4189F4F4}"/>
    <cellStyle name="Percent 21 3 3" xfId="956" xr:uid="{EEDB70A5-CEF2-48BC-BCF0-EB420E5504A7}"/>
    <cellStyle name="Percent 21 3 4" xfId="23749" xr:uid="{35945CDC-C279-47FD-B48C-88A91E199E5C}"/>
    <cellStyle name="Percent 21 3 5" xfId="23364" xr:uid="{45C0039F-575E-4B10-9C3A-6D1D83AB6AB9}"/>
    <cellStyle name="Percent 21 3 6" xfId="21696" xr:uid="{91E9037A-91A2-40B2-9CA0-6F81FA417E2E}"/>
    <cellStyle name="Percent 21 3 7" xfId="31897" xr:uid="{3ECCFE5A-FC71-417B-B470-C3611437B7E4}"/>
    <cellStyle name="Percent 21 4" xfId="20562" xr:uid="{A58B8911-931F-4C7F-9D2C-9CE5969D4985}"/>
    <cellStyle name="Percent 21 4 2" xfId="23287" xr:uid="{6165B1D0-4740-48A2-8EA0-A6AD2D07F905}"/>
    <cellStyle name="Percent 21 5" xfId="5795" xr:uid="{08A74566-37CD-4478-A2D9-B7A93F1EB15F}"/>
    <cellStyle name="Percent 21 6" xfId="23233" xr:uid="{7B1DD4DD-AAF5-4830-AB98-65DE38C2AA05}"/>
    <cellStyle name="Percent 21 7" xfId="4855" xr:uid="{8C40A542-15A4-47B4-AF70-B19113C8E6AA}"/>
    <cellStyle name="Percent 22" xfId="182" xr:uid="{1E1436CD-F3DD-4BEC-9693-E6AD048B5D40}"/>
    <cellStyle name="Percent 22 2" xfId="21699" xr:uid="{93C6DED3-9AAE-47BA-87DE-13C208DA2D2D}"/>
    <cellStyle name="Percent 22 2 2" xfId="24339" xr:uid="{3E95F11A-EBF0-46AE-AAEB-A828CE41B66C}"/>
    <cellStyle name="Percent 22 2 3" xfId="23344" xr:uid="{6F4BDBD6-D556-4A59-88CF-B804897C5FBF}"/>
    <cellStyle name="Percent 22 3" xfId="20563" xr:uid="{C5D9FC23-ED9B-4BB6-BCE6-FA3451EB3F23}"/>
    <cellStyle name="Percent 22 3 2" xfId="23300" xr:uid="{8D46C8B1-6467-473A-A8F8-A088CC7899A4}"/>
    <cellStyle name="Percent 22 4" xfId="23209" xr:uid="{4F980980-F838-4370-8159-D2D38AD40800}"/>
    <cellStyle name="Percent 22 5" xfId="5798" xr:uid="{72AFB271-41AD-459E-BB02-E75723BE7225}"/>
    <cellStyle name="Percent 23" xfId="447" xr:uid="{E0E54C63-D65A-4BCA-B12F-773E778FFF1B}"/>
    <cellStyle name="Percent 23 2" xfId="21722" xr:uid="{DD06AF5D-F160-4A95-B4C8-8F5165A6A7A6}"/>
    <cellStyle name="Percent 23 2 2" xfId="24340" xr:uid="{DE408BE1-B763-4B9B-9255-9EB721AFBB52}"/>
    <cellStyle name="Percent 23 2 3" xfId="23951" xr:uid="{B76147A3-734D-41F7-9F9A-D1A682DC7875}"/>
    <cellStyle name="Percent 23 3" xfId="20675" xr:uid="{155CDA89-F1A1-4411-9C5A-4B20987C0979}"/>
    <cellStyle name="Percent 23 4" xfId="5822" xr:uid="{4E4984CC-EFC8-459D-986F-52555DE63C67}"/>
    <cellStyle name="Percent 24" xfId="154" xr:uid="{EB62682F-7A5E-442F-AA47-DACAC7B5745C}"/>
    <cellStyle name="Percent 24 2" xfId="21744" xr:uid="{CE6569FC-603F-4445-8B50-A8F458C8CD96}"/>
    <cellStyle name="Percent 24 2 2" xfId="24341" xr:uid="{1A388BE0-809D-4DA7-AE4B-A8EAC0F7F605}"/>
    <cellStyle name="Percent 24 2 3" xfId="23952" xr:uid="{3A5C5AF2-8E46-497C-9F45-AA63D51947B4}"/>
    <cellStyle name="Percent 24 2 4" xfId="23533" xr:uid="{7A4DF17B-15E3-47CA-85AC-D69E6E4A0D4A}"/>
    <cellStyle name="Percent 24 3" xfId="20685" xr:uid="{DE646B4C-E085-4B93-98DB-E075BD5B0B36}"/>
    <cellStyle name="Percent 24 4" xfId="23348" xr:uid="{CE20E752-F4ED-4BA1-A898-2C9350CBA851}"/>
    <cellStyle name="Percent 25" xfId="450" xr:uid="{48F62C5C-735D-415A-A4F4-ABE9FFC633BE}"/>
    <cellStyle name="Percent 25 2" xfId="469" xr:uid="{2B9D4D2E-18D4-47D7-8B4F-6F4E7B4859F2}"/>
    <cellStyle name="Percent 25 2 2" xfId="1101" xr:uid="{F22C0A8A-916F-4DB0-AB11-5287B8973B56}"/>
    <cellStyle name="Percent 25 2 2 2" xfId="3698" xr:uid="{481C5F2B-92E1-4AA3-BC09-88B0FCA4948B}"/>
    <cellStyle name="Percent 25 2 2 2 2" xfId="3883" xr:uid="{BDF0D512-37DB-48A2-A5AE-4EEA0ACC2C7F}"/>
    <cellStyle name="Percent 25 2 2 2 3" xfId="32060" xr:uid="{848471BC-BC82-4A65-9AFD-E08694AAD432}"/>
    <cellStyle name="Percent 25 2 2 3" xfId="3619" xr:uid="{8E127632-A4B7-4DEA-A655-34900997A540}"/>
    <cellStyle name="Percent 25 2 2 4" xfId="24342" xr:uid="{50837C4E-BBF2-4DF5-92F2-9B734D4ED956}"/>
    <cellStyle name="Percent 25 2 2 5" xfId="31976" xr:uid="{B7719953-3C63-4AEA-BD48-E4FE6206D2FE}"/>
    <cellStyle name="Percent 25 2 3" xfId="963" xr:uid="{4B23959D-C86B-4F61-B1E9-C47D12BE85E9}"/>
    <cellStyle name="Percent 25 2 4" xfId="23723" xr:uid="{E49E1E52-DA85-479C-89C3-AA2B911C291D}"/>
    <cellStyle name="Percent 25 2 5" xfId="23953" xr:uid="{F304C9E1-B7E9-40FC-8DC4-41BB60580239}"/>
    <cellStyle name="Percent 25 2 6" xfId="23358" xr:uid="{06A70F90-D62C-467B-B17A-BD5DEBE5B0F2}"/>
    <cellStyle name="Percent 25 2 7" xfId="21767" xr:uid="{A5377B69-F4CF-4DA5-B7BF-48D565347560}"/>
    <cellStyle name="Percent 25 2 8" xfId="31900" xr:uid="{7F6254D8-5786-4006-8B83-AAD6A2B9F665}"/>
    <cellStyle name="Percent 25 3" xfId="20684" xr:uid="{EE13801E-60CD-46E7-A7AA-99397CE79097}"/>
    <cellStyle name="Percent 25 4" xfId="23352" xr:uid="{90072D40-E50C-40BE-ACBB-C246A4F5769F}"/>
    <cellStyle name="Percent 25 5" xfId="5868" xr:uid="{4EF68BDC-9931-40D7-843A-7D4350A20256}"/>
    <cellStyle name="Percent 26" xfId="455" xr:uid="{CDAFF27F-53DC-4B74-B1F3-31DD818ECF59}"/>
    <cellStyle name="Percent 26 2" xfId="6599" xr:uid="{F5E1AAD5-23D3-4BDD-B02B-E6495B1FD3B6}"/>
    <cellStyle name="Percent 26 2 2" xfId="22698" xr:uid="{879B51BE-46E3-40B2-9B6B-370464B05C2D}"/>
    <cellStyle name="Percent 26 2 3" xfId="21789" xr:uid="{38B168BA-1282-4368-8C6B-9CBBCBD948CD}"/>
    <cellStyle name="Percent 26 2 3 2" xfId="22779" xr:uid="{DCB64D90-6FFF-421A-913E-6F7671AB698E}"/>
    <cellStyle name="Percent 26 2 4" xfId="23356" xr:uid="{F10DAC8D-5CAB-418A-A38B-11BC5CF7A9A4}"/>
    <cellStyle name="Percent 26 3" xfId="23928" xr:uid="{319C258A-48F3-42E0-9019-9CE46E013F35}"/>
    <cellStyle name="Percent 26 4" xfId="23350" xr:uid="{F4EB5BBA-CB7B-45C3-A408-35CAD4552129}"/>
    <cellStyle name="Percent 26 5" xfId="5890" xr:uid="{5A9D3CD5-F9C0-4E70-9F75-1A4A6FED9ED9}"/>
    <cellStyle name="Percent 27" xfId="472" xr:uid="{89DB7F96-A247-4AEC-98B8-603CA522F3BE}"/>
    <cellStyle name="Percent 27 2" xfId="5015" xr:uid="{B9081835-26C9-4E81-A76B-FDDFF616390B}"/>
    <cellStyle name="Percent 27 2 2" xfId="22693" xr:uid="{526A069A-4F3A-4A40-A7C6-31255B695679}"/>
    <cellStyle name="Percent 27 2 3" xfId="22691" xr:uid="{B9A87430-0DAE-4D4A-BB06-CDD569CA132F}"/>
    <cellStyle name="Percent 27 2 3 2" xfId="22804" xr:uid="{BE119F50-EE7F-4CA3-83F9-165DE5942A55}"/>
    <cellStyle name="Percent 27 3" xfId="23929" xr:uid="{0B30D3A1-08BB-4424-B106-710CC1F569AD}"/>
    <cellStyle name="Percent 27 4" xfId="23371" xr:uid="{B343B723-1773-4F76-B502-5C9FC8A41DD5}"/>
    <cellStyle name="Percent 27 5" xfId="6595" xr:uid="{89C6ABA1-0509-4E27-830D-491DF127EE6B}"/>
    <cellStyle name="Percent 28" xfId="476" xr:uid="{42398016-F6AC-4F0E-BDCF-F29BD8704FE6}"/>
    <cellStyle name="Percent 28 2" xfId="24317" xr:uid="{A3CEFB41-5B52-4260-B7D4-0712AFCEF440}"/>
    <cellStyle name="Percent 28 3" xfId="23930" xr:uid="{5BA5BD0E-8875-4C26-B78D-0528C0284A5B}"/>
    <cellStyle name="Percent 28 4" xfId="23375" xr:uid="{64BF8054-D70F-425D-9A8C-647F20775659}"/>
    <cellStyle name="Percent 28 5" xfId="6596" xr:uid="{6B1F2536-6E75-4698-A52C-8D15F7575A18}"/>
    <cellStyle name="Percent 29" xfId="477" xr:uid="{37E5637C-3E25-4464-8390-0A306CBED5D1}"/>
    <cellStyle name="Percent 29 2" xfId="24318" xr:uid="{4E4ED498-05F8-404D-B1F3-5CB02C0780B6}"/>
    <cellStyle name="Percent 29 3" xfId="23931" xr:uid="{EED235AD-B968-40F8-BFF8-E700AF647E9A}"/>
    <cellStyle name="Percent 29 4" xfId="23376" xr:uid="{CD8F83E6-B001-4B2C-B265-11783EBBD7C8}"/>
    <cellStyle name="Percent 29 5" xfId="6597" xr:uid="{B75D0FB1-0036-43A6-9A30-8FC4B9BAD0D5}"/>
    <cellStyle name="Percent 3" xfId="92" xr:uid="{AEAD8011-B488-4324-80F3-6768CF46B435}"/>
    <cellStyle name="Percent 3 10" xfId="5716" xr:uid="{EB81777D-CB1B-4E81-8609-496BA9506419}"/>
    <cellStyle name="Percent 3 10 2" xfId="6498" xr:uid="{402352A7-8DBF-4B83-88C8-6583185114EE}"/>
    <cellStyle name="Percent 3 10 2 2" xfId="22609" xr:uid="{1681C306-C500-4D3B-AA06-398E143E6244}"/>
    <cellStyle name="Percent 3 10 3" xfId="21620" xr:uid="{1F2BFDA9-0E94-4BA7-AFF5-3C0679876B71}"/>
    <cellStyle name="Percent 3 11" xfId="5739" xr:uid="{DADEADCD-C427-4141-9EC6-1B4DF7FB8D81}"/>
    <cellStyle name="Percent 3 11 2" xfId="6521" xr:uid="{B162B81B-56E9-4B3A-A99C-41D9BA8EFE79}"/>
    <cellStyle name="Percent 3 11 2 2" xfId="22631" xr:uid="{8913B4C2-8BFA-4E24-82B5-0DE8F8B132F7}"/>
    <cellStyle name="Percent 3 11 3" xfId="21642" xr:uid="{5EE5E56B-50F6-4471-9B38-F9DDCB040688}"/>
    <cellStyle name="Percent 3 12" xfId="5763" xr:uid="{8CBE7064-6AE9-4A11-90E6-B6958246F38B}"/>
    <cellStyle name="Percent 3 12 2" xfId="6545" xr:uid="{FA3A361C-0FEB-4503-9441-04A99930F172}"/>
    <cellStyle name="Percent 3 12 2 2" xfId="22654" xr:uid="{06E977D7-3473-4330-925E-8873384EB095}"/>
    <cellStyle name="Percent 3 12 3" xfId="21665" xr:uid="{ACD619DE-D405-462A-BB92-A9450824ED87}"/>
    <cellStyle name="Percent 3 13" xfId="5787" xr:uid="{A7F7C396-292F-407B-8EBB-95EAA5EEF8DE}"/>
    <cellStyle name="Percent 3 13 2" xfId="6569" xr:uid="{E526463C-7C22-4138-A4A9-11ADA520B55E}"/>
    <cellStyle name="Percent 3 13 2 2" xfId="22677" xr:uid="{0D7B598F-627C-4DAA-ACC9-7903D6D552AF}"/>
    <cellStyle name="Percent 3 13 3" xfId="21688" xr:uid="{1B46E1B8-D073-45E9-933D-281B2B909F7E}"/>
    <cellStyle name="Percent 3 14" xfId="5812" xr:uid="{9DA155D7-FC86-4E0F-BE8E-995F138B1FC7}"/>
    <cellStyle name="Percent 3 14 2" xfId="21712" xr:uid="{0C059ABE-AB36-4331-B613-19C61513BDA5}"/>
    <cellStyle name="Percent 3 15" xfId="5836" xr:uid="{51880D03-23E1-4A07-BB94-6C45B987E51F}"/>
    <cellStyle name="Percent 3 15 2" xfId="21735" xr:uid="{80D0BCBC-177A-4DB8-B350-430CCD968634}"/>
    <cellStyle name="Percent 3 16" xfId="5859" xr:uid="{215FB95B-5093-4E34-A941-BB57CE1F764C}"/>
    <cellStyle name="Percent 3 16 2" xfId="21758" xr:uid="{F33755E1-3F06-49BB-A9ED-E7D3FD04FBB9}"/>
    <cellStyle name="Percent 3 17" xfId="5882" xr:uid="{E028805A-BA96-4C34-B9EC-075AFA2C3418}"/>
    <cellStyle name="Percent 3 17 2" xfId="21781" xr:uid="{9C53FB6C-7294-4393-B01E-3AC67A187624}"/>
    <cellStyle name="Percent 3 18" xfId="5911" xr:uid="{E16F2708-E4B8-4FFD-B4EC-52EF6CA5D43C}"/>
    <cellStyle name="Percent 3 18 2" xfId="21808" xr:uid="{613B4296-8044-4F96-BA8C-FE54AC68A9C7}"/>
    <cellStyle name="Percent 3 19" xfId="5022" xr:uid="{0BD30E7E-123C-4FC7-AA91-50425EED10B5}"/>
    <cellStyle name="Percent 3 19 2" xfId="20923" xr:uid="{F4EE533A-1141-4E8E-826D-13BB2FC373E3}"/>
    <cellStyle name="Percent 3 2" xfId="282" xr:uid="{BB30F3E8-9227-4017-AA3B-3BF44F64A305}"/>
    <cellStyle name="Percent 3 2 10" xfId="29959" xr:uid="{40ADEDF4-0AB9-4F27-8D01-E09C828E7D39}"/>
    <cellStyle name="Percent 3 2 11" xfId="23932" xr:uid="{7C41A0AD-EE5F-4A4E-80EB-AF22A1C60B23}"/>
    <cellStyle name="Percent 3 2 2" xfId="2446" xr:uid="{97B31835-71C4-45B8-B475-B0DDFB31F4FE}"/>
    <cellStyle name="Percent 3 2 2 10" xfId="4665" xr:uid="{A1237A9D-B0F7-4E51-BDE8-A58BA989ED02}"/>
    <cellStyle name="Percent 3 2 2 2" xfId="6145" xr:uid="{509B7B96-C282-492F-A2AA-C3CE8D9BFB2E}"/>
    <cellStyle name="Percent 3 2 2 2 2" xfId="22140" xr:uid="{65AECC44-F757-4487-ACF8-141F3DE6B582}"/>
    <cellStyle name="Percent 3 2 2 2 2 2" xfId="28839" xr:uid="{25255824-4EAA-482B-9787-799B323C9C58}"/>
    <cellStyle name="Percent 3 2 2 2 2 3" xfId="25864" xr:uid="{1F409D51-FD59-4370-8E8E-B8DC1A358DC8}"/>
    <cellStyle name="Percent 3 2 2 2 3" xfId="27325" xr:uid="{6124617C-0AD3-4DAA-A5AE-472532D3527F}"/>
    <cellStyle name="Percent 3 2 2 2 4" xfId="30320" xr:uid="{7B477028-9B14-411E-A964-48E7AFF21879}"/>
    <cellStyle name="Percent 3 2 2 2 5" xfId="24394" xr:uid="{36ABC199-A7B2-4CE8-B74E-383270A2211E}"/>
    <cellStyle name="Percent 3 2 2 3" xfId="21167" xr:uid="{A35DA0BF-733D-40D4-B9D6-936EE583B2DF}"/>
    <cellStyle name="Percent 3 2 2 3 2" xfId="26151" xr:uid="{BB9269F7-AB66-4E15-946C-552206E7536E}"/>
    <cellStyle name="Percent 3 2 2 3 2 2" xfId="29129" xr:uid="{B070719C-5366-474A-865F-CCE3CA13AD18}"/>
    <cellStyle name="Percent 3 2 2 3 3" xfId="27618" xr:uid="{0F4283FB-0037-482A-92CE-FE6625CB6651}"/>
    <cellStyle name="Percent 3 2 2 3 4" xfId="30616" xr:uid="{30016291-47C6-4101-A95C-5045ACD324C5}"/>
    <cellStyle name="Percent 3 2 2 3 5" xfId="24707" xr:uid="{324EAAC0-5D4E-4F29-8221-A193C17597D1}"/>
    <cellStyle name="Percent 3 2 2 4" xfId="20566" xr:uid="{E7C49C03-5D15-48B4-90ED-8136381671F6}"/>
    <cellStyle name="Percent 3 2 2 4 2" xfId="26442" xr:uid="{1EC0B153-74BD-4CEA-BF27-48E2B1730869}"/>
    <cellStyle name="Percent 3 2 2 4 2 2" xfId="29426" xr:uid="{E4D36B2E-27F2-4591-98CB-0368D79AAF7E}"/>
    <cellStyle name="Percent 3 2 2 4 3" xfId="27915" xr:uid="{18DF64C7-3D19-4F5E-8709-719FC531D58C}"/>
    <cellStyle name="Percent 3 2 2 4 4" xfId="30914" xr:uid="{4CDAE39F-9871-4DA3-9BF2-60797B2AC33B}"/>
    <cellStyle name="Percent 3 2 2 4 5" xfId="24986" xr:uid="{B47D7B97-8A9F-408E-9137-EAE215E6903E}"/>
    <cellStyle name="Percent 3 2 2 5" xfId="5328" xr:uid="{C26DC1F1-E309-4A6B-938B-9919ED1D1B89}"/>
    <cellStyle name="Percent 3 2 2 5 2" xfId="26751" xr:uid="{A3C4BE9B-530A-4D09-998C-35A15362C922}"/>
    <cellStyle name="Percent 3 2 2 5 2 2" xfId="29735" xr:uid="{29CA21AF-78A1-4E9F-98AC-85C3ABB9FA3E}"/>
    <cellStyle name="Percent 3 2 2 5 3" xfId="28224" xr:uid="{E910F2F9-8E58-4A7C-8A3E-65821CE8F9F0}"/>
    <cellStyle name="Percent 3 2 2 5 4" xfId="31224" xr:uid="{B358CF15-C8A7-4E00-A904-485E0A9048B4}"/>
    <cellStyle name="Percent 3 2 2 5 5" xfId="25283" xr:uid="{ED378C32-90C6-4E93-8845-8986141A0B5A}"/>
    <cellStyle name="Percent 3 2 2 6" xfId="25583" xr:uid="{B918F20F-716E-4687-9BA6-A156D21BB1C8}"/>
    <cellStyle name="Percent 3 2 2 6 2" xfId="28549" xr:uid="{A14CDA88-A463-48ED-BB30-483B8EF64686}"/>
    <cellStyle name="Percent 3 2 2 7" xfId="27034" xr:uid="{47C97390-B480-4A5E-BF2E-6AD2DDFE4A2F}"/>
    <cellStyle name="Percent 3 2 2 8" xfId="30028" xr:uid="{E9DB07E9-4C2C-41C9-89F7-088C29C13B87}"/>
    <cellStyle name="Percent 3 2 2 9" xfId="23990" xr:uid="{AF862FD2-9BE2-43C5-A830-EB15A4F15479}"/>
    <cellStyle name="Percent 3 2 3" xfId="3433" xr:uid="{7BBB575B-258F-4EED-82D3-CA118B3A3AD3}"/>
    <cellStyle name="Percent 3 2 3 2" xfId="6337" xr:uid="{AF8BC921-3623-40AD-A832-727F37521DE9}"/>
    <cellStyle name="Percent 3 2 3 2 2" xfId="22394" xr:uid="{768594B3-E4D6-47B3-A77C-0C948E8AFDA3}"/>
    <cellStyle name="Percent 3 2 3 2 3" xfId="24453" xr:uid="{E5E2DB77-970D-403E-AF02-E42143293591}"/>
    <cellStyle name="Percent 3 2 3 3" xfId="21410" xr:uid="{AA754B0B-6A71-4F23-86D7-A5632781A02A}"/>
    <cellStyle name="Percent 3 2 3 4" xfId="20745" xr:uid="{BAB3BEF2-1568-42FB-ADA3-E749B111B811}"/>
    <cellStyle name="Percent 3 2 3 5" xfId="5558" xr:uid="{964088CC-734E-40CB-90F2-B86F722D8FE2}"/>
    <cellStyle name="Percent 3 2 4" xfId="1502" xr:uid="{989138C0-BD0D-4700-B49E-5ED270D873A6}"/>
    <cellStyle name="Percent 3 2 4 2" xfId="21896" xr:uid="{09D7C6E4-740C-4269-B0DC-9C6993807E73}"/>
    <cellStyle name="Percent 3 2 4 2 2" xfId="28772" xr:uid="{B6357216-02CC-435C-B571-767648113BD4}"/>
    <cellStyle name="Percent 3 2 4 2 3" xfId="25795" xr:uid="{9EC28433-358D-4621-AFBC-F0C9B18CEC60}"/>
    <cellStyle name="Percent 3 2 4 3" xfId="27258" xr:uid="{2B4654C7-64E9-47CE-AD3B-447E3EE5490B}"/>
    <cellStyle name="Percent 3 2 4 4" xfId="30252" xr:uid="{5FD018CA-B0F8-4091-A015-E192F0DA5A2F}"/>
    <cellStyle name="Percent 3 2 4 5" xfId="24319" xr:uid="{FE4DD768-1E42-478F-B5FE-E1EE88884F57}"/>
    <cellStyle name="Percent 3 2 5" xfId="5056" xr:uid="{5CB7FA04-D1C4-4055-91BF-DFA0F3288B06}"/>
    <cellStyle name="Percent 3 2 5 2" xfId="20939" xr:uid="{7E0EFDAC-0F8E-499F-8FBC-EEDC2D6991CD}"/>
    <cellStyle name="Percent 3 2 5 2 2" xfId="29061" xr:uid="{3FEF8B02-D591-431E-BDAD-DF692C68DB32}"/>
    <cellStyle name="Percent 3 2 5 2 3" xfId="26082" xr:uid="{87002B2F-3D86-4949-9C2D-7A3CBBD35B37}"/>
    <cellStyle name="Percent 3 2 5 3" xfId="27550" xr:uid="{D74E369D-A399-477E-9494-5CBD8F52BD3F}"/>
    <cellStyle name="Percent 3 2 5 4" xfId="30547" xr:uid="{8B822672-0475-477F-9112-32A48A087B36}"/>
    <cellStyle name="Percent 3 2 5 5" xfId="24638" xr:uid="{C506E088-30B7-4A8E-B30E-25BE9010774D}"/>
    <cellStyle name="Percent 3 2 6" xfId="20565" xr:uid="{7225E60D-31DB-42D6-8403-83AB2F9DDD92}"/>
    <cellStyle name="Percent 3 2 6 2" xfId="26374" xr:uid="{BCD6962F-8F45-4E85-892C-8064E9C5D253}"/>
    <cellStyle name="Percent 3 2 6 2 2" xfId="29358" xr:uid="{96844476-6116-4C9E-9D65-976AAD910220}"/>
    <cellStyle name="Percent 3 2 6 3" xfId="27847" xr:uid="{65859C23-95A4-4358-8317-51797453ACE6}"/>
    <cellStyle name="Percent 3 2 6 4" xfId="30845" xr:uid="{271FC0FE-F7FB-4849-95DA-E767C302DAC0}"/>
    <cellStyle name="Percent 3 2 6 5" xfId="24917" xr:uid="{89CB8791-5167-4A7F-9845-D26A5C634D3E}"/>
    <cellStyle name="Percent 3 2 7" xfId="25214" xr:uid="{735966CA-4D3E-4992-B03A-EFA22B184441}"/>
    <cellStyle name="Percent 3 2 7 2" xfId="26683" xr:uid="{A0687C2F-167D-4639-BBD8-B75C83645BA4}"/>
    <cellStyle name="Percent 3 2 7 2 2" xfId="29667" xr:uid="{11F72101-94D8-426A-834E-0C07A2261770}"/>
    <cellStyle name="Percent 3 2 7 3" xfId="28156" xr:uid="{EAD8767F-02EE-4945-8938-82E30A4F7F64}"/>
    <cellStyle name="Percent 3 2 7 4" xfId="31155" xr:uid="{CED60C38-C7A8-4FB5-8A90-28C53FE351B9}"/>
    <cellStyle name="Percent 3 2 8" xfId="25514" xr:uid="{EC8FC4B9-AA12-4C11-B7D8-92B7461C1149}"/>
    <cellStyle name="Percent 3 2 8 2" xfId="28481" xr:uid="{D30DA014-7BD7-4902-BADA-83A4B4079DCB}"/>
    <cellStyle name="Percent 3 2 9" xfId="26965" xr:uid="{4AB3461A-EA36-4026-8A04-C8E3AD5B5DEE}"/>
    <cellStyle name="Percent 3 20" xfId="4975" xr:uid="{53489AFA-7BA6-4013-BDBA-E9C2CD1012A4}"/>
    <cellStyle name="Percent 3 20 2" xfId="22820" xr:uid="{817C8D74-D950-4274-8C7F-9D3E0C45ED50}"/>
    <cellStyle name="Percent 3 21" xfId="4894" xr:uid="{A83AFD28-4AC6-4037-86D9-59E39161FA42}"/>
    <cellStyle name="Percent 3 3" xfId="338" xr:uid="{E8FF1ACC-DB1E-45A9-B861-0BDF6D2D293B}"/>
    <cellStyle name="Percent 3 3 2" xfId="3448" xr:uid="{2781423D-7341-4821-B2B6-30904C904656}"/>
    <cellStyle name="Percent 3 3 2 2" xfId="6160" xr:uid="{7B7AFD7D-E197-4894-825F-7271830DB3B0}"/>
    <cellStyle name="Percent 3 3 2 2 2" xfId="22191" xr:uid="{66AA4601-B0AA-4AD8-A1E1-05DD279BAD52}"/>
    <cellStyle name="Percent 3 3 2 3" xfId="21219" xr:uid="{37413835-56BC-4CD2-B966-A515EBDB8540}"/>
    <cellStyle name="Percent 3 3 2 4" xfId="20568" xr:uid="{29EB5B9F-E10C-4315-9C7F-C36418A0DBCE}"/>
    <cellStyle name="Percent 3 3 2 5" xfId="24202" xr:uid="{DA7F3B8D-541F-48B2-8383-C9E5786CC651}"/>
    <cellStyle name="Percent 3 3 2 6" xfId="5380" xr:uid="{5558BF71-B7B6-4147-8402-B16B698E86C1}"/>
    <cellStyle name="Percent 3 3 3" xfId="1515" xr:uid="{D0F31EBB-30F7-40B8-8E2B-05D14AA7917D}"/>
    <cellStyle name="Percent 3 3 3 2" xfId="6352" xr:uid="{95754F3F-C0BD-4977-A64F-D2BD4296EEAF}"/>
    <cellStyle name="Percent 3 3 3 2 2" xfId="22450" xr:uid="{356A9F2E-400E-49C7-A9A5-9EF4A45444D6}"/>
    <cellStyle name="Percent 3 3 3 3" xfId="21465" xr:uid="{5067F175-4760-417B-A8D7-00A19CFFC430}"/>
    <cellStyle name="Percent 3 3 3 4" xfId="5572" xr:uid="{A33C788C-5E55-40A3-BF9B-7700F6051F8E}"/>
    <cellStyle name="Percent 3 3 4" xfId="5984" xr:uid="{E2322D93-C77C-4DDD-9E52-8CD524BF54B0}"/>
    <cellStyle name="Percent 3 3 4 2" xfId="21986" xr:uid="{B4B803C9-C945-48E6-B20D-D22C2FC70AAF}"/>
    <cellStyle name="Percent 3 3 5" xfId="21017" xr:uid="{6AC3A5B2-0F00-47BE-A89A-BFD00B0B0880}"/>
    <cellStyle name="Percent 3 3 6" xfId="20567" xr:uid="{47246CEB-3917-435C-BC7F-AED188E07383}"/>
    <cellStyle name="Percent 3 3 7" xfId="5155" xr:uid="{C31CBCBE-3911-4011-AE48-97291D16FFE5}"/>
    <cellStyle name="Percent 3 4" xfId="357" xr:uid="{AD29A245-49FD-4565-80DE-B94D9091B76F}"/>
    <cellStyle name="Percent 3 4 2" xfId="2435" xr:uid="{3E03B883-B3B4-4592-9ADF-7268A60B858E}"/>
    <cellStyle name="Percent 3 4 2 2" xfId="6167" xr:uid="{928A4C10-D3FB-49D8-A718-361C19BD465C}"/>
    <cellStyle name="Percent 3 4 2 2 2" xfId="22210" xr:uid="{F60012C9-9BD8-4462-8A0C-CB4FAF7CDF9E}"/>
    <cellStyle name="Percent 3 4 2 3" xfId="21237" xr:uid="{E95FF763-DF8F-4DD1-87DB-481958CBCF36}"/>
    <cellStyle name="Percent 3 4 2 4" xfId="5398" xr:uid="{F548CC8A-0B1D-4191-A9E8-2812FB6C9005}"/>
    <cellStyle name="Percent 3 4 2 5" xfId="4840" xr:uid="{DDA7C4B8-C40B-49BA-ADA2-26243E96FE4F}"/>
    <cellStyle name="Percent 3 4 3" xfId="3459" xr:uid="{4398B06A-DA03-48E7-AA71-92CB4B8FC7CC}"/>
    <cellStyle name="Percent 3 4 3 2" xfId="6358" xr:uid="{4457B57C-B248-4786-A7FD-8CD761A6493A}"/>
    <cellStyle name="Percent 3 4 3 2 2" xfId="22470" xr:uid="{A27E9763-7304-4220-9368-A317952D57CA}"/>
    <cellStyle name="Percent 3 4 3 3" xfId="21484" xr:uid="{2E89AAAA-D0F1-4F4B-8695-1EC400DF510D}"/>
    <cellStyle name="Percent 3 4 3 4" xfId="23243" xr:uid="{DED50FE2-4E01-4D27-A3F4-58A1382A2724}"/>
    <cellStyle name="Percent 3 4 3 5" xfId="5578" xr:uid="{F16E2FAA-A483-4A2D-85C8-B878FFB7B563}"/>
    <cellStyle name="Percent 3 4 4" xfId="1489" xr:uid="{73F3A4B5-6835-43F4-9B2A-3EED5660BBFF}"/>
    <cellStyle name="Percent 3 4 4 2" xfId="22009" xr:uid="{476CBE94-D60E-40AF-875B-9D9D97D276BB}"/>
    <cellStyle name="Percent 3 4 5" xfId="21040" xr:uid="{7B447A01-952E-4F6E-9CF8-AB9046E81F1B}"/>
    <cellStyle name="Percent 3 4 6" xfId="20569" xr:uid="{F0DE9BDF-C7DC-46B4-843B-D3A71D56CA12}"/>
    <cellStyle name="Percent 3 4 7" xfId="5180" xr:uid="{9D01FB28-E381-44FB-B184-DB068F148B7B}"/>
    <cellStyle name="Percent 3 4 8" xfId="4654" xr:uid="{CB4FD8A5-778A-41A8-B406-BA3F1A15A81E}"/>
    <cellStyle name="Percent 3 5" xfId="271" xr:uid="{A190C0F7-9A34-4E23-A9B0-0046AC08BC47}"/>
    <cellStyle name="Percent 3 5 2" xfId="5448" xr:uid="{4693A1D8-77F3-48F5-804E-58070635D421}"/>
    <cellStyle name="Percent 3 5 2 2" xfId="6230" xr:uid="{31C105B5-D17F-4660-BBD7-6D74E6DCDEB6}"/>
    <cellStyle name="Percent 3 5 2 2 2" xfId="22274" xr:uid="{7342ABD4-C0EE-411B-8ED7-671F4CB6D7F3}"/>
    <cellStyle name="Percent 3 5 2 3" xfId="21302" xr:uid="{3D8DF258-29CA-45F0-9626-0C64780F7A25}"/>
    <cellStyle name="Percent 3 5 3" xfId="5640" xr:uid="{942C37CB-2F48-48F4-A805-6AB39795E459}"/>
    <cellStyle name="Percent 3 5 3 2" xfId="6422" xr:uid="{F05DF554-349C-4829-8465-7160E8EECEC6}"/>
    <cellStyle name="Percent 3 5 3 2 2" xfId="22536" xr:uid="{3F82D18C-637B-4F1C-8FB0-589F5CCF6A76}"/>
    <cellStyle name="Percent 3 5 3 3" xfId="21549" xr:uid="{80985016-B88F-4F02-B369-1F365D05047F}"/>
    <cellStyle name="Percent 3 5 4" xfId="6027" xr:uid="{405AAF4D-4831-471B-8BC2-085371576AF9}"/>
    <cellStyle name="Percent 3 5 4 2" xfId="22033" xr:uid="{E2A75C6F-0679-4BD0-BF58-26889993CAB1}"/>
    <cellStyle name="Percent 3 5 5" xfId="21061" xr:uid="{21B99BF3-279B-4DD9-A60E-F5EB46AB96DE}"/>
    <cellStyle name="Percent 3 5 6" xfId="20678" xr:uid="{0016BAAA-FF40-4325-8DA3-D5AC0C7D21CB}"/>
    <cellStyle name="Percent 3 5 7" xfId="5201" xr:uid="{B7B08E8C-2383-4158-8A0A-C0B770D976E7}"/>
    <cellStyle name="Percent 3 6" xfId="168" xr:uid="{79C6A621-4163-47A6-AEDC-D5D2B9468EFC}"/>
    <cellStyle name="Percent 3 6 2" xfId="6051" xr:uid="{35DE2E2F-60A7-4040-9E6C-C6847940DE33}"/>
    <cellStyle name="Percent 3 6 2 2" xfId="22056" xr:uid="{006F9E92-3B46-4B69-94B7-CDB05E84B3B9}"/>
    <cellStyle name="Percent 3 6 2 3" xfId="31609" xr:uid="{59F0D00A-0F6E-4CF2-81AE-90819A0A49E3}"/>
    <cellStyle name="Percent 3 6 3" xfId="21082" xr:uid="{B541F61D-B6E9-421B-9F0C-23BF898DCFAB}"/>
    <cellStyle name="Percent 3 6 4" xfId="20564" xr:uid="{17A61102-CC1A-4F60-B448-9EDEBCB403F3}"/>
    <cellStyle name="Percent 3 6 5" xfId="23649" xr:uid="{4121E306-030D-4827-98DE-E86E5B15D728}"/>
    <cellStyle name="Percent 3 6 6" xfId="5225" xr:uid="{E1A1221A-29D3-4FE5-A2FC-3C253B4A7C7F}"/>
    <cellStyle name="Percent 3 7" xfId="5470" xr:uid="{4CF67B23-A48A-4E9A-95F1-2B9D2E1357E5}"/>
    <cellStyle name="Percent 3 7 2" xfId="6254" xr:uid="{F1BB2168-C4F2-4BAE-9F42-576BF171FB68}"/>
    <cellStyle name="Percent 3 7 2 2" xfId="22297" xr:uid="{071077A5-6735-43EB-861F-65F714FFC51C}"/>
    <cellStyle name="Percent 3 7 3" xfId="21325" xr:uid="{BD08B08A-182A-4DF4-8F7E-5C4D5C4248A6}"/>
    <cellStyle name="Percent 3 7 4" xfId="31557" xr:uid="{8BF112F5-9DCF-4D41-BA72-772D737D9B72}"/>
    <cellStyle name="Percent 3 8" xfId="5666" xr:uid="{3114DAFF-E582-4DB0-8191-63F073B838EC}"/>
    <cellStyle name="Percent 3 8 2" xfId="6448" xr:uid="{AD1C7FF4-E167-49CD-ADAA-29F241012A67}"/>
    <cellStyle name="Percent 3 8 2 2" xfId="22561" xr:uid="{21AD364A-3090-4370-8A8B-F3AF27519B8F}"/>
    <cellStyle name="Percent 3 8 3" xfId="21574" xr:uid="{83F33A86-9447-4351-9E88-A5729269DFE4}"/>
    <cellStyle name="Percent 3 9" xfId="5691" xr:uid="{5835EC7C-0D6F-40F8-ACAE-C4BEED70FD3B}"/>
    <cellStyle name="Percent 3 9 2" xfId="6473" xr:uid="{330A8617-B21D-4748-864B-40ABD50D6879}"/>
    <cellStyle name="Percent 3 9 2 2" xfId="22585" xr:uid="{FA724554-4A7C-42D2-91F6-3E2645BD90B1}"/>
    <cellStyle name="Percent 3 9 3" xfId="21597" xr:uid="{A816C8A2-0A40-4813-9931-2B579FA9B2DC}"/>
    <cellStyle name="Percent 30" xfId="478" xr:uid="{D4B29D91-C8D1-42DC-8C0C-808E0F7E519F}"/>
    <cellStyle name="Percent 30 2" xfId="24320" xr:uid="{5AC625C4-68F0-4BCA-B467-81F2F6EDDB1C}"/>
    <cellStyle name="Percent 30 3" xfId="23933" xr:uid="{C7BCBC15-EABD-49E1-96E9-95EB736307BD}"/>
    <cellStyle name="Percent 30 4" xfId="23377" xr:uid="{EA6DB7CA-139A-4701-8D2D-805847B3B5C9}"/>
    <cellStyle name="Percent 30 5" xfId="6594" xr:uid="{03CF1DF1-0DF4-4D4F-B5CE-51E56B5E1D5E}"/>
    <cellStyle name="Percent 31" xfId="20697" xr:uid="{DCE161AC-71FC-4F25-AB9A-1AB9D24569F1}"/>
    <cellStyle name="Percent 31 2" xfId="23534" xr:uid="{D6D5A70E-135E-45F4-9F56-4DE40E7CF9DC}"/>
    <cellStyle name="Percent 31 2 2" xfId="24321" xr:uid="{80765E0C-175E-48D3-918C-E8D6C17D1025}"/>
    <cellStyle name="Percent 31 3" xfId="23934" xr:uid="{646B4A0C-3BF1-4457-838D-80BF638B47A8}"/>
    <cellStyle name="Percent 31 4" xfId="23387" xr:uid="{85322112-1C87-4786-834B-34FCB4E71989}"/>
    <cellStyle name="Percent 32" xfId="20694" xr:uid="{7359FD00-783D-4CC0-9B2F-DAF4CB869409}"/>
    <cellStyle name="Percent 32 2" xfId="23535" xr:uid="{AC495E3C-9216-412A-BE00-890C7EFBDE1B}"/>
    <cellStyle name="Percent 32 2 2" xfId="24322" xr:uid="{337C52C3-DE09-48DB-B080-AA6E0F8D6026}"/>
    <cellStyle name="Percent 32 3" xfId="23935" xr:uid="{5224585B-347F-4091-B0D4-8466D0FCED25}"/>
    <cellStyle name="Percent 32 4" xfId="23401" xr:uid="{EA96AC9D-2104-4CCA-81ED-81F8488492B5}"/>
    <cellStyle name="Percent 33" xfId="6622" xr:uid="{5958F76F-8927-4748-9139-6443BD7CA9F6}"/>
    <cellStyle name="Percent 33 2" xfId="23536" xr:uid="{D78916B7-5256-4ACB-A301-952C0F220AAB}"/>
    <cellStyle name="Percent 33 2 2" xfId="24323" xr:uid="{66E7812D-7047-43B6-A4B3-D8AFA497AC0D}"/>
    <cellStyle name="Percent 33 3" xfId="23936" xr:uid="{D015B29C-339D-4520-BB50-22250306CD8D}"/>
    <cellStyle name="Percent 33 4" xfId="23400" xr:uid="{64AB4B9A-B01B-4828-BB07-6D180DE0073E}"/>
    <cellStyle name="Percent 34" xfId="21831" xr:uid="{76B6001C-D48F-490C-9D84-E6CAF5E125CB}"/>
    <cellStyle name="Percent 34 2" xfId="24260" xr:uid="{489FA9D3-CFAC-4832-AFE4-E1D35C1D33DB}"/>
    <cellStyle name="Percent 34 3" xfId="23837" xr:uid="{5865AB11-C327-4E67-9992-4DFA3D486B75}"/>
    <cellStyle name="Percent 34 4" xfId="23419" xr:uid="{3553204E-FAE2-4B36-BC9C-50384EE282D7}"/>
    <cellStyle name="Percent 35" xfId="4893" xr:uid="{D989CC35-9C35-4301-A63A-5F574669DF63}"/>
    <cellStyle name="Percent 35 2" xfId="24336" xr:uid="{7B993F6E-C039-4223-81F6-F1B9AFEA4CB2}"/>
    <cellStyle name="Percent 35 3" xfId="23949" xr:uid="{371507E2-B807-49A0-A744-0F26766F7F3C}"/>
    <cellStyle name="Percent 35 4" xfId="23409" xr:uid="{515B0CCB-FF2F-4A94-9581-D48F43EA2F33}"/>
    <cellStyle name="Percent 36" xfId="22808" xr:uid="{7102DD8E-0434-468C-BA8E-7752396BCA73}"/>
    <cellStyle name="Percent 36 2" xfId="24344" xr:uid="{AA9A17F5-CEC4-498A-86F5-E64B099A1E55}"/>
    <cellStyle name="Percent 36 3" xfId="23955" xr:uid="{A0CD7368-2F70-4A4B-B7BC-FCE0EAEF4BA0}"/>
    <cellStyle name="Percent 36 4" xfId="23418" xr:uid="{702B5D47-F5B3-4107-88FC-380AFD227385}"/>
    <cellStyle name="Percent 37" xfId="22789" xr:uid="{C38EBF84-50DD-4181-8872-0E74B8695031}"/>
    <cellStyle name="Percent 37 2" xfId="24330" xr:uid="{F8238699-7820-4EA4-944C-EDDF2E4F108E}"/>
    <cellStyle name="Percent 37 3" xfId="23943" xr:uid="{55822DB6-C4E7-4040-AA3F-3A193F49EAFE}"/>
    <cellStyle name="Percent 37 4" xfId="23408" xr:uid="{602D2674-A480-44D1-9760-67323E057CBB}"/>
    <cellStyle name="Percent 38" xfId="22805" xr:uid="{6AB0E8D0-BA7A-4743-B3A7-7DDF13CE523D}"/>
    <cellStyle name="Percent 38 2" xfId="24335" xr:uid="{7FDF3C43-857B-4CE9-A711-D2DBE2951D15}"/>
    <cellStyle name="Percent 38 3" xfId="23948" xr:uid="{EEA1D5E3-2084-4702-9FB0-2FF715BE6164}"/>
    <cellStyle name="Percent 38 4" xfId="23420" xr:uid="{EEEA8772-8A6A-4C71-B4C4-CABAB3B4E31C}"/>
    <cellStyle name="Percent 39" xfId="22726" xr:uid="{29F258D7-7CE5-4B79-A1EC-415A246B2A3F}"/>
    <cellStyle name="Percent 39 2" xfId="24337" xr:uid="{DBA71499-0FF6-4A25-A9D7-F50E7EE667B1}"/>
    <cellStyle name="Percent 39 3" xfId="23950" xr:uid="{374C3070-0765-45E3-9BD7-1A1B7F4463B8}"/>
    <cellStyle name="Percent 39 4" xfId="23410" xr:uid="{A7B2D8FD-5E02-45C0-AA01-3FBB48FF2B3F}"/>
    <cellStyle name="Percent 4" xfId="175" xr:uid="{3D049C74-2D92-43B1-A3EF-FF172ED9C769}"/>
    <cellStyle name="Percent 4 10" xfId="22864" xr:uid="{2A12B6C4-E960-4CCC-BFDF-91CEED0408E6}"/>
    <cellStyle name="Percent 4 10 2" xfId="28375" xr:uid="{5BB121F9-D663-48D6-A4FF-D27D1FF27D0D}"/>
    <cellStyle name="Percent 4 10 3" xfId="25421" xr:uid="{F3753148-61E6-44FF-B26F-400B0F826809}"/>
    <cellStyle name="Percent 4 11" xfId="26871" xr:uid="{B538374E-1FC0-400F-85FA-6FC480782A61}"/>
    <cellStyle name="Percent 4 12" xfId="29853" xr:uid="{8ADDADF8-735B-4DA5-9666-DC6FB182827C}"/>
    <cellStyle name="Percent 4 13" xfId="23778" xr:uid="{992EA203-8EF7-4229-AE26-D44C239E68D3}"/>
    <cellStyle name="Percent 4 14" xfId="4493" xr:uid="{8E83F3E4-2A66-49C6-9DC1-54369AC00A86}"/>
    <cellStyle name="Percent 4 2" xfId="408" xr:uid="{51E2CA88-4B7E-401C-9DA8-B2C3A58818E6}"/>
    <cellStyle name="Percent 4 2 10" xfId="4546" xr:uid="{3AE3D661-C9F9-46D0-AA68-DC2471A914D4}"/>
    <cellStyle name="Percent 4 2 2" xfId="1503" xr:uid="{52D372CC-C6C9-458D-B7CC-B28A444AFB8C}"/>
    <cellStyle name="Percent 4 2 2 2" xfId="6593" xr:uid="{DFD7C0E9-7439-4E3B-B2FE-6859974141D3}"/>
    <cellStyle name="Percent 4 2 2 2 2" xfId="24395" xr:uid="{6198E872-3CDE-4BE8-B845-4D14E77A69F3}"/>
    <cellStyle name="Percent 4 2 2 2 2 2" xfId="25865" xr:uid="{AB333B56-4F4C-43C9-BEC4-B942267E9B86}"/>
    <cellStyle name="Percent 4 2 2 2 2 2 2" xfId="28840" xr:uid="{46815F1F-180C-4FCB-81E0-3FA9E9A71D3D}"/>
    <cellStyle name="Percent 4 2 2 2 2 3" xfId="27326" xr:uid="{4095154F-74DF-4E44-83B3-B09E07F79C89}"/>
    <cellStyle name="Percent 4 2 2 2 2 4" xfId="30321" xr:uid="{1921182C-38DC-4636-AEBB-6C9F63E4A12D}"/>
    <cellStyle name="Percent 4 2 2 2 3" xfId="24708" xr:uid="{2E354D17-4A73-4F42-8500-0DA97392F0AE}"/>
    <cellStyle name="Percent 4 2 2 2 3 2" xfId="26152" xr:uid="{BCFE5DFB-0906-4859-92B8-6D934F7FAA0D}"/>
    <cellStyle name="Percent 4 2 2 2 3 2 2" xfId="29130" xr:uid="{5DA0B0E9-036E-4953-BFF5-4A957AE0C665}"/>
    <cellStyle name="Percent 4 2 2 2 3 3" xfId="27619" xr:uid="{137DB85F-5BAC-48A4-9663-2A36F2E53F8A}"/>
    <cellStyle name="Percent 4 2 2 2 3 4" xfId="30617" xr:uid="{50750B55-6255-47C8-A47F-B3CA26CAAA57}"/>
    <cellStyle name="Percent 4 2 2 2 4" xfId="24987" xr:uid="{1B5692E4-6C6A-44A4-984D-185C57C126D0}"/>
    <cellStyle name="Percent 4 2 2 2 4 2" xfId="26443" xr:uid="{839F3A6F-FF4D-426E-BDDD-4279C7455715}"/>
    <cellStyle name="Percent 4 2 2 2 4 2 2" xfId="29427" xr:uid="{A7C54009-26C1-424E-8687-BCB9257618DF}"/>
    <cellStyle name="Percent 4 2 2 2 4 3" xfId="27916" xr:uid="{FCD14C4C-43B2-4594-B573-7E1ACF42F0A8}"/>
    <cellStyle name="Percent 4 2 2 2 4 4" xfId="30915" xr:uid="{63A1B3B6-433F-4317-BF10-738FF380D9F2}"/>
    <cellStyle name="Percent 4 2 2 2 5" xfId="25284" xr:uid="{5E10B5B7-9F07-4A09-8289-825D631D0B63}"/>
    <cellStyle name="Percent 4 2 2 2 5 2" xfId="26752" xr:uid="{D9C34603-D04F-41D6-96DA-CDFC8E8AC7F0}"/>
    <cellStyle name="Percent 4 2 2 2 5 2 2" xfId="29736" xr:uid="{F332E8C9-7153-46D8-BA92-A864DE2E43CE}"/>
    <cellStyle name="Percent 4 2 2 2 5 3" xfId="28225" xr:uid="{D398DD39-D073-4A75-BE02-F1B68B5C31BE}"/>
    <cellStyle name="Percent 4 2 2 2 5 4" xfId="31225" xr:uid="{AB319FA6-F5C1-4E12-8A7F-EF877D2FD483}"/>
    <cellStyle name="Percent 4 2 2 2 6" xfId="25584" xr:uid="{160CA318-C145-40BC-98C7-34F6B73FE41C}"/>
    <cellStyle name="Percent 4 2 2 2 6 2" xfId="28550" xr:uid="{BA7AB716-467F-4047-A5B0-D1B78EAB01A0}"/>
    <cellStyle name="Percent 4 2 2 2 7" xfId="27035" xr:uid="{B6CDF7C3-AFC6-4701-B058-06B8AAA002F3}"/>
    <cellStyle name="Percent 4 2 2 2 8" xfId="30029" xr:uid="{00D0A872-74EE-4EDB-910B-A87FF38CB2E3}"/>
    <cellStyle name="Percent 4 2 2 2 9" xfId="23991" xr:uid="{CE26CC58-031A-4E3E-A917-EBE59821E326}"/>
    <cellStyle name="Percent 4 2 2 3" xfId="21265" xr:uid="{9BBC1AD6-7085-4627-8D25-CC3DA991FD24}"/>
    <cellStyle name="Percent 4 2 2 3 2" xfId="22778" xr:uid="{DD57E265-AAD4-4367-A737-F98F09DDB0F8}"/>
    <cellStyle name="Percent 4 2 2 4" xfId="20572" xr:uid="{835A89C7-ED0C-49F0-A712-F471D0996E77}"/>
    <cellStyle name="Percent 4 2 2 4 2" xfId="31626" xr:uid="{629474C5-94BD-49E6-BA47-27EA58095BDE}"/>
    <cellStyle name="Percent 4 2 2 5" xfId="5412" xr:uid="{0F1F84DC-ABEB-4E28-8129-513B5675A2DD}"/>
    <cellStyle name="Percent 4 2 3" xfId="2247" xr:uid="{4FC1DCC4-31D4-46D9-80FF-84F9C8E610A1}"/>
    <cellStyle name="Percent 4 2 3 10" xfId="23937" xr:uid="{7FBECFDF-66DD-4391-A717-70ECE9FBBF80}"/>
    <cellStyle name="Percent 4 2 3 11" xfId="5232" xr:uid="{FD2D3944-9E38-48D6-8973-7D6FE0CDA98E}"/>
    <cellStyle name="Percent 4 2 3 2" xfId="21089" xr:uid="{E0AF68F7-2B82-42C3-925E-0B80A70C29CA}"/>
    <cellStyle name="Percent 4 2 3 2 2" xfId="25796" xr:uid="{C8E1133F-48F9-40AA-B1C4-95A61CFA1DBF}"/>
    <cellStyle name="Percent 4 2 3 2 2 2" xfId="28773" xr:uid="{A765CDA4-D3C3-4FFB-9297-6944D63C5E65}"/>
    <cellStyle name="Percent 4 2 3 2 3" xfId="27259" xr:uid="{3D07B3D5-06D0-4D84-8BA8-4CBBAD8EFD03}"/>
    <cellStyle name="Percent 4 2 3 2 4" xfId="30253" xr:uid="{DFEBE63B-0D62-48EF-BE7D-B97523E610A5}"/>
    <cellStyle name="Percent 4 2 3 2 5" xfId="24324" xr:uid="{400356F3-2487-4720-BC75-108D0552AFF3}"/>
    <cellStyle name="Percent 4 2 3 3" xfId="20573" xr:uid="{1B96A037-5483-4A52-8110-F57D2D14E9FF}"/>
    <cellStyle name="Percent 4 2 3 3 2" xfId="26083" xr:uid="{6628D359-2A41-4B28-91AA-104B447820BC}"/>
    <cellStyle name="Percent 4 2 3 3 2 2" xfId="29062" xr:uid="{2CFB1972-9C89-4BB3-8A1C-15B8BD2E5CB8}"/>
    <cellStyle name="Percent 4 2 3 3 3" xfId="27551" xr:uid="{21C8D648-8D54-4A98-B51D-1196CBC429EE}"/>
    <cellStyle name="Percent 4 2 3 3 4" xfId="30548" xr:uid="{647E78F4-6FC5-4D26-B595-27DC9EC97E6F}"/>
    <cellStyle name="Percent 4 2 3 3 5" xfId="24639" xr:uid="{20F2F444-6416-4027-A647-CE6239CF6146}"/>
    <cellStyle name="Percent 4 2 3 4" xfId="24918" xr:uid="{113FB6AF-6115-499C-90F4-93D64106E3A8}"/>
    <cellStyle name="Percent 4 2 3 4 2" xfId="26375" xr:uid="{D246F690-9A4A-4790-BC70-1A344003018F}"/>
    <cellStyle name="Percent 4 2 3 4 2 2" xfId="29359" xr:uid="{C524F70B-50D3-4777-97BF-D67732512A7B}"/>
    <cellStyle name="Percent 4 2 3 4 3" xfId="27848" xr:uid="{C79CCCF1-81D3-4161-B4B6-2977ACF38E39}"/>
    <cellStyle name="Percent 4 2 3 4 4" xfId="30846" xr:uid="{84F3FD49-C466-47AC-8F75-AA320110CE0C}"/>
    <cellStyle name="Percent 4 2 3 5" xfId="25215" xr:uid="{A1C76CE5-A7E8-4EA4-A7D0-78B4EDC27587}"/>
    <cellStyle name="Percent 4 2 3 5 2" xfId="26684" xr:uid="{2E9EA31F-D0B9-483E-8B7E-A8F607B3FAF5}"/>
    <cellStyle name="Percent 4 2 3 5 2 2" xfId="29668" xr:uid="{A80948D7-81FA-473B-93E3-FDF031D3D339}"/>
    <cellStyle name="Percent 4 2 3 5 3" xfId="28157" xr:uid="{B5FACD85-65B4-4FFD-A856-E57C08830921}"/>
    <cellStyle name="Percent 4 2 3 5 4" xfId="31156" xr:uid="{05461C2F-440A-4429-A7C4-83EED17F4AD0}"/>
    <cellStyle name="Percent 4 2 3 6" xfId="25515" xr:uid="{547CC1DD-29FB-497F-8D9A-C6576D33833D}"/>
    <cellStyle name="Percent 4 2 3 6 2" xfId="28482" xr:uid="{86CF448C-613F-4426-A119-AFFF50ADA9CE}"/>
    <cellStyle name="Percent 4 2 3 7" xfId="26966" xr:uid="{AD90DAC6-D47C-406B-ADCE-E4AD347BE866}"/>
    <cellStyle name="Percent 4 2 3 8" xfId="29960" xr:uid="{647CD836-C656-409D-BE7F-B43D1D0B99D0}"/>
    <cellStyle name="Percent 4 2 3 9" xfId="31560" xr:uid="{B197AD67-3CDF-4B5F-8612-C5FD2894B3EB}"/>
    <cellStyle name="Percent 4 2 4" xfId="20574" xr:uid="{4045582D-1AB0-47CE-BF30-DE49A05C9C3C}"/>
    <cellStyle name="Percent 4 2 4 2" xfId="24187" xr:uid="{99DFF76E-F73E-4492-BC69-5C18BDCBD53C}"/>
    <cellStyle name="Percent 4 2 5" xfId="20746" xr:uid="{486816CF-11E0-4089-BB9E-9CBC9B31662E}"/>
    <cellStyle name="Percent 4 2 6" xfId="21023" xr:uid="{951BD5B9-E663-4AC8-B2A4-19635D01E61A}"/>
    <cellStyle name="Percent 4 2 6 2" xfId="22799" xr:uid="{BC4D6B52-84F5-4A22-9CDB-82E79DB1DF9C}"/>
    <cellStyle name="Percent 4 2 6 3" xfId="23255" xr:uid="{33823277-D87F-41DC-9868-BBB7CB26AD3A}"/>
    <cellStyle name="Percent 4 2 7" xfId="20571" xr:uid="{5FC9A109-F84E-4633-880D-1597897EC6E2}"/>
    <cellStyle name="Percent 4 2 8" xfId="5163" xr:uid="{827DB66B-424F-45BB-9810-5C67C02F12E1}"/>
    <cellStyle name="Percent 4 2 9" xfId="22951" xr:uid="{18E0582D-79FA-4774-BDA2-70147F9AEE3C}"/>
    <cellStyle name="Percent 4 3" xfId="1516" xr:uid="{676712C0-4369-471D-BA8A-22CF192A9D08}"/>
    <cellStyle name="Percent 4 3 2" xfId="5560" xr:uid="{8EB9605B-8A2D-4EA8-850C-3AC4E6252873}"/>
    <cellStyle name="Percent 4 3 2 2" xfId="6339" xr:uid="{15F734AA-88C7-4667-8CE5-16657B054090}"/>
    <cellStyle name="Percent 4 3 2 2 2" xfId="22397" xr:uid="{866B7481-D750-4B10-BC37-CF97CD50E92F}"/>
    <cellStyle name="Percent 4 3 2 3" xfId="21413" xr:uid="{1636F876-B622-4DF7-BC05-CEDA8D11957D}"/>
    <cellStyle name="Percent 4 3 2 4" xfId="24193" xr:uid="{6252CB7A-9D1A-4F77-8609-27348A3BD903}"/>
    <cellStyle name="Percent 4 3 3" xfId="6147" xr:uid="{3F9FA2D8-18A0-44CF-B3F7-C60D13C2C14A}"/>
    <cellStyle name="Percent 4 3 3 2" xfId="22142" xr:uid="{0457671D-3F74-4360-B8D3-0E047021B006}"/>
    <cellStyle name="Percent 4 3 3 2 2" xfId="31690" xr:uid="{8654F10F-D28D-4FEF-86D4-0DFC2DBE8EDA}"/>
    <cellStyle name="Percent 4 3 3 3" xfId="31669" xr:uid="{895F3F04-429E-4420-9444-9D2961074345}"/>
    <cellStyle name="Percent 4 3 3 4" xfId="31654" xr:uid="{D1C96D96-BAC2-4836-BB4E-B7E00EE114FA}"/>
    <cellStyle name="Percent 4 3 4" xfId="21169" xr:uid="{303161B4-4B3E-4AE4-9307-8A217F3E6EE9}"/>
    <cellStyle name="Percent 4 3 4 2" xfId="23797" xr:uid="{92941CC5-0DF0-4AE1-8C7E-51E76B61040D}"/>
    <cellStyle name="Percent 4 3 5" xfId="20575" xr:uid="{947652D2-9A40-4F74-A8AD-9B889F8B40E3}"/>
    <cellStyle name="Percent 4 3 6" xfId="5331" xr:uid="{1FB6E304-BB40-4F24-B4DE-3356B9E6690B}"/>
    <cellStyle name="Percent 4 3 7" xfId="4658" xr:uid="{BFFCD144-D9CD-43F6-8904-FA87540615F3}"/>
    <cellStyle name="Percent 4 4" xfId="1492" xr:uid="{5E7055C4-7829-42B0-AFBB-BA9E7513A41F}"/>
    <cellStyle name="Percent 4 4 10" xfId="31648" xr:uid="{AF44BE60-D3F8-4467-8379-CC28B9EAA1DD}"/>
    <cellStyle name="Percent 4 4 11" xfId="23813" xr:uid="{2A950218-7B40-440E-9224-D982FAD1C106}"/>
    <cellStyle name="Percent 4 4 2" xfId="2437" xr:uid="{906EB38F-895D-492B-B119-843AF996811F}"/>
    <cellStyle name="Percent 4 4 2 10" xfId="24020" xr:uid="{70F792E0-B44E-4EF3-A5BF-C2B20415966C}"/>
    <cellStyle name="Percent 4 4 2 2" xfId="24426" xr:uid="{3577B3AE-4933-4A48-A347-5750ECAC344F}"/>
    <cellStyle name="Percent 4 4 2 2 2" xfId="25890" xr:uid="{DDADCD8B-4A38-4C68-949B-0C7FC654C616}"/>
    <cellStyle name="Percent 4 4 2 2 2 2" xfId="28865" xr:uid="{B999C8CD-F5D0-4020-91BD-18C0644947C5}"/>
    <cellStyle name="Percent 4 4 2 2 3" xfId="27353" xr:uid="{CCA9D422-9B0A-4A5B-8A49-AF89AF863FC6}"/>
    <cellStyle name="Percent 4 4 2 2 4" xfId="30348" xr:uid="{7DE6342B-FE6E-482E-9332-7778F46FDE3B}"/>
    <cellStyle name="Percent 4 4 2 3" xfId="24734" xr:uid="{E88F5453-3FDB-4259-B0F9-602CA6995B77}"/>
    <cellStyle name="Percent 4 4 2 3 2" xfId="26176" xr:uid="{817DA9EB-094F-44E0-8CAC-A4F711D79EBF}"/>
    <cellStyle name="Percent 4 4 2 3 2 2" xfId="29157" xr:uid="{EC3365E9-66FA-41AD-B08F-A106F978DA54}"/>
    <cellStyle name="Percent 4 4 2 3 3" xfId="27646" xr:uid="{2DB06391-B821-4149-8F9D-891186DB6B96}"/>
    <cellStyle name="Percent 4 4 2 3 4" xfId="30644" xr:uid="{B2840602-17B0-4D4A-93AA-2CE8C04C41E4}"/>
    <cellStyle name="Percent 4 4 2 4" xfId="25013" xr:uid="{B4BB4D04-D4EB-49CD-BA61-A5EDB94C61C3}"/>
    <cellStyle name="Percent 4 4 2 4 2" xfId="26470" xr:uid="{1F5E1944-CAD3-453A-891D-09A63F91A506}"/>
    <cellStyle name="Percent 4 4 2 4 2 2" xfId="29454" xr:uid="{621AFA41-5598-4B70-A074-9D430343FEE4}"/>
    <cellStyle name="Percent 4 4 2 4 3" xfId="27943" xr:uid="{D1498852-6CB8-4D6E-AC4F-FAF9DA3020C9}"/>
    <cellStyle name="Percent 4 4 2 4 4" xfId="30942" xr:uid="{AABFC8B1-2F00-456F-9CB6-5BA045E6C064}"/>
    <cellStyle name="Percent 4 4 2 5" xfId="25311" xr:uid="{F466B3D0-CD78-497F-B99E-569F2E41F3E3}"/>
    <cellStyle name="Percent 4 4 2 5 2" xfId="26779" xr:uid="{4241999C-40E6-44E5-BDAF-395108D4BF71}"/>
    <cellStyle name="Percent 4 4 2 5 2 2" xfId="29763" xr:uid="{B93AA497-AEFD-4949-911A-CB3EAF13A51B}"/>
    <cellStyle name="Percent 4 4 2 5 3" xfId="28252" xr:uid="{1BB9334C-8498-4323-BE0F-DE3D78EB17A4}"/>
    <cellStyle name="Percent 4 4 2 5 4" xfId="31252" xr:uid="{D22E7A68-D04E-4A62-BA9E-8EDB179647D1}"/>
    <cellStyle name="Percent 4 4 2 6" xfId="25611" xr:uid="{2D10AAC3-F1E3-4E86-8A82-9626DBBFF8F0}"/>
    <cellStyle name="Percent 4 4 2 6 2" xfId="28577" xr:uid="{1D6FEC77-05CE-4372-9A0D-AE7BDB59440F}"/>
    <cellStyle name="Percent 4 4 2 7" xfId="27062" xr:uid="{CCA06AC5-8898-4BE1-975E-ED00F2C776B1}"/>
    <cellStyle name="Percent 4 4 2 8" xfId="30056" xr:uid="{220F4ACA-275B-4641-B3FB-0BF5F70CD4F3}"/>
    <cellStyle name="Percent 4 4 2 9" xfId="31665" xr:uid="{60F5E380-1386-4BC9-B46A-472CAF82AD67}"/>
    <cellStyle name="Percent 4 4 3" xfId="20576" xr:uid="{8F9F1ECA-0B42-4185-B23A-1E6934397748}"/>
    <cellStyle name="Percent 4 4 3 2" xfId="25718" xr:uid="{8252D9CC-FC3E-4334-82E2-43CA6574BAF4}"/>
    <cellStyle name="Percent 4 4 3 2 2" xfId="28684" xr:uid="{25E63500-CF9D-4522-B980-A14C0F363321}"/>
    <cellStyle name="Percent 4 4 3 3" xfId="27170" xr:uid="{A63EAA42-66C0-4062-99DA-A38C81CB018F}"/>
    <cellStyle name="Percent 4 4 3 4" xfId="30163" xr:uid="{B1627115-CBF5-48C9-8992-2838BD4EA13C}"/>
    <cellStyle name="Percent 4 4 3 5" xfId="24219" xr:uid="{F472E98E-274A-4906-82EF-6AF8CAB2789A}"/>
    <cellStyle name="Percent 4 4 4" xfId="24561" xr:uid="{6E3EDA9D-6D77-409F-B93A-139DFC55ED23}"/>
    <cellStyle name="Percent 4 4 4 2" xfId="25995" xr:uid="{91388951-A2C7-4839-A2F2-41D56CD7F79D}"/>
    <cellStyle name="Percent 4 4 4 2 2" xfId="28974" xr:uid="{835F4A85-0F50-48C6-B61E-5171FBB7BC0C}"/>
    <cellStyle name="Percent 4 4 4 3" xfId="27463" xr:uid="{46E3C8A6-10CA-4836-BF3A-B5E452542945}"/>
    <cellStyle name="Percent 4 4 4 4" xfId="30458" xr:uid="{0AB64694-6A74-4534-97B0-5F2FEE46A6A0}"/>
    <cellStyle name="Percent 4 4 5" xfId="24839" xr:uid="{2C173AFF-973F-4F14-B070-7298BE06FF24}"/>
    <cellStyle name="Percent 4 4 5 2" xfId="26285" xr:uid="{360E4682-3438-4100-AC92-9935E2D39FC9}"/>
    <cellStyle name="Percent 4 4 5 2 2" xfId="29267" xr:uid="{895D3897-1130-4651-966C-ED230A6ECBCE}"/>
    <cellStyle name="Percent 4 4 5 3" xfId="27756" xr:uid="{55F3614B-6B26-4600-A0ED-05B16ED8B5FB}"/>
    <cellStyle name="Percent 4 4 5 4" xfId="30754" xr:uid="{69933D89-29EC-4B3E-A8A9-876D6AAAE7AB}"/>
    <cellStyle name="Percent 4 4 6" xfId="25137" xr:uid="{AF656972-BC85-4D6C-B667-E091EE99E1F7}"/>
    <cellStyle name="Percent 4 4 6 2" xfId="26594" xr:uid="{FCB7BCC2-FCCC-4A26-9D2D-13A991CA5687}"/>
    <cellStyle name="Percent 4 4 6 2 2" xfId="29578" xr:uid="{2F35C3B9-1DF0-4F3A-8D41-28AD60C1BC35}"/>
    <cellStyle name="Percent 4 4 6 3" xfId="28067" xr:uid="{16960D27-9A1B-42F6-8C64-50C54417114F}"/>
    <cellStyle name="Percent 4 4 6 4" xfId="31066" xr:uid="{AAD188AD-2F09-4C4E-85D6-7BA509DCEB88}"/>
    <cellStyle name="Percent 4 4 7" xfId="25437" xr:uid="{CBEEFC03-B6CB-4207-9173-33B2E9FE201F}"/>
    <cellStyle name="Percent 4 4 7 2" xfId="28392" xr:uid="{863B80C5-E364-4A66-A3DD-68C852632B96}"/>
    <cellStyle name="Percent 4 4 8" xfId="26888" xr:uid="{F513160E-7ED1-4B08-A05F-8790FC1E2698}"/>
    <cellStyle name="Percent 4 4 9" xfId="29870" xr:uid="{11E62D11-E7C3-4FCC-A165-2F2B5417013D}"/>
    <cellStyle name="Percent 4 5" xfId="3394" xr:uid="{298C1E26-B27F-4729-912E-B935BA5FB9F4}"/>
    <cellStyle name="Percent 4 5 2" xfId="22697" xr:uid="{1A18ACA3-FA5E-4E10-B988-0BF4D980248F}"/>
    <cellStyle name="Percent 4 5 2 2" xfId="24206" xr:uid="{50DBEE43-BF31-44FF-88E4-69842806A42D}"/>
    <cellStyle name="Percent 4 5 3" xfId="20577" xr:uid="{07B18604-CB96-4844-952A-C9D561EEAE07}"/>
    <cellStyle name="Percent 4 5 4" xfId="23807" xr:uid="{1569F4AC-5C3C-4F54-97D0-1F9B567EAAB8}"/>
    <cellStyle name="Percent 4 5 5" xfId="5061" xr:uid="{ED1A736F-95A3-4034-ACAC-4EF8CB2C56B5}"/>
    <cellStyle name="Percent 4 6" xfId="20578" xr:uid="{9E032D02-33D6-4B3A-90F1-A8732FC7C945}"/>
    <cellStyle name="Percent 4 6 2" xfId="25701" xr:uid="{B71D8F1B-55F4-4597-A784-518A61577896}"/>
    <cellStyle name="Percent 4 6 2 2" xfId="28667" xr:uid="{8B54AA3C-C0D4-44A9-843F-484058F82E17}"/>
    <cellStyle name="Percent 4 6 3" xfId="27153" xr:uid="{591015CC-046F-408C-A11C-8EB141B18088}"/>
    <cellStyle name="Percent 4 6 4" xfId="30146" xr:uid="{CBCEDA28-A938-4F94-BD0F-472535BFC280}"/>
    <cellStyle name="Percent 4 6 5" xfId="24173" xr:uid="{99F83DEE-69D4-4713-82B1-6256AEBCFA23}"/>
    <cellStyle name="Percent 4 7" xfId="20679" xr:uid="{06162710-2D07-488C-BC63-43A5F010F048}"/>
    <cellStyle name="Percent 4 7 2" xfId="25979" xr:uid="{0F03BB03-AB0B-4E95-82D4-6082547B9357}"/>
    <cellStyle name="Percent 4 7 2 2" xfId="28957" xr:uid="{53195F16-C4B0-4C42-BC71-AECFB4968CE8}"/>
    <cellStyle name="Percent 4 7 3" xfId="27446" xr:uid="{074E8138-AD70-4130-A5B8-0133005F2802}"/>
    <cellStyle name="Percent 4 7 4" xfId="30441" xr:uid="{79C14A5A-D750-4AB8-AB57-168975C1D68C}"/>
    <cellStyle name="Percent 4 7 5" xfId="24545" xr:uid="{512E9E10-47A3-42B2-A2CB-C536A74A3821}"/>
    <cellStyle name="Percent 4 8" xfId="20570" xr:uid="{E6BA28D6-53AE-413D-9A01-DB4FFC218171}"/>
    <cellStyle name="Percent 4 8 2" xfId="26265" xr:uid="{544A4AC0-BD15-485B-A93B-8B316A04BAEA}"/>
    <cellStyle name="Percent 4 8 2 2" xfId="29247" xr:uid="{F1DCE6A4-DEA9-40E9-B4FA-C56C512A44CF}"/>
    <cellStyle name="Percent 4 8 3" xfId="27736" xr:uid="{694CEE6A-43F8-4213-BFE7-8EE030C8FBEF}"/>
    <cellStyle name="Percent 4 8 4" xfId="30734" xr:uid="{6B88BF01-76BB-407F-BABF-70C35AC3B718}"/>
    <cellStyle name="Percent 4 8 5" xfId="24820" xr:uid="{FD682E62-355F-4B57-9E22-A23830DA77A2}"/>
    <cellStyle name="Percent 4 9" xfId="20943" xr:uid="{2132E10C-CEFA-4303-BD98-5B4B6858C322}"/>
    <cellStyle name="Percent 4 9 2" xfId="26577" xr:uid="{D38DE611-3202-4E2E-A42C-BC974584E4D4}"/>
    <cellStyle name="Percent 4 9 2 2" xfId="29561" xr:uid="{409AA6EE-DEB3-4150-8A04-889431E36ADA}"/>
    <cellStyle name="Percent 4 9 3" xfId="28050" xr:uid="{3EA4CC9A-B46E-408A-BF51-F690671EA7B8}"/>
    <cellStyle name="Percent 4 9 4" xfId="31049" xr:uid="{48B4DBD0-AEBA-46A9-B7AD-6FAA7D6F04AF}"/>
    <cellStyle name="Percent 4 9 5" xfId="25120" xr:uid="{4263B8A2-C3B4-4E36-BBB9-9B309E805B54}"/>
    <cellStyle name="Percent 40" xfId="22786" xr:uid="{0655DB84-F1F2-44B9-96CF-A3B14ED456D0}"/>
    <cellStyle name="Percent 40 2" xfId="24345" xr:uid="{91C110FE-C3FF-4D8C-A83F-93E6FE70679A}"/>
    <cellStyle name="Percent 40 3" xfId="23956" xr:uid="{88A021BE-1EDA-4EF0-97D9-53FB85051EEA}"/>
    <cellStyle name="Percent 40 4" xfId="23532" xr:uid="{51212033-2642-4ABB-A0CA-32AAD1C088ED}"/>
    <cellStyle name="Percent 41" xfId="22728" xr:uid="{623AC66A-ECA1-44F7-BCF7-CA45CF9E1052}"/>
    <cellStyle name="Percent 41 2" xfId="24416" xr:uid="{E9CA8F6C-E287-441E-9EDB-267E47BFF428}"/>
    <cellStyle name="Percent 41 3" xfId="24011" xr:uid="{A8C22435-FE09-4824-A9A0-384ECB9A872D}"/>
    <cellStyle name="Percent 41 4" xfId="23539" xr:uid="{6BA8B8D7-25A2-4B47-8BB4-F86466611D42}"/>
    <cellStyle name="Percent 42" xfId="22724" xr:uid="{4A5FA035-BBD5-4AB6-B951-3FF1B196AA56}"/>
    <cellStyle name="Percent 42 2" xfId="24429" xr:uid="{B2C5EBA8-39D7-428A-80C1-5674824F31DB}"/>
    <cellStyle name="Percent 42 3" xfId="24023" xr:uid="{80146684-1A6F-4AAE-8D47-ACC6E12D5421}"/>
    <cellStyle name="Percent 42 4" xfId="23531" xr:uid="{6F2DDB94-0A05-4141-BC1E-73B6751AEAB4}"/>
    <cellStyle name="Percent 43" xfId="22730" xr:uid="{AD54C165-BCE0-43CF-8609-6B189EC078D0}"/>
    <cellStyle name="Percent 43 2" xfId="23657" xr:uid="{6FD541EB-6EA1-4DC7-9668-857B0BB24857}"/>
    <cellStyle name="Percent 43 2 2" xfId="24424" xr:uid="{91BE7622-0AA6-4335-A83A-B9485134BA55}"/>
    <cellStyle name="Percent 43 3" xfId="24018" xr:uid="{636418B5-363F-44BD-8956-40DFE420AAFC}"/>
    <cellStyle name="Percent 43 3 2" xfId="31676" xr:uid="{F3E57461-ECB1-42B6-AF25-26D76DDB718D}"/>
    <cellStyle name="Percent 43 4" xfId="23426" xr:uid="{90D2338F-114B-48A6-8759-F06F9A475E7D}"/>
    <cellStyle name="Percent 44" xfId="22787" xr:uid="{F70FEB23-D6BE-4232-B72F-C6AB14989A89}"/>
    <cellStyle name="Percent 44 2" xfId="23685" xr:uid="{3D365E85-63A8-41EE-BD4F-6D00585B4882}"/>
    <cellStyle name="Percent 44 2 2" xfId="24431" xr:uid="{86E0BF36-BB2E-4B53-B8D9-BE0F3907D625}"/>
    <cellStyle name="Percent 44 3" xfId="23662" xr:uid="{B1FA2730-DBC3-4297-8C57-9E9C27D19A94}"/>
    <cellStyle name="Percent 44 3 2" xfId="31677" xr:uid="{D5279001-54C5-45B3-8336-D5EAE809C93E}"/>
    <cellStyle name="Percent 44 4" xfId="23541" xr:uid="{E091255A-09D9-4FA2-88CD-58A57BD05CC9}"/>
    <cellStyle name="Percent 45" xfId="22717" xr:uid="{41D8BB14-F302-4ABD-8F0F-BD1255FCDAD0}"/>
    <cellStyle name="Percent 45 2" xfId="23684" xr:uid="{87346823-05BB-48D2-8769-9DD3ADF025B3}"/>
    <cellStyle name="Percent 45 2 2" xfId="24434" xr:uid="{25B85005-8D4D-45F5-90F6-7FCCAFDDE401}"/>
    <cellStyle name="Percent 45 3" xfId="23664" xr:uid="{B8F36D41-E5C9-44AC-AE91-CE0FD586E2E7}"/>
    <cellStyle name="Percent 45 4" xfId="23405" xr:uid="{1779DD51-E3CF-4A19-BFAE-EA2EACCD5E90}"/>
    <cellStyle name="Percent 46" xfId="22727" xr:uid="{1916A088-441E-422B-ADC7-7D6766F54960}"/>
    <cellStyle name="Percent 46 2" xfId="23751" xr:uid="{A6341367-16F9-49D3-A5AF-C6577F2CC0D8}"/>
    <cellStyle name="Percent 46 2 2" xfId="24436" xr:uid="{EB0CE5CB-473D-48E1-B7B6-E36756140470}"/>
    <cellStyle name="Percent 46 3" xfId="23572" xr:uid="{DD20686E-0A34-461E-AC01-34638DEE5236}"/>
    <cellStyle name="Percent 46 3 2" xfId="31679" xr:uid="{7BA70D76-04F4-4A86-8E1B-2F584DBC6FDC}"/>
    <cellStyle name="Percent 46 4" xfId="23543" xr:uid="{451C8A1F-0213-404E-845A-0BE146203803}"/>
    <cellStyle name="Percent 47" xfId="22731" xr:uid="{5753BF1C-48D9-4CDD-B334-F34FB54F60F9}"/>
    <cellStyle name="Percent 47 2" xfId="23707" xr:uid="{812B781F-E2F3-48B7-A2AB-121D530DA7C0}"/>
    <cellStyle name="Percent 47 2 2" xfId="24433" xr:uid="{6605A08B-0417-49ED-895A-5B039B2AC4E5}"/>
    <cellStyle name="Percent 47 3" xfId="23639" xr:uid="{F642D5FA-BBB8-4D3A-8C34-FD2F28BB9008}"/>
    <cellStyle name="Percent 47 3 2" xfId="31681" xr:uid="{1568FB97-9D1D-4FD2-B332-3949E8BBA31D}"/>
    <cellStyle name="Percent 47 4" xfId="23548" xr:uid="{5872A0B0-0D10-4883-ACF3-F6E3C640F6FD}"/>
    <cellStyle name="Percent 48" xfId="22732" xr:uid="{955489F7-4CA3-4412-9DD2-A86C2F77A011}"/>
    <cellStyle name="Percent 48 2" xfId="24470" xr:uid="{2EBDB6DC-85B7-4EEE-8F64-A1FC6A59C19B}"/>
    <cellStyle name="Percent 48 3" xfId="24106" xr:uid="{9E6B0FFB-7E77-49F7-AFA6-70C24A0CAE2B}"/>
    <cellStyle name="Percent 48 4" xfId="23547" xr:uid="{D42C408C-3F8C-43F1-9F39-4160449D4CC2}"/>
    <cellStyle name="Percent 49" xfId="22722" xr:uid="{1224A2B6-AEC0-4093-AC61-C8CE27776E5A}"/>
    <cellStyle name="Percent 49 2" xfId="24461" xr:uid="{ED380B0E-1AF4-43F0-BB8A-5A33DADE9FFB}"/>
    <cellStyle name="Percent 49 3" xfId="24095" xr:uid="{5C9F4AB9-B48D-4F6B-AAC7-E48815460597}"/>
    <cellStyle name="Percent 49 4" xfId="23545" xr:uid="{340CA6A9-78F3-438C-8225-01FB28E70B88}"/>
    <cellStyle name="Percent 5" xfId="347" xr:uid="{E8B7239D-38F7-4FC0-9B97-013380C32A8C}"/>
    <cellStyle name="Percent 5 10" xfId="25122" xr:uid="{2592EFA3-895B-4BA3-ABBC-99C0263ED97C}"/>
    <cellStyle name="Percent 5 10 2" xfId="26579" xr:uid="{97DC7CAB-7B90-4AFC-9185-242B91AAE5C3}"/>
    <cellStyle name="Percent 5 10 2 2" xfId="29563" xr:uid="{F499C5C9-CC6B-4C5B-B58F-99EF13064809}"/>
    <cellStyle name="Percent 5 10 3" xfId="28052" xr:uid="{66BC055F-1E1D-4B8F-9658-2C2979232E31}"/>
    <cellStyle name="Percent 5 10 4" xfId="31051" xr:uid="{563571EC-633E-440C-BFCB-C820283FBC37}"/>
    <cellStyle name="Percent 5 11" xfId="25423" xr:uid="{A51CEDDA-B92A-4DC9-9296-D7DF933B174F}"/>
    <cellStyle name="Percent 5 11 2" xfId="28377" xr:uid="{FD886A81-3B2D-4D1A-9AC1-9ABCFC568798}"/>
    <cellStyle name="Percent 5 12" xfId="26873" xr:uid="{8EDD77EB-3961-43E3-83AC-36E05EC6F878}"/>
    <cellStyle name="Percent 5 13" xfId="29855" xr:uid="{901897E1-4C38-4B82-8042-A61AF25DD57E}"/>
    <cellStyle name="Percent 5 14" xfId="23798" xr:uid="{F2DE5CB2-EB33-4117-BB98-5F836E88E5C1}"/>
    <cellStyle name="Percent 5 15" xfId="4547" xr:uid="{8334A590-584D-4ABA-A6EB-29DDAE6F9BF0}"/>
    <cellStyle name="Percent 5 2" xfId="413" xr:uid="{D172080C-1DD5-4E0A-B45A-37F2FF267672}"/>
    <cellStyle name="Percent 5 2 2" xfId="3033" xr:uid="{7FD776B5-DE8E-4D52-ADBA-25269DABA369}"/>
    <cellStyle name="Percent 5 2 2 2" xfId="24188" xr:uid="{5E57EFE9-26E4-43F7-BDF4-CB5DACFC3C0F}"/>
    <cellStyle name="Percent 5 2 2 3" xfId="23794" xr:uid="{DC776642-D14C-4DAE-8F01-EC098868AF3A}"/>
    <cellStyle name="Percent 5 2 2 4" xfId="23319" xr:uid="{B76F1BD1-7C20-4AED-8ED4-4DB0DDCCFF1F}"/>
    <cellStyle name="Percent 5 2 2 5" xfId="5413" xr:uid="{605546DA-2F76-4745-BC2B-9D15287AE70B}"/>
    <cellStyle name="Percent 5 2 3" xfId="2114" xr:uid="{D066D8C3-DE19-490D-8A7A-AACF51CC7B29}"/>
    <cellStyle name="Percent 5 2 3 10" xfId="5329" xr:uid="{90AD6A2A-B333-426E-BB18-9A358663A474}"/>
    <cellStyle name="Percent 5 2 3 2" xfId="3344" xr:uid="{BD321837-2C76-41CF-9C6B-6C1BD9443E55}"/>
    <cellStyle name="Percent 5 2 3 2 2" xfId="25866" xr:uid="{48987898-D194-43DC-A487-DF1C2D867493}"/>
    <cellStyle name="Percent 5 2 3 2 2 2" xfId="28841" xr:uid="{345195A7-4A8B-4C47-A73E-D3C372D1540D}"/>
    <cellStyle name="Percent 5 2 3 2 3" xfId="27327" xr:uid="{018BDD49-3256-4F8E-B779-558D1B79FB5A}"/>
    <cellStyle name="Percent 5 2 3 2 4" xfId="30322" xr:uid="{F2C3122B-2209-4D36-AFAD-0FEAF7260A5F}"/>
    <cellStyle name="Percent 5 2 3 2 5" xfId="24396" xr:uid="{9E3A2C14-292D-454F-926C-C3B50E3EDBB1}"/>
    <cellStyle name="Percent 5 2 3 2 6" xfId="6590" xr:uid="{29E9510F-AC78-4A20-90DC-21DF87F294ED}"/>
    <cellStyle name="Percent 5 2 3 3" xfId="24709" xr:uid="{4D2F2834-6D02-45A1-B32C-2D8F1493220E}"/>
    <cellStyle name="Percent 5 2 3 3 2" xfId="26153" xr:uid="{F9398015-2C8F-46CA-B9B0-878B35002B36}"/>
    <cellStyle name="Percent 5 2 3 3 2 2" xfId="29131" xr:uid="{D5694842-E064-411D-8A87-557295207160}"/>
    <cellStyle name="Percent 5 2 3 3 3" xfId="27620" xr:uid="{A2FCBF20-F53E-44BF-AE00-F57AB2BECFFB}"/>
    <cellStyle name="Percent 5 2 3 3 4" xfId="30618" xr:uid="{8092381B-A53A-42DE-AD6D-60A9E6CF5840}"/>
    <cellStyle name="Percent 5 2 3 4" xfId="24988" xr:uid="{87104A51-074E-46DF-9113-D12279CDDADB}"/>
    <cellStyle name="Percent 5 2 3 4 2" xfId="26444" xr:uid="{13E4B5EE-20AD-4ED0-ADE7-E6FEDD017E7E}"/>
    <cellStyle name="Percent 5 2 3 4 2 2" xfId="29428" xr:uid="{DB83F7FD-2958-4B86-8A18-4C42F64F6573}"/>
    <cellStyle name="Percent 5 2 3 4 3" xfId="27917" xr:uid="{D5A114ED-43B3-492D-A295-6617247A2616}"/>
    <cellStyle name="Percent 5 2 3 4 4" xfId="30916" xr:uid="{732BF9AB-8C43-4A80-B4D3-E8E095993836}"/>
    <cellStyle name="Percent 5 2 3 5" xfId="25285" xr:uid="{4A9F889B-64C8-4396-85A4-3D935EB8DA50}"/>
    <cellStyle name="Percent 5 2 3 5 2" xfId="26753" xr:uid="{37BF7F6F-3BC2-490A-AFA7-C6D8B2FBB4E0}"/>
    <cellStyle name="Percent 5 2 3 5 2 2" xfId="29737" xr:uid="{66193623-3C33-4FDA-926F-A7824E880BE1}"/>
    <cellStyle name="Percent 5 2 3 5 3" xfId="28226" xr:uid="{07653C63-4044-4092-9B40-BB54046D3BE0}"/>
    <cellStyle name="Percent 5 2 3 5 4" xfId="31226" xr:uid="{137C87FB-C9D3-41D6-8992-4EE2368657EB}"/>
    <cellStyle name="Percent 5 2 3 6" xfId="25585" xr:uid="{90C033F0-9D06-4AEF-886D-38046319B9FA}"/>
    <cellStyle name="Percent 5 2 3 6 2" xfId="28551" xr:uid="{BE235ABE-1A6D-409B-8E38-7339C69D99CF}"/>
    <cellStyle name="Percent 5 2 3 7" xfId="27036" xr:uid="{F1B95658-68B1-40A7-B9B2-CDE948019DB3}"/>
    <cellStyle name="Percent 5 2 3 8" xfId="30030" xr:uid="{25961AB3-D6F0-443E-9FB4-61CA6C5D2A77}"/>
    <cellStyle name="Percent 5 2 3 9" xfId="23992" xr:uid="{CD8D5E54-F531-496B-8E52-15D99D7B5563}"/>
    <cellStyle name="Percent 5 2 4" xfId="21025" xr:uid="{F409E69C-B670-47EF-8BA7-3A416AD33569}"/>
    <cellStyle name="Percent 5 2 5" xfId="20580" xr:uid="{43E0F5F2-04C8-44B9-ACCB-65E59DBB9C86}"/>
    <cellStyle name="Percent 5 2 5 2" xfId="23793" xr:uid="{98992424-32BD-4FE6-B37B-B958BDD3E92C}"/>
    <cellStyle name="Percent 5 2 6" xfId="23260" xr:uid="{4D579972-53F7-47CF-995F-668C13E68156}"/>
    <cellStyle name="Percent 5 2 7" xfId="4661" xr:uid="{9D9B2A36-91AF-48D2-9211-DF91F70329C3}"/>
    <cellStyle name="Percent 5 2 8" xfId="4359" xr:uid="{B9C791CA-31D2-4B9F-A64A-5C3FF0C1ECDC}"/>
    <cellStyle name="Percent 5 3" xfId="1443" xr:uid="{EEBCB9DF-16A1-489D-9BC1-C1A0F7E0262B}"/>
    <cellStyle name="Percent 5 3 2" xfId="2442" xr:uid="{EDAA2E17-FE98-414F-B565-CAE830257A01}"/>
    <cellStyle name="Percent 5 3 2 2" xfId="22687" xr:uid="{B3DC33F0-B9DC-4369-9E79-77E46AB8563D}"/>
    <cellStyle name="Percent 5 3 2 3" xfId="4837" xr:uid="{1E2B4375-5779-40CB-96D8-D8248421195B}"/>
    <cellStyle name="Percent 5 3 3" xfId="20581" xr:uid="{EC71FB8C-C04C-49DD-835A-E473E6257BDA}"/>
    <cellStyle name="Percent 5 3 4" xfId="6582" xr:uid="{9A72923B-81B5-4C44-AE66-3E6B9D0719BA}"/>
    <cellStyle name="Percent 5 3 5" xfId="4611" xr:uid="{F73BECBE-C54D-4141-B0A7-F47C150EF042}"/>
    <cellStyle name="Percent 5 4" xfId="1451" xr:uid="{205E967F-690C-4D20-9718-AD3F34F6B93D}"/>
    <cellStyle name="Percent 5 4 10" xfId="31619" xr:uid="{65D23343-6BE1-43B9-A29A-FA3AB2E1B3AD}"/>
    <cellStyle name="Percent 5 4 11" xfId="23054" xr:uid="{CAE58F29-B98C-4360-B53F-8DDBD6F0F298}"/>
    <cellStyle name="Percent 5 4 12" xfId="4768" xr:uid="{9414B7EB-351E-41E4-B968-FE229C8F4E93}"/>
    <cellStyle name="Percent 5 4 2" xfId="22696" xr:uid="{0494E06D-C49E-4280-B022-E6CF986FE796}"/>
    <cellStyle name="Percent 5 4 2 2" xfId="22823" xr:uid="{B37412B7-D755-44D2-B728-B842A1298452}"/>
    <cellStyle name="Percent 5 4 2 2 2" xfId="25882" xr:uid="{333CD489-C581-4332-A54F-EE5155BD63A7}"/>
    <cellStyle name="Percent 5 4 2 2 2 2" xfId="28858" xr:uid="{C9C60BBB-706B-4A78-A3F3-F31600441DFB}"/>
    <cellStyle name="Percent 5 4 2 2 3" xfId="27344" xr:uid="{8400B888-1AF6-4B9B-9455-83A5EB3543EF}"/>
    <cellStyle name="Percent 5 4 2 2 4" xfId="30339" xr:uid="{8EAE964A-C5E0-46BC-B4C2-AF47AE0E41C2}"/>
    <cellStyle name="Percent 5 4 2 2 5" xfId="24414" xr:uid="{D9EE4F22-070A-4056-BEE3-CA0905E784C9}"/>
    <cellStyle name="Percent 5 4 2 3" xfId="24725" xr:uid="{24D23C40-3CBA-41D5-AB55-FAB68C437AC8}"/>
    <cellStyle name="Percent 5 4 2 3 2" xfId="26170" xr:uid="{BF1E9EEC-6AC2-46F3-9CE5-7F2B66D6C1F6}"/>
    <cellStyle name="Percent 5 4 2 3 2 2" xfId="29148" xr:uid="{9A89103C-CE07-4B7B-9369-C16E4C364B06}"/>
    <cellStyle name="Percent 5 4 2 3 3" xfId="27637" xr:uid="{8D224C69-EA1F-484A-99B6-7A6D5C51D24F}"/>
    <cellStyle name="Percent 5 4 2 3 4" xfId="30635" xr:uid="{205FEBAA-5CA2-48EB-B7A8-8F6A14FA6589}"/>
    <cellStyle name="Percent 5 4 2 4" xfId="25005" xr:uid="{18C52FD8-08F5-43E2-B59C-1B95BD6F0A38}"/>
    <cellStyle name="Percent 5 4 2 4 2" xfId="26461" xr:uid="{B74F33CE-B3A0-41F4-90F2-61B1F2B24EE6}"/>
    <cellStyle name="Percent 5 4 2 4 2 2" xfId="29445" xr:uid="{61C1B095-09AC-4F45-9AAC-FB57D114DADD}"/>
    <cellStyle name="Percent 5 4 2 4 3" xfId="27934" xr:uid="{9E64070C-775D-43DF-98C9-ED320EAB5CAE}"/>
    <cellStyle name="Percent 5 4 2 4 4" xfId="30933" xr:uid="{F70245F4-C375-47FA-BC25-4BBB3C79692A}"/>
    <cellStyle name="Percent 5 4 2 5" xfId="25302" xr:uid="{44C58D96-C639-4D1E-BD68-EDBE8D61D829}"/>
    <cellStyle name="Percent 5 4 2 5 2" xfId="26770" xr:uid="{9CDE52AB-B0E3-451D-9B68-A398861B999D}"/>
    <cellStyle name="Percent 5 4 2 5 2 2" xfId="29754" xr:uid="{93B4F15C-42A2-42FC-9604-62DA5EFCD8B9}"/>
    <cellStyle name="Percent 5 4 2 5 3" xfId="28243" xr:uid="{E6860F16-04C1-4AEA-B5CE-23619E744E77}"/>
    <cellStyle name="Percent 5 4 2 5 4" xfId="31243" xr:uid="{FCA4D29E-144D-4C21-BA05-7BB6D7E31B4A}"/>
    <cellStyle name="Percent 5 4 2 6" xfId="25602" xr:uid="{FBBE4786-AE90-48FC-8E16-E4585F21FB00}"/>
    <cellStyle name="Percent 5 4 2 6 2" xfId="28568" xr:uid="{7C4AB219-CD91-47DE-AB1C-E4DF4D1C273C}"/>
    <cellStyle name="Percent 5 4 2 7" xfId="27053" xr:uid="{A0645F6E-17E6-44D8-9C53-8D8B1A55D74C}"/>
    <cellStyle name="Percent 5 4 2 8" xfId="30047" xr:uid="{F5072CEA-6C4B-4F8F-9CE0-7649C74FE375}"/>
    <cellStyle name="Percent 5 4 2 9" xfId="24009" xr:uid="{F7C25861-7B7A-4DF1-8BB9-EA28D8E16AA0}"/>
    <cellStyle name="Percent 5 4 3" xfId="20742" xr:uid="{0B9AA19C-AF7D-4E8F-9DEA-BF1D2F2A9CBE}"/>
    <cellStyle name="Percent 5 4 3 2" xfId="25719" xr:uid="{91B51541-D817-46BD-ADFC-85CFE168FD46}"/>
    <cellStyle name="Percent 5 4 3 2 2" xfId="28685" xr:uid="{C1082A7A-A770-4624-BEB8-DD2578128FD6}"/>
    <cellStyle name="Percent 5 4 3 3" xfId="27171" xr:uid="{7A507123-3E92-485E-A840-53B2C3A40EF2}"/>
    <cellStyle name="Percent 5 4 3 4" xfId="30164" xr:uid="{66C32E81-DBE3-437A-81EB-747151485BBD}"/>
    <cellStyle name="Percent 5 4 3 5" xfId="24221" xr:uid="{9888284C-78E9-4AC7-B40D-59D18C93BEF6}"/>
    <cellStyle name="Percent 5 4 4" xfId="22819" xr:uid="{7C74E573-C34C-40E1-A021-6DE6BD7AC140}"/>
    <cellStyle name="Percent 5 4 4 2" xfId="25996" xr:uid="{F2B2C695-1B2C-4502-AEE3-823ED8E4DA2E}"/>
    <cellStyle name="Percent 5 4 4 2 2" xfId="28975" xr:uid="{2A9822F0-7C27-44DF-9C34-E9263E2BCDAF}"/>
    <cellStyle name="Percent 5 4 4 3" xfId="27464" xr:uid="{A46DFDF4-B151-48AC-B051-95AA22A113F2}"/>
    <cellStyle name="Percent 5 4 4 4" xfId="30459" xr:uid="{739BDB1A-6EDE-4A7A-AC47-376867B661B8}"/>
    <cellStyle name="Percent 5 4 4 5" xfId="24562" xr:uid="{27A98698-56EB-4377-92E2-5F0EA61F2446}"/>
    <cellStyle name="Percent 5 4 5" xfId="5058" xr:uid="{0857F39B-5558-45E6-9A6B-E2AB45EC8101}"/>
    <cellStyle name="Percent 5 4 5 2" xfId="26286" xr:uid="{E06B65F0-B1D1-4A0D-AB8E-394489AA073E}"/>
    <cellStyle name="Percent 5 4 5 2 2" xfId="29268" xr:uid="{913FF2BE-85B8-4B97-9A98-45416072F441}"/>
    <cellStyle name="Percent 5 4 5 3" xfId="27757" xr:uid="{425DD972-CFBC-4FA8-91CF-90049486F2A6}"/>
    <cellStyle name="Percent 5 4 5 4" xfId="30755" xr:uid="{98DCEBA2-933E-4D89-B837-265431E1B664}"/>
    <cellStyle name="Percent 5 4 5 5" xfId="24840" xr:uid="{B86D4E06-4EEB-4998-B6FD-E2F63B07E4A4}"/>
    <cellStyle name="Percent 5 4 6" xfId="25138" xr:uid="{42C9418F-4162-4EAC-83BB-258D3B6FBCA3}"/>
    <cellStyle name="Percent 5 4 6 2" xfId="26595" xr:uid="{C1C94B69-7A41-4390-A6A6-4FED9D50DFC4}"/>
    <cellStyle name="Percent 5 4 6 2 2" xfId="29579" xr:uid="{E55C60F3-86B5-4DBA-BBCE-C3D809C08F46}"/>
    <cellStyle name="Percent 5 4 6 3" xfId="28068" xr:uid="{8254DC34-F767-45F3-BDB4-4C87F941873F}"/>
    <cellStyle name="Percent 5 4 6 4" xfId="31067" xr:uid="{C32F3F1B-430E-440A-BF84-98C5BB8251A6}"/>
    <cellStyle name="Percent 5 4 7" xfId="25438" xr:uid="{947B5833-D281-4AA6-B641-D282ECE1784F}"/>
    <cellStyle name="Percent 5 4 7 2" xfId="28393" xr:uid="{B722B925-2A7C-400B-BA61-C9D18CDDABEC}"/>
    <cellStyle name="Percent 5 4 8" xfId="26889" xr:uid="{F0383B94-6FA5-4C45-8B5F-B806C512F149}"/>
    <cellStyle name="Percent 5 4 9" xfId="29871" xr:uid="{EB57DE71-8E65-4207-A0BD-D95A6D297A45}"/>
    <cellStyle name="Percent 5 5" xfId="1496" xr:uid="{381AFC9E-D640-4574-9874-C939C6C4EF97}"/>
    <cellStyle name="Percent 5 5 2" xfId="24195" xr:uid="{B3F7EE52-458F-430C-843D-F78906365632}"/>
    <cellStyle name="Percent 5 5 3" xfId="31578" xr:uid="{5799342D-D07E-451C-B8D3-60A72056B327}"/>
    <cellStyle name="Percent 5 5 4" xfId="23799" xr:uid="{22F7D9C0-D40A-4916-900F-CEB08B8AEEBC}"/>
    <cellStyle name="Percent 5 5 5" xfId="20579" xr:uid="{9D965D22-2F82-4094-B83E-649AAF5FE7B4}"/>
    <cellStyle name="Percent 5 6" xfId="3453" xr:uid="{A4B9E2E6-5DD8-4030-8546-86900927EBBD}"/>
    <cellStyle name="Percent 5 6 10" xfId="20940" xr:uid="{DFDEA07E-1372-4314-98CC-3B3EA581B8F5}"/>
    <cellStyle name="Percent 5 6 2" xfId="22775" xr:uid="{9A538FBD-6738-4FCC-BB77-D5B0C69A63ED}"/>
    <cellStyle name="Percent 5 6 2 2" xfId="25797" xr:uid="{CBB96304-64A2-499D-911F-37BB92C019B3}"/>
    <cellStyle name="Percent 5 6 2 2 2" xfId="28774" xr:uid="{5B7732E9-5743-4459-96D2-E9423ED0B0CC}"/>
    <cellStyle name="Percent 5 6 2 3" xfId="27260" xr:uid="{9EF6DE7E-332D-422F-A17D-BD492DDD55C9}"/>
    <cellStyle name="Percent 5 6 2 4" xfId="30254" xr:uid="{A48FF83F-8F54-4FE4-B166-CBE52C30FDFB}"/>
    <cellStyle name="Percent 5 6 2 5" xfId="24325" xr:uid="{6C358380-F794-4798-8D59-C3E6022A4453}"/>
    <cellStyle name="Percent 5 6 3" xfId="24640" xr:uid="{9F7D39C4-0FE3-40B6-B261-BDBD912D29D9}"/>
    <cellStyle name="Percent 5 6 3 2" xfId="26084" xr:uid="{A9F23693-137A-4698-9BF4-F290EBF90816}"/>
    <cellStyle name="Percent 5 6 3 2 2" xfId="29063" xr:uid="{A411AE5B-5121-4249-8A49-D214F0228022}"/>
    <cellStyle name="Percent 5 6 3 3" xfId="27552" xr:uid="{D2FAF710-3222-4BA2-863D-50215FF5B35D}"/>
    <cellStyle name="Percent 5 6 3 4" xfId="30549" xr:uid="{8E6FC4BC-0D5D-4DC4-881B-65F3BA2DCA41}"/>
    <cellStyle name="Percent 5 6 4" xfId="24919" xr:uid="{23DA8AEA-848D-4E29-A58A-67EF737622D7}"/>
    <cellStyle name="Percent 5 6 4 2" xfId="26376" xr:uid="{6C5C9761-FF3F-46BB-B0F7-A75B0CF52DFA}"/>
    <cellStyle name="Percent 5 6 4 2 2" xfId="29360" xr:uid="{297586AE-EC04-4777-9A41-F556673475F8}"/>
    <cellStyle name="Percent 5 6 4 3" xfId="27849" xr:uid="{910C080F-55E6-44E6-91B9-903BD9AE4435}"/>
    <cellStyle name="Percent 5 6 4 4" xfId="30847" xr:uid="{4F71174E-AA0A-4C2E-864E-C21D51A6F2D1}"/>
    <cellStyle name="Percent 5 6 5" xfId="25216" xr:uid="{FA36E565-0540-4867-8444-1E75FDBA4D07}"/>
    <cellStyle name="Percent 5 6 5 2" xfId="26685" xr:uid="{423D95BE-8AF8-460B-97C2-1294A8B65A7A}"/>
    <cellStyle name="Percent 5 6 5 2 2" xfId="29669" xr:uid="{DAB8E300-CC11-49AF-AD1A-C52BA19BDADC}"/>
    <cellStyle name="Percent 5 6 5 3" xfId="28158" xr:uid="{4A3A28DE-256D-43AB-84EC-35A29103C6E3}"/>
    <cellStyle name="Percent 5 6 5 4" xfId="31157" xr:uid="{4C835C1C-4E7C-44C6-96E6-12F1853AA21D}"/>
    <cellStyle name="Percent 5 6 6" xfId="25516" xr:uid="{89A72226-D818-4E1C-8F8B-20944349C781}"/>
    <cellStyle name="Percent 5 6 6 2" xfId="28483" xr:uid="{D83D1704-6C52-44B8-B4C6-B17468EF6792}"/>
    <cellStyle name="Percent 5 6 7" xfId="26967" xr:uid="{53F4A43D-7A90-4789-A0A9-9AF458E440A6}"/>
    <cellStyle name="Percent 5 6 8" xfId="29961" xr:uid="{A1EF56FF-AD79-4282-8313-8B89148B0FE1}"/>
    <cellStyle name="Percent 5 6 9" xfId="23938" xr:uid="{4983722B-51E1-406C-814E-A9B3EAAA0116}"/>
    <cellStyle name="Percent 5 7" xfId="6686" xr:uid="{40DABA27-13E5-4B1C-8082-13C5A7ABED61}"/>
    <cellStyle name="Percent 5 7 2" xfId="25703" xr:uid="{21236EDD-0A21-4C82-8CAD-08008A8DD7F8}"/>
    <cellStyle name="Percent 5 7 2 2" xfId="28669" xr:uid="{C4C18EE9-CFA1-4C27-8483-3E2CEEBB67FD}"/>
    <cellStyle name="Percent 5 7 3" xfId="27155" xr:uid="{1063DDBF-29B7-4E6A-9063-7BE20DA33DD0}"/>
    <cellStyle name="Percent 5 7 4" xfId="30148" xr:uid="{B6058469-86BD-4CE1-A5C6-D35A08A71A16}"/>
    <cellStyle name="Percent 5 7 5" xfId="24194" xr:uid="{7AA17DA1-4D33-441D-8EE6-31B2C9C0C056}"/>
    <cellStyle name="Percent 5 8" xfId="24547" xr:uid="{E3186C05-1619-4B1E-B3B0-677450903201}"/>
    <cellStyle name="Percent 5 8 2" xfId="25981" xr:uid="{223549AE-BFD1-4B0D-A69B-8611B4C0B152}"/>
    <cellStyle name="Percent 5 8 2 2" xfId="28959" xr:uid="{A17F7D78-5188-4BDD-8BF2-E682A2979F6A}"/>
    <cellStyle name="Percent 5 8 3" xfId="27448" xr:uid="{41B666DA-B05F-41C7-BD39-1E4A2A91ED6B}"/>
    <cellStyle name="Percent 5 8 4" xfId="30443" xr:uid="{384F7D30-9D79-47A5-97B7-AE9EB5D9A2B0}"/>
    <cellStyle name="Percent 5 9" xfId="24823" xr:uid="{11209E8E-58A1-4058-89D5-92A89C02B661}"/>
    <cellStyle name="Percent 5 9 2" xfId="26268" xr:uid="{73CFEAA5-6A32-4D43-A489-DA6B53F184D7}"/>
    <cellStyle name="Percent 5 9 2 2" xfId="29250" xr:uid="{6B124509-B426-486F-9561-0C8BED8871FF}"/>
    <cellStyle name="Percent 5 9 3" xfId="27739" xr:uid="{425E5DC6-FF91-4DA0-8C5A-C5442919A8C5}"/>
    <cellStyle name="Percent 5 9 4" xfId="30737" xr:uid="{CE2B305F-8B54-4DCE-A802-D68C12C1C3E6}"/>
    <cellStyle name="Percent 50" xfId="22729" xr:uid="{14C9D569-06C8-4C4C-973F-94FE81ECFF0E}"/>
    <cellStyle name="Percent 50 2" xfId="23760" xr:uid="{E3F2EC09-BBEF-4603-A83C-04999670B601}"/>
    <cellStyle name="Percent 50 2 2" xfId="24474" xr:uid="{A7CDF306-BA07-485B-BD51-AE6E3CC72BA4}"/>
    <cellStyle name="Percent 50 3" xfId="24109" xr:uid="{C8C16443-6B77-4490-A58E-FEB031F0FD1C}"/>
    <cellStyle name="Percent 50 3 2" xfId="31683" xr:uid="{E9F9A646-F4DE-4BA2-8D33-82E2EA56FEF0}"/>
    <cellStyle name="Percent 50 4" xfId="23551" xr:uid="{EE0E11F7-B53B-48A3-AF17-C607AE5729E9}"/>
    <cellStyle name="Percent 51" xfId="4858" xr:uid="{6DD3BDA4-81FD-428A-B170-CDAAECACFBF6}"/>
    <cellStyle name="Percent 51 2" xfId="24472" xr:uid="{09820CFA-1C75-44A3-B119-F3C6455473A8}"/>
    <cellStyle name="Percent 51 3" xfId="23762" xr:uid="{23E5BDF6-805A-4F4F-A962-C9638CC61F95}"/>
    <cellStyle name="Percent 52" xfId="23765" xr:uid="{226B2EB1-7FE3-42D2-85E5-4C3F0580E0DD}"/>
    <cellStyle name="Percent 52 2" xfId="24435" xr:uid="{89FDEB19-BC9B-451D-B4BB-D21AFD8D2863}"/>
    <cellStyle name="Percent 53" xfId="23766" xr:uid="{AE93F489-4A78-4DE9-881F-E0186F6D0592}"/>
    <cellStyle name="Percent 53 2" xfId="24432" xr:uid="{AAC4E4CC-945E-4EE3-A68C-F4154080C0A4}"/>
    <cellStyle name="Percent 54" xfId="24108" xr:uid="{D8B51729-B5BD-4E75-8D22-156380027564}"/>
    <cellStyle name="Percent 54 2" xfId="24473" xr:uid="{CF0E28AF-0FC2-4B76-B6B9-2BBDCFB1E961}"/>
    <cellStyle name="Percent 55" xfId="24110" xr:uid="{ABA37DB8-DF66-4F40-8076-53CD2ED4CE64}"/>
    <cellStyle name="Percent 55 2" xfId="24475" xr:uid="{BD6033CD-A376-49C8-B1C0-FF46CACF59E5}"/>
    <cellStyle name="Percent 56" xfId="24112" xr:uid="{BC65637A-4207-455C-BCB9-9796159DC70F}"/>
    <cellStyle name="Percent 56 2" xfId="24477" xr:uid="{4D8F5F55-463D-414B-A252-108BDC3B8E40}"/>
    <cellStyle name="Percent 57" xfId="24111" xr:uid="{170DD2FC-1C76-444C-A25F-26994A071E0B}"/>
    <cellStyle name="Percent 57 2" xfId="24476" xr:uid="{D7CC7932-67AA-4A21-81E1-B8AF5C1098BF}"/>
    <cellStyle name="Percent 58" xfId="24113" xr:uid="{8026286C-83A0-4675-AC07-977BC64B9E0A}"/>
    <cellStyle name="Percent 58 2" xfId="24478" xr:uid="{F1FB73AC-9E37-4BB3-87E2-E4F31C2B169B}"/>
    <cellStyle name="Percent 59" xfId="24114" xr:uid="{FFA7A3B8-DB99-4445-B13C-4C8824FF6F31}"/>
    <cellStyle name="Percent 59 2" xfId="24479" xr:uid="{AE5B99D9-B9A7-4427-9821-8D850D413BB3}"/>
    <cellStyle name="Percent 6" xfId="346" xr:uid="{991276FD-13DE-42AA-B807-DB53103AD4FA}"/>
    <cellStyle name="Percent 6 2" xfId="2431" xr:uid="{96FD0F0C-0C6D-4D47-83F3-58B9027532A7}"/>
    <cellStyle name="Percent 6 2 10" xfId="23304" xr:uid="{B6A53D35-087D-482C-A8E1-B16C69F12501}"/>
    <cellStyle name="Percent 6 2 11" xfId="23011" xr:uid="{062CC8E9-37BC-4AF3-B0D5-A2ABDA5CD452}"/>
    <cellStyle name="Percent 6 2 2" xfId="4169" xr:uid="{ABE9CA52-45C1-4104-93A4-90DB88C02A4F}"/>
    <cellStyle name="Percent 6 2 2 2" xfId="22138" xr:uid="{33AC1273-C1F8-4B90-BD9B-C0CB82897D6C}"/>
    <cellStyle name="Percent 6 2 2 2 2" xfId="28842" xr:uid="{A08BB88A-34EF-4A67-9777-48DE176158DD}"/>
    <cellStyle name="Percent 6 2 2 2 3" xfId="25867" xr:uid="{4902BEF7-4884-4410-9A2B-DF34B0C0B891}"/>
    <cellStyle name="Percent 6 2 2 3" xfId="27328" xr:uid="{53219967-6C77-4E6C-A9E7-F9C07732BBED}"/>
    <cellStyle name="Percent 6 2 2 4" xfId="30323" xr:uid="{D88310C3-6C99-4DBA-BF92-209B58AB495C}"/>
    <cellStyle name="Percent 6 2 2 5" xfId="24397" xr:uid="{E83C8014-5D18-4454-A900-DB3BA21A344B}"/>
    <cellStyle name="Percent 6 2 2 6" xfId="6142" xr:uid="{A81DF983-42AA-4809-A708-142B96AFBEFC}"/>
    <cellStyle name="Percent 6 2 3" xfId="21165" xr:uid="{49FA031E-0BDE-4DE0-8B9C-84E673D0144D}"/>
    <cellStyle name="Percent 6 2 3 2" xfId="26154" xr:uid="{743E57C2-1BD7-4CB4-88EC-28FAE5BF0A08}"/>
    <cellStyle name="Percent 6 2 3 2 2" xfId="29132" xr:uid="{133D61DD-9030-4CEE-A8C4-7B2BFBDA30C5}"/>
    <cellStyle name="Percent 6 2 3 3" xfId="27621" xr:uid="{2BDC610A-9227-4053-A406-2BC63A78DDCD}"/>
    <cellStyle name="Percent 6 2 3 4" xfId="30619" xr:uid="{FC3F8D12-CC3B-4C43-A37F-A9FC5F456414}"/>
    <cellStyle name="Percent 6 2 3 5" xfId="24710" xr:uid="{747770CC-3D5B-44FF-AB59-9D91915EBD1A}"/>
    <cellStyle name="Percent 6 2 4" xfId="20583" xr:uid="{AC107C6F-0ECA-4266-9E2E-A67A9EB48D69}"/>
    <cellStyle name="Percent 6 2 4 2" xfId="26445" xr:uid="{8F94BAEE-D7C2-496A-91FE-696AC2284D25}"/>
    <cellStyle name="Percent 6 2 4 2 2" xfId="29429" xr:uid="{25E87A2D-8698-4E63-AD7B-9739011242FD}"/>
    <cellStyle name="Percent 6 2 4 3" xfId="27918" xr:uid="{BEFD76BF-3135-498B-A6D4-9E59A9B1FA66}"/>
    <cellStyle name="Percent 6 2 4 4" xfId="30917" xr:uid="{8FEBE083-9E9B-4085-91D0-629557061954}"/>
    <cellStyle name="Percent 6 2 4 5" xfId="24989" xr:uid="{E434F71F-A3ED-4678-95B4-CE606AB98E7B}"/>
    <cellStyle name="Percent 6 2 5" xfId="5325" xr:uid="{A8FB61E9-4C06-4EA2-BAB5-A5BBDDB6330B}"/>
    <cellStyle name="Percent 6 2 5 2" xfId="26754" xr:uid="{6F66189E-46D3-4D93-AB0A-E9143BE9D4E6}"/>
    <cellStyle name="Percent 6 2 5 2 2" xfId="29738" xr:uid="{17EA336C-A3E9-49B6-A8CC-6E69CEC5FB6E}"/>
    <cellStyle name="Percent 6 2 5 3" xfId="28227" xr:uid="{5A566C99-49F4-4878-8B63-4C00F9CBB4D2}"/>
    <cellStyle name="Percent 6 2 5 4" xfId="31227" xr:uid="{C00866D2-04C1-4DA1-92DB-EC162A0C5381}"/>
    <cellStyle name="Percent 6 2 5 5" xfId="25286" xr:uid="{1678D709-86A8-4929-819D-17577AAB113F}"/>
    <cellStyle name="Percent 6 2 6" xfId="25586" xr:uid="{B8E019C7-93CC-4D59-9B55-5B08D456D914}"/>
    <cellStyle name="Percent 6 2 6 2" xfId="28552" xr:uid="{AA10F660-EA99-4085-8891-7C37ABD24706}"/>
    <cellStyle name="Percent 6 2 7" xfId="27037" xr:uid="{36DABBF1-BA28-43D0-A12B-662D6B3D9DD3}"/>
    <cellStyle name="Percent 6 2 8" xfId="30031" xr:uid="{454D8B4B-B2FC-468C-BA9A-607313B695B6}"/>
    <cellStyle name="Percent 6 2 9" xfId="23993" xr:uid="{6F2E9A28-00FB-460E-A11E-1408B9FEB20A}"/>
    <cellStyle name="Percent 6 3" xfId="3452" xr:uid="{2F154EBC-3E61-445B-804C-1B19E5E64678}"/>
    <cellStyle name="Percent 6 3 10" xfId="5555" xr:uid="{52D08958-1135-4F34-8D17-1DA49E7497F3}"/>
    <cellStyle name="Percent 6 3 2" xfId="6334" xr:uid="{65E0B30C-ADBE-4638-9BEE-D9709CF057B9}"/>
    <cellStyle name="Percent 6 3 2 2" xfId="22391" xr:uid="{F2AC3C8E-4461-497D-83AD-0B270E955A4D}"/>
    <cellStyle name="Percent 6 3 2 2 2" xfId="28775" xr:uid="{7A99EC9A-36D2-4CDC-A21F-A6E0DD28F2E3}"/>
    <cellStyle name="Percent 6 3 2 2 3" xfId="25798" xr:uid="{0C265402-320D-4378-A485-0536976C103D}"/>
    <cellStyle name="Percent 6 3 2 3" xfId="27261" xr:uid="{757AC2E2-87FE-4029-A4C0-0147EA9CC4F5}"/>
    <cellStyle name="Percent 6 3 2 4" xfId="30255" xr:uid="{0A3BEBC2-329E-4F84-AFBA-CA5D61F6BD7C}"/>
    <cellStyle name="Percent 6 3 2 5" xfId="24326" xr:uid="{FE7F3725-6DF4-4DF4-9511-28A02E150F07}"/>
    <cellStyle name="Percent 6 3 3" xfId="21407" xr:uid="{B707AEBD-DC4F-4304-9514-33862264C3DD}"/>
    <cellStyle name="Percent 6 3 3 2" xfId="26085" xr:uid="{73A53E94-1255-4DBA-A643-64FB349715B0}"/>
    <cellStyle name="Percent 6 3 3 2 2" xfId="29064" xr:uid="{DFD52EE6-226A-4221-AE21-21CEF10BB238}"/>
    <cellStyle name="Percent 6 3 3 3" xfId="27553" xr:uid="{E4E30BA3-8C10-4EAE-A5C6-84160A9D4869}"/>
    <cellStyle name="Percent 6 3 3 4" xfId="30550" xr:uid="{EA2E9B4B-DEBC-4A91-86EE-D7016F15496C}"/>
    <cellStyle name="Percent 6 3 3 5" xfId="24641" xr:uid="{FE736059-EA1D-4F96-B035-E5F065D14EBF}"/>
    <cellStyle name="Percent 6 3 4" xfId="20701" xr:uid="{9998A051-A065-4961-8759-F6089877D667}"/>
    <cellStyle name="Percent 6 3 4 2" xfId="22749" xr:uid="{0C7237D3-01DF-4EB5-BAD1-B1E4806CE5C7}"/>
    <cellStyle name="Percent 6 3 4 2 2" xfId="29361" xr:uid="{30508BFA-DB0B-4C52-9326-5BAF55920065}"/>
    <cellStyle name="Percent 6 3 4 2 3" xfId="26377" xr:uid="{6D250157-05DA-4D4D-8168-FF4DF323BF7C}"/>
    <cellStyle name="Percent 6 3 4 3" xfId="27850" xr:uid="{730258E8-D419-47FD-8BC2-49148E94B1CB}"/>
    <cellStyle name="Percent 6 3 4 4" xfId="30848" xr:uid="{8707CE7F-7F01-49CD-9782-F6881786FE55}"/>
    <cellStyle name="Percent 6 3 4 5" xfId="24920" xr:uid="{C8A9053E-9293-4B9B-AE46-EE2D344C8DF7}"/>
    <cellStyle name="Percent 6 3 5" xfId="25217" xr:uid="{528491B4-7AE6-4AF9-9BF5-C3C427118891}"/>
    <cellStyle name="Percent 6 3 5 2" xfId="26686" xr:uid="{C10E7EAA-85E8-44A4-ACAB-D0259AD6F58B}"/>
    <cellStyle name="Percent 6 3 5 2 2" xfId="29670" xr:uid="{EF781DBC-113E-46BD-8DBB-7C0E5CF89C63}"/>
    <cellStyle name="Percent 6 3 5 3" xfId="28159" xr:uid="{ED8525E2-36F2-4912-8CA8-EE94F26C852F}"/>
    <cellStyle name="Percent 6 3 5 4" xfId="31158" xr:uid="{AFE2A600-D7AE-4F74-9EC5-E3B03B1F7175}"/>
    <cellStyle name="Percent 6 3 6" xfId="25517" xr:uid="{8A7E35CB-3736-4860-956F-EFEB5193DB1F}"/>
    <cellStyle name="Percent 6 3 6 2" xfId="28484" xr:uid="{B9C4E86A-A0D8-4BA2-BC88-1FD38CE831B8}"/>
    <cellStyle name="Percent 6 3 7" xfId="26968" xr:uid="{835F4187-33F4-4796-843F-D5CE64371C75}"/>
    <cellStyle name="Percent 6 3 8" xfId="29962" xr:uid="{4D6B630D-F352-4B36-9C8E-B4331EF0C1DF}"/>
    <cellStyle name="Percent 6 3 9" xfId="23939" xr:uid="{4C1FB4AC-64ED-4048-B373-FF83A1E56724}"/>
    <cellStyle name="Percent 6 4" xfId="1447" xr:uid="{E5E1CC1E-FA30-40C7-960E-75F1E0AE9C1E}"/>
    <cellStyle name="Percent 6 4 2" xfId="21893" xr:uid="{F2E44202-B91A-4D79-ADDD-0FCDB52E3375}"/>
    <cellStyle name="Percent 6 4 3" xfId="20582" xr:uid="{F388B565-3519-488E-A772-EC0B1603CAE8}"/>
    <cellStyle name="Percent 6 4 4" xfId="24189" xr:uid="{C4935BEB-D6CC-42B2-A526-5AF449C6B1C6}"/>
    <cellStyle name="Percent 6 5" xfId="20936" xr:uid="{EB46DA9B-ED3C-4BCC-B56D-2E547897250C}"/>
    <cellStyle name="Percent 6 5 2" xfId="23234" xr:uid="{DBDDD5CF-5018-424F-AAB1-DC924062649B}"/>
    <cellStyle name="Percent 6 6" xfId="6687" xr:uid="{EEC93C33-8F24-4EDB-B3BA-8FDA06F1DA6D}"/>
    <cellStyle name="Percent 6 7" xfId="5049" xr:uid="{13ABC645-6CFD-475A-B26D-569B87B670E3}"/>
    <cellStyle name="Percent 6 8" xfId="22966" xr:uid="{A4A96593-7290-4262-A570-2BFE9AF2BBCE}"/>
    <cellStyle name="Percent 60" xfId="24122" xr:uid="{E5567DDD-B5AC-427C-9750-7312F18DEFDF}"/>
    <cellStyle name="Percent 60 2" xfId="24487" xr:uid="{6475A930-4570-4988-81E3-F497B7256CB2}"/>
    <cellStyle name="Percent 61" xfId="24121" xr:uid="{C4BE3CB0-B5A6-4C34-A1EB-573E32A8F22D}"/>
    <cellStyle name="Percent 61 2" xfId="24486" xr:uid="{3A946D49-06FE-434F-9A12-A8AC377CDE97}"/>
    <cellStyle name="Percent 62" xfId="24133" xr:uid="{164B6831-A853-44B8-A84A-A244EA8D0189}"/>
    <cellStyle name="Percent 62 2" xfId="24500" xr:uid="{9C652773-B0DD-4150-AF37-5B6317D1DC5A}"/>
    <cellStyle name="Percent 63" xfId="24143" xr:uid="{AE06EE4F-0999-490A-A93D-9C61705AB117}"/>
    <cellStyle name="Percent 63 2" xfId="24509" xr:uid="{BC4C534A-A951-4E29-91A3-0F16A88950EF}"/>
    <cellStyle name="Percent 63 2 2" xfId="25942" xr:uid="{CB262C40-C691-4AEB-83C3-6342CEE05F9A}"/>
    <cellStyle name="Percent 63 2 2 2" xfId="28919" xr:uid="{F5820642-0871-47FB-B67F-25ADB0240EED}"/>
    <cellStyle name="Percent 63 2 3" xfId="27408" xr:uid="{BC1FF175-0D35-4E37-9177-5495A7C5A05A}"/>
    <cellStyle name="Percent 63 2 4" xfId="30403" xr:uid="{E0F5F13D-E9F3-41B4-B74A-18E5CE3F274D}"/>
    <cellStyle name="Percent 63 3" xfId="24787" xr:uid="{C84F5A3A-02F4-40AB-86FB-26A65124C0F1}"/>
    <cellStyle name="Percent 63 3 2" xfId="26230" xr:uid="{2C9E3243-940D-42EA-B1A5-9BE7CBD55D6F}"/>
    <cellStyle name="Percent 63 3 2 2" xfId="29212" xr:uid="{6A8CBED9-1AEA-40B5-8096-89B352325C60}"/>
    <cellStyle name="Percent 63 3 3" xfId="27701" xr:uid="{346937BE-4F7E-4055-A443-2B9D19215F97}"/>
    <cellStyle name="Percent 63 3 4" xfId="30699" xr:uid="{2A9ADB36-53C4-4D56-98DA-8E0A815560BF}"/>
    <cellStyle name="Percent 63 4" xfId="25073" xr:uid="{39AF64F1-4573-4076-8E87-DC3877702828}"/>
    <cellStyle name="Percent 63 4 2" xfId="26530" xr:uid="{889F5F5E-CACC-4D7F-9815-2693CC40FA00}"/>
    <cellStyle name="Percent 63 4 2 2" xfId="29514" xr:uid="{D89C4452-8C07-4950-BC69-EE37252B828C}"/>
    <cellStyle name="Percent 63 4 3" xfId="28003" xr:uid="{8CCBDDE4-FB99-48CE-B9B7-687860B5EEC4}"/>
    <cellStyle name="Percent 63 4 4" xfId="31002" xr:uid="{EBAD4B59-317B-486C-965B-9DC86CE5A5F6}"/>
    <cellStyle name="Percent 63 5" xfId="25366" xr:uid="{D33EDBCD-12E9-4BA2-9D06-3C693F5A4000}"/>
    <cellStyle name="Percent 63 5 2" xfId="26834" xr:uid="{2A0C3876-90A1-48FD-8A81-AB911225DFAA}"/>
    <cellStyle name="Percent 63 5 2 2" xfId="29818" xr:uid="{2219DEE1-995C-46E6-80F1-86C87B68FCD4}"/>
    <cellStyle name="Percent 63 5 3" xfId="28307" xr:uid="{5F6A5C64-4E0F-420B-8A93-FC042A36D946}"/>
    <cellStyle name="Percent 63 5 4" xfId="31307" xr:uid="{E37D0708-68BD-4A77-8FBA-E5C3A6BB06FC}"/>
    <cellStyle name="Percent 63 6" xfId="25666" xr:uid="{E1E654CA-A969-493D-A369-1EC5F8D2D72B}"/>
    <cellStyle name="Percent 63 6 2" xfId="28632" xr:uid="{A65BC85F-B3DE-4508-9956-37E544ACE3FF}"/>
    <cellStyle name="Percent 63 7" xfId="27117" xr:uid="{2BF8DE8C-053C-435E-98A8-B21F4A8CFE4E}"/>
    <cellStyle name="Percent 63 8" xfId="30111" xr:uid="{F0BA9E90-C9A4-4583-B659-C4847B91CD39}"/>
    <cellStyle name="Percent 64" xfId="24141" xr:uid="{685DB518-1B8D-4C4F-ADCC-7FD5FF8EA367}"/>
    <cellStyle name="Percent 64 2" xfId="24507" xr:uid="{61FCF649-AFAB-4386-B69C-68DFE9F13AD5}"/>
    <cellStyle name="Percent 64 2 2" xfId="25939" xr:uid="{D876FF43-F775-446B-980D-252A4D9E9CD7}"/>
    <cellStyle name="Percent 64 2 2 2" xfId="28916" xr:uid="{828FBD2F-3A99-40A0-9A02-BFC3B816F81D}"/>
    <cellStyle name="Percent 64 2 3" xfId="27405" xr:uid="{8BA85EB8-7478-48B9-8049-9A37419F30C0}"/>
    <cellStyle name="Percent 64 2 4" xfId="30400" xr:uid="{ABC1F550-C194-4151-90B7-B6B50195EEE8}"/>
    <cellStyle name="Percent 64 3" xfId="24784" xr:uid="{8FB7371E-392C-44B0-A7D9-18EE4F7B8DE5}"/>
    <cellStyle name="Percent 64 3 2" xfId="26227" xr:uid="{D9EA4F5D-5FDD-45C2-9645-F9B366294460}"/>
    <cellStyle name="Percent 64 3 2 2" xfId="29209" xr:uid="{904C6889-FF9F-4B08-A7EF-43F9C0C09497}"/>
    <cellStyle name="Percent 64 3 3" xfId="27698" xr:uid="{BB86573F-9A58-4E63-B71A-9A0E38D92FE2}"/>
    <cellStyle name="Percent 64 3 4" xfId="30696" xr:uid="{49BCE9A7-C852-4D10-8615-0E76627A71CD}"/>
    <cellStyle name="Percent 64 4" xfId="25070" xr:uid="{8C12B7D9-662F-450A-AD37-FEF789F35A6E}"/>
    <cellStyle name="Percent 64 4 2" xfId="26527" xr:uid="{7A0C3CC6-509B-42B1-B784-D936C7CB0C4A}"/>
    <cellStyle name="Percent 64 4 2 2" xfId="29511" xr:uid="{7219C3A4-D595-4442-84AF-4458AA17FFC6}"/>
    <cellStyle name="Percent 64 4 3" xfId="28000" xr:uid="{3394B10C-D2C2-4598-A55B-3E5329A3ED83}"/>
    <cellStyle name="Percent 64 4 4" xfId="30999" xr:uid="{FFFD8A0D-C874-4936-A0E9-047E47766DD0}"/>
    <cellStyle name="Percent 64 5" xfId="25363" xr:uid="{117CEA8C-A63B-47E9-9EB0-42B1C13E7E80}"/>
    <cellStyle name="Percent 64 5 2" xfId="26831" xr:uid="{1112FE56-F903-4112-B8CA-A0B9CCACBEF1}"/>
    <cellStyle name="Percent 64 5 2 2" xfId="29815" xr:uid="{FBFDD76A-22EA-45A1-B22D-568C488230C1}"/>
    <cellStyle name="Percent 64 5 3" xfId="28304" xr:uid="{DABA09CC-C633-496D-96BE-64CEDF8FA074}"/>
    <cellStyle name="Percent 64 5 4" xfId="31304" xr:uid="{5B05B7D5-2447-42AB-BCE2-03F636A0FA3F}"/>
    <cellStyle name="Percent 64 6" xfId="25663" xr:uid="{5020F066-0D66-4036-8768-494E94E9D65D}"/>
    <cellStyle name="Percent 64 6 2" xfId="28629" xr:uid="{27FBF4CD-0630-4419-ADA3-7930F2625842}"/>
    <cellStyle name="Percent 64 7" xfId="27114" xr:uid="{2C271218-930A-48FA-AC20-E0943BE45580}"/>
    <cellStyle name="Percent 64 8" xfId="30108" xr:uid="{F5D38D61-AAB3-46F5-ADE0-1B412A26CD9D}"/>
    <cellStyle name="Percent 65" xfId="24151" xr:uid="{5BC8B61A-0E7D-4B24-A864-28451966CE77}"/>
    <cellStyle name="Percent 65 2" xfId="24519" xr:uid="{D7D4DF35-1DC3-4544-A195-F8EDE131D146}"/>
    <cellStyle name="Percent 65 2 2" xfId="25955" xr:uid="{713F5228-A3E9-48F3-9A95-A4D5F44F52BF}"/>
    <cellStyle name="Percent 65 2 2 2" xfId="28932" xr:uid="{5B66B452-63C7-4D73-A7C4-185B168973B6}"/>
    <cellStyle name="Percent 65 2 3" xfId="27421" xr:uid="{91F560E0-A727-4205-89F4-060412B04C0E}"/>
    <cellStyle name="Percent 65 2 4" xfId="30416" xr:uid="{A6BD8D85-0089-4332-ABA7-F04712C747A3}"/>
    <cellStyle name="Percent 65 3" xfId="24800" xr:uid="{DCD5BEDB-7EEC-4AD2-B8AD-9347AE92BE19}"/>
    <cellStyle name="Percent 65 3 2" xfId="26243" xr:uid="{1C218C9F-C989-4EE0-A68D-96C93CA19C93}"/>
    <cellStyle name="Percent 65 3 2 2" xfId="29225" xr:uid="{5B39F4C6-5AEE-48E5-96A8-15BE6DA0CB7F}"/>
    <cellStyle name="Percent 65 3 3" xfId="27714" xr:uid="{B7F07357-C28A-4F08-AE84-69D3D9F9EEAE}"/>
    <cellStyle name="Percent 65 3 4" xfId="30712" xr:uid="{6979205D-E5A4-4B22-80EA-1746E3C76EF1}"/>
    <cellStyle name="Percent 65 4" xfId="25086" xr:uid="{4612C2C8-99DC-4ED0-A980-CD8EB35DE5AC}"/>
    <cellStyle name="Percent 65 4 2" xfId="26543" xr:uid="{4A74B37D-67B9-4DF3-9B81-FE66033C2F6D}"/>
    <cellStyle name="Percent 65 4 2 2" xfId="29527" xr:uid="{518BB099-8D2B-4F3F-8A72-D4F9B28DBC2B}"/>
    <cellStyle name="Percent 65 4 3" xfId="28016" xr:uid="{89A971FE-B273-4156-BBB6-61C3BD196689}"/>
    <cellStyle name="Percent 65 4 4" xfId="31015" xr:uid="{8711855E-E276-4CB0-8C74-60D8265FD44C}"/>
    <cellStyle name="Percent 65 5" xfId="25379" xr:uid="{C4F75E7D-9D88-4DAD-8FF2-ABDF769B5C5B}"/>
    <cellStyle name="Percent 65 5 2" xfId="26847" xr:uid="{14479B59-7E6C-4CB0-BF9F-257EDA311315}"/>
    <cellStyle name="Percent 65 5 2 2" xfId="29831" xr:uid="{05141193-1A3C-4E4D-BA9B-CBB8E2F8827C}"/>
    <cellStyle name="Percent 65 5 3" xfId="28320" xr:uid="{ABF77FDE-BE8D-47CB-BC0F-D4011A2FEF9E}"/>
    <cellStyle name="Percent 65 5 4" xfId="31320" xr:uid="{6462FBC0-C28B-4495-931C-F39C831E642E}"/>
    <cellStyle name="Percent 65 6" xfId="25679" xr:uid="{D4EEE1D9-EF73-4445-8BE8-49A445C3E21D}"/>
    <cellStyle name="Percent 65 6 2" xfId="28645" xr:uid="{49FDB528-8AE5-489D-A24C-D97174683C98}"/>
    <cellStyle name="Percent 65 7" xfId="27130" xr:uid="{EE1A9D5B-30E3-45BF-AD95-9387D96074A5}"/>
    <cellStyle name="Percent 65 8" xfId="30124" xr:uid="{3A053E69-9C23-42DD-A709-F1578255831A}"/>
    <cellStyle name="Percent 66" xfId="25024" xr:uid="{4B0F729D-EF55-425B-8136-7CA5D5B25392}"/>
    <cellStyle name="Percent 66 2" xfId="26481" xr:uid="{EEA79EA3-6811-4067-9549-5F12C29332A5}"/>
    <cellStyle name="Percent 66 2 2" xfId="29465" xr:uid="{0F2BD5DA-0389-4538-A9CA-9825950B18EB}"/>
    <cellStyle name="Percent 66 3" xfId="27954" xr:uid="{E5B85B20-91E6-462E-9FF7-D4C517B52855}"/>
    <cellStyle name="Percent 66 4" xfId="30953" xr:uid="{B51F0458-BAEB-4B3D-A043-BCD9D3E86868}"/>
    <cellStyle name="Percent 67" xfId="25104" xr:uid="{236F931E-23B4-4700-BE5C-0609C85B44D4}"/>
    <cellStyle name="Percent 67 2" xfId="26560" xr:uid="{FBF8A68B-A965-42AC-9524-74E5D6D1CFE6}"/>
    <cellStyle name="Percent 67 2 2" xfId="29544" xr:uid="{8D059D5C-5075-4B7D-8649-0AD99F596A0C}"/>
    <cellStyle name="Percent 67 3" xfId="28033" xr:uid="{E295E128-B020-4D7E-A7A5-0C1E95BCBFE3}"/>
    <cellStyle name="Percent 67 4" xfId="31032" xr:uid="{BA0DFBA7-FC1B-4BFE-A22F-C6322C63F983}"/>
    <cellStyle name="Percent 68" xfId="25028" xr:uid="{336CEB9F-1834-49FD-9A7B-6CCFE5E18C86}"/>
    <cellStyle name="Percent 68 2" xfId="26485" xr:uid="{4496DCAD-5424-454C-9689-B18F0C8C2C51}"/>
    <cellStyle name="Percent 68 2 2" xfId="29469" xr:uid="{8F38FE20-D872-4AA2-B8A0-9C8211BDD234}"/>
    <cellStyle name="Percent 68 3" xfId="27958" xr:uid="{83EFEBB1-7EC6-408B-9AED-EE59772A143D}"/>
    <cellStyle name="Percent 68 4" xfId="30957" xr:uid="{E1F7ACC0-E636-4863-8025-7F9002D96C62}"/>
    <cellStyle name="Percent 69" xfId="24899" xr:uid="{27DB75CB-1DE8-4626-B93C-D9AB9D6BF2BE}"/>
    <cellStyle name="Percent 69 2" xfId="26355" xr:uid="{22689A4A-967E-4060-8F89-EBA7F0BC94A5}"/>
    <cellStyle name="Percent 69 2 2" xfId="29339" xr:uid="{51625527-6415-4A75-BA9B-14D8050F9EA2}"/>
    <cellStyle name="Percent 69 3" xfId="27828" xr:uid="{54E52C61-C767-43F4-AEF0-64AD10FB0754}"/>
    <cellStyle name="Percent 69 4" xfId="30826" xr:uid="{EAFBFCA4-8B1F-43F2-82EF-1823FACC869D}"/>
    <cellStyle name="Percent 7" xfId="401" xr:uid="{66585EDB-C8CA-470C-817F-B7B60B4906BE}"/>
    <cellStyle name="Percent 7 2" xfId="3498" xr:uid="{21776A73-2AE8-4986-815C-3D27EFC260EF}"/>
    <cellStyle name="Percent 7 2 10" xfId="23313" xr:uid="{0F3EFB00-E590-44FA-BEB4-A112D7A6B56C}"/>
    <cellStyle name="Percent 7 2 11" xfId="23027" xr:uid="{F884B700-18E8-4624-82B9-370432007EBD}"/>
    <cellStyle name="Percent 7 2 12" xfId="4673" xr:uid="{E79A4F48-D57C-4FAE-BE51-5BF72D621120}"/>
    <cellStyle name="Percent 7 2 2" xfId="6152" xr:uid="{23718B6C-659C-4A85-B513-C93B0E5AB2E0}"/>
    <cellStyle name="Percent 7 2 2 2" xfId="22157" xr:uid="{116CFC0C-BC36-458C-B279-DAF7080C16F7}"/>
    <cellStyle name="Percent 7 2 2 2 2" xfId="28843" xr:uid="{2EEB1448-58A9-45A6-9716-EE49211C8BFA}"/>
    <cellStyle name="Percent 7 2 2 2 3" xfId="25868" xr:uid="{E36A7051-0AC0-45A7-B474-51D6920D78FD}"/>
    <cellStyle name="Percent 7 2 2 3" xfId="27329" xr:uid="{6C6A0E32-84E0-419F-90DB-870F4000441B}"/>
    <cellStyle name="Percent 7 2 2 4" xfId="30324" xr:uid="{B0E97A2F-608E-4B0A-9FF8-C28752ECCEB4}"/>
    <cellStyle name="Percent 7 2 2 5" xfId="24398" xr:uid="{E8BA316B-1F45-4442-9440-BA082FFB9DE7}"/>
    <cellStyle name="Percent 7 2 3" xfId="21185" xr:uid="{D1510714-0899-4767-BFCF-0E20E5ADF92F}"/>
    <cellStyle name="Percent 7 2 3 2" xfId="26155" xr:uid="{C89DAEA2-E747-43B7-8BE2-C0F1F5328066}"/>
    <cellStyle name="Percent 7 2 3 2 2" xfId="29133" xr:uid="{E1A852BE-A00C-488C-8AAE-3D5CCD94C296}"/>
    <cellStyle name="Percent 7 2 3 3" xfId="27622" xr:uid="{42BF26F6-E94E-4570-8B92-F739504405E6}"/>
    <cellStyle name="Percent 7 2 3 4" xfId="30620" xr:uid="{F838A0D8-2B16-4E27-A6B0-367C6165927F}"/>
    <cellStyle name="Percent 7 2 3 5" xfId="24711" xr:uid="{DCE03E44-E624-49F0-8EB9-2B9ABE65448B}"/>
    <cellStyle name="Percent 7 2 4" xfId="20585" xr:uid="{2214C205-1D9E-485F-9076-C24ED755187D}"/>
    <cellStyle name="Percent 7 2 4 2" xfId="26446" xr:uid="{57D0E845-E8B6-44D9-8689-0BB05311DAA3}"/>
    <cellStyle name="Percent 7 2 4 2 2" xfId="29430" xr:uid="{802A0C59-0A08-4DDB-B465-5E8454C44089}"/>
    <cellStyle name="Percent 7 2 4 3" xfId="27919" xr:uid="{84BE8E5C-21FC-4DDD-9AE0-907326DA11A6}"/>
    <cellStyle name="Percent 7 2 4 4" xfId="30918" xr:uid="{80EC75D5-0E46-4AF8-98E4-92881ADED864}"/>
    <cellStyle name="Percent 7 2 4 5" xfId="24990" xr:uid="{839E699F-1773-4E80-B6D5-AED273121C47}"/>
    <cellStyle name="Percent 7 2 5" xfId="5348" xr:uid="{07F10779-7BC0-4295-BA04-AB491176D4BB}"/>
    <cellStyle name="Percent 7 2 5 2" xfId="26755" xr:uid="{800B01DF-87A5-4BDF-9202-DC5FE60BC196}"/>
    <cellStyle name="Percent 7 2 5 2 2" xfId="29739" xr:uid="{2384A081-8210-4DF0-955D-4861990C1587}"/>
    <cellStyle name="Percent 7 2 5 3" xfId="28228" xr:uid="{0EDDDFD8-1471-4EB8-B39D-1D46123399FF}"/>
    <cellStyle name="Percent 7 2 5 4" xfId="31228" xr:uid="{DD143929-6547-4FEA-8A49-9B9AC60D29C0}"/>
    <cellStyle name="Percent 7 2 5 5" xfId="25287" xr:uid="{B353965D-94CF-4385-8A8E-5307D62F3A46}"/>
    <cellStyle name="Percent 7 2 6" xfId="25587" xr:uid="{05146902-CAA1-46C2-BAD4-7B2B4052A32D}"/>
    <cellStyle name="Percent 7 2 6 2" xfId="28553" xr:uid="{F4A33729-8DB4-44AC-91EE-F9C561FB9819}"/>
    <cellStyle name="Percent 7 2 7" xfId="27038" xr:uid="{47A5EC75-16DC-4639-9314-B0D8774B4011}"/>
    <cellStyle name="Percent 7 2 8" xfId="30032" xr:uid="{DC9FC22C-4B93-4A9C-8D4B-8356C741EDF8}"/>
    <cellStyle name="Percent 7 2 9" xfId="23994" xr:uid="{A4AA777E-3152-4438-9346-E87C93A9FFB3}"/>
    <cellStyle name="Percent 7 3" xfId="1456" xr:uid="{7C9408C6-B897-46EF-8C1A-4F30A16C0AE5}"/>
    <cellStyle name="Percent 7 3 10" xfId="5565" xr:uid="{1761496E-174D-436E-8EDB-D6EEDDA8A9E2}"/>
    <cellStyle name="Percent 7 3 11" xfId="32043" xr:uid="{E479D169-6A19-4BA1-8772-E7423FE96363}"/>
    <cellStyle name="Percent 7 3 2" xfId="3866" xr:uid="{62AC092E-8561-4474-B976-CD014970CF94}"/>
    <cellStyle name="Percent 7 3 2 2" xfId="4021" xr:uid="{5FDC0E3A-1C29-474D-966D-E74696918D65}"/>
    <cellStyle name="Percent 7 3 2 2 2" xfId="28776" xr:uid="{C0D57F5D-3FBE-4AAB-B77C-4B893465E4D7}"/>
    <cellStyle name="Percent 7 3 2 2 3" xfId="25799" xr:uid="{16970489-1DD8-418E-9B38-4F5432A1B0DB}"/>
    <cellStyle name="Percent 7 3 2 2 4" xfId="22415" xr:uid="{E4EFD06E-7415-422B-A4D4-0C50F9B274DF}"/>
    <cellStyle name="Percent 7 3 2 3" xfId="27262" xr:uid="{496D900D-5E53-43CA-AA7E-7F524FF8DFF0}"/>
    <cellStyle name="Percent 7 3 2 4" xfId="30256" xr:uid="{4622A0A3-87D3-4CD8-9B18-9DB2B4D2B057}"/>
    <cellStyle name="Percent 7 3 2 5" xfId="24327" xr:uid="{7A49C486-8C98-4D26-849C-401FCEA6519A}"/>
    <cellStyle name="Percent 7 3 2 6" xfId="6344" xr:uid="{27C4CC8E-0110-493E-AFB9-B0D607883922}"/>
    <cellStyle name="Percent 7 3 3" xfId="21431" xr:uid="{492BCD98-04F4-4607-80B3-1C7A4FE1D1F0}"/>
    <cellStyle name="Percent 7 3 3 2" xfId="26086" xr:uid="{F97818C8-9A6B-4F5C-888E-CADFBA758AA7}"/>
    <cellStyle name="Percent 7 3 3 2 2" xfId="29065" xr:uid="{908EC835-1023-4A41-B627-56253CDA71DA}"/>
    <cellStyle name="Percent 7 3 3 3" xfId="27554" xr:uid="{60B7DEC6-DC6C-467E-9361-3C81B940DD66}"/>
    <cellStyle name="Percent 7 3 3 4" xfId="30551" xr:uid="{6B04921C-ED4A-45F1-A349-89D96973F7E4}"/>
    <cellStyle name="Percent 7 3 3 5" xfId="24642" xr:uid="{97DB33D0-2FE4-475B-9DD7-4A10445D16AB}"/>
    <cellStyle name="Percent 7 3 4" xfId="20749" xr:uid="{A8F4C083-7E1F-4527-9640-2E402D41A8AE}"/>
    <cellStyle name="Percent 7 3 4 2" xfId="26378" xr:uid="{9C33AE71-55F9-4714-B98C-CF505FE057B8}"/>
    <cellStyle name="Percent 7 3 4 2 2" xfId="29362" xr:uid="{EC130FFB-26E2-401D-9AF4-3673EAC013DB}"/>
    <cellStyle name="Percent 7 3 4 3" xfId="27851" xr:uid="{21580503-6D84-4776-81C0-C997DCFA0AAF}"/>
    <cellStyle name="Percent 7 3 4 4" xfId="30849" xr:uid="{FF84FDF6-AD91-4F8F-9430-D96AF7DADE41}"/>
    <cellStyle name="Percent 7 3 4 5" xfId="24921" xr:uid="{94ECBD72-C260-495D-81EF-229C719FFE08}"/>
    <cellStyle name="Percent 7 3 5" xfId="25218" xr:uid="{6712AFB2-831F-4267-AF2A-E6CC4B363A11}"/>
    <cellStyle name="Percent 7 3 5 2" xfId="26687" xr:uid="{A0AE4141-1B31-42BE-93F2-41BA0107171C}"/>
    <cellStyle name="Percent 7 3 5 2 2" xfId="29671" xr:uid="{4DD2E815-F30F-4035-8C88-A36636674984}"/>
    <cellStyle name="Percent 7 3 5 3" xfId="28160" xr:uid="{0D0C0DA1-F816-430C-8602-6ECE992AE275}"/>
    <cellStyle name="Percent 7 3 5 4" xfId="31159" xr:uid="{4F921254-7171-4A6C-A14A-CEE9C51F7CF8}"/>
    <cellStyle name="Percent 7 3 6" xfId="25518" xr:uid="{0A60E463-0C11-48FE-A769-FDFBE64A5A9C}"/>
    <cellStyle name="Percent 7 3 6 2" xfId="28485" xr:uid="{CA969DC1-173C-4B85-82A2-C9AE552B5BE3}"/>
    <cellStyle name="Percent 7 3 7" xfId="26969" xr:uid="{09473075-E5F3-4605-B478-10FC3D5BB9F7}"/>
    <cellStyle name="Percent 7 3 8" xfId="29963" xr:uid="{8BE43FF6-7CC9-45C8-A170-7659C89578D4}"/>
    <cellStyle name="Percent 7 3 9" xfId="23940" xr:uid="{18D3A7A6-4AF3-4EE6-BDAE-C747B7DC4664}"/>
    <cellStyle name="Percent 7 4" xfId="4185" xr:uid="{B5DD15B5-ED0B-45DA-A698-EA18CC29E7A2}"/>
    <cellStyle name="Percent 7 4 2" xfId="21915" xr:uid="{9768CB67-B481-4729-889C-478538D266CC}"/>
    <cellStyle name="Percent 7 4 3" xfId="20584" xr:uid="{FD1B7AB8-B6AC-4455-BC52-5515CDFC0647}"/>
    <cellStyle name="Percent 7 4 4" xfId="24224" xr:uid="{9143472F-1EE2-4E25-A24C-8553E35B818D}"/>
    <cellStyle name="Percent 7 5" xfId="20959" xr:uid="{F45AB86F-61E5-48A6-BDBB-D6BB0583A404}"/>
    <cellStyle name="Percent 7 5 2" xfId="23250" xr:uid="{28D8C26A-2ED2-456F-A110-47BFF4F9D67A}"/>
    <cellStyle name="Percent 7 6" xfId="6688" xr:uid="{CBF17F23-5BD3-4322-A8D5-144659A77433}"/>
    <cellStyle name="Percent 7 7" xfId="5082" xr:uid="{1580BE77-8A5A-415E-B40C-306D9BC44E5B}"/>
    <cellStyle name="Percent 7 8" xfId="22980" xr:uid="{87B26B62-8551-4A0F-9DB8-D1B534C8CEC1}"/>
    <cellStyle name="Percent 7 9" xfId="4660" xr:uid="{FA64C4AD-E927-4BD5-976E-2CDC86859310}"/>
    <cellStyle name="Percent 70" xfId="24860" xr:uid="{03700FBD-C6D0-4762-A1C4-61B1BA75A452}"/>
    <cellStyle name="Percent 70 2" xfId="26317" xr:uid="{0C7A7D63-AF6D-4EDD-8EB7-1ED762590188}"/>
    <cellStyle name="Percent 70 2 2" xfId="29300" xr:uid="{6414EC54-191F-442A-94A7-9FA5FD346426}"/>
    <cellStyle name="Percent 70 3" xfId="27789" xr:uid="{E2C1677D-6FA1-4B59-8BBA-356E20BEC29B}"/>
    <cellStyle name="Percent 70 4" xfId="30787" xr:uid="{72030AD2-01B6-453D-B0D3-4C629BD98E14}"/>
    <cellStyle name="Percent 71" xfId="25112" xr:uid="{EFE4905C-FC3F-4A59-B153-D6E075992886}"/>
    <cellStyle name="Percent 71 2" xfId="26568" xr:uid="{1782A148-5DBF-4B06-8974-04B596D4C48F}"/>
    <cellStyle name="Percent 71 2 2" xfId="29552" xr:uid="{25A57D77-4A1E-4ED8-BDE8-E00914A7CDDC}"/>
    <cellStyle name="Percent 71 3" xfId="28041" xr:uid="{C8DAEC59-2C26-4E93-A514-1A0EE9DE1C58}"/>
    <cellStyle name="Percent 71 4" xfId="31040" xr:uid="{A9C441D7-3777-49B0-A1B7-EB301B51323A}"/>
    <cellStyle name="Percent 72" xfId="25026" xr:uid="{EF93E171-95F0-4937-8389-7998C5EC7D0A}"/>
    <cellStyle name="Percent 72 2" xfId="26483" xr:uid="{9535F9C4-0BFB-4247-BB46-BDEC355A7D45}"/>
    <cellStyle name="Percent 72 2 2" xfId="29467" xr:uid="{FE7FAAA8-6633-435F-BB99-3BC90F0251CE}"/>
    <cellStyle name="Percent 72 3" xfId="27956" xr:uid="{2758F9A5-A7E2-4C52-8346-6B2820999606}"/>
    <cellStyle name="Percent 72 4" xfId="30955" xr:uid="{37F3EB37-C805-4504-B190-15A32080D458}"/>
    <cellStyle name="Percent 73" xfId="25111" xr:uid="{F9261241-B83D-4B16-B411-F7B2E93D9829}"/>
    <cellStyle name="Percent 73 2" xfId="26567" xr:uid="{83246A3E-C206-4DCA-AC2E-260CCF2A38D4}"/>
    <cellStyle name="Percent 73 2 2" xfId="29551" xr:uid="{93F10B40-140C-4D7F-9D9A-FA5A01846388}"/>
    <cellStyle name="Percent 73 3" xfId="28040" xr:uid="{77494336-C66E-4151-9295-CDA1A873D99C}"/>
    <cellStyle name="Percent 73 4" xfId="31039" xr:uid="{1FCFAE72-BD96-46B2-BB16-56C4FD840BCB}"/>
    <cellStyle name="Percent 74" xfId="24830" xr:uid="{AFE47E09-45DD-4540-9C05-4484DC5DC0A7}"/>
    <cellStyle name="Percent 74 2" xfId="26275" xr:uid="{8C81B146-D529-48A2-BD2A-EC2DE2A4BF54}"/>
    <cellStyle name="Percent 74 2 2" xfId="29257" xr:uid="{9994F5D6-FC72-44F1-B432-F4893A7A4BA0}"/>
    <cellStyle name="Percent 74 3" xfId="27746" xr:uid="{BCA25D62-74EB-4AAC-A41C-6788AB831556}"/>
    <cellStyle name="Percent 74 4" xfId="30744" xr:uid="{095D22B0-E9BF-4D83-A9CA-00EEFB72B7A7}"/>
    <cellStyle name="Percent 75" xfId="24821" xr:uid="{961FADD2-0523-4A1C-82E0-318EC711A7F6}"/>
    <cellStyle name="Percent 75 2" xfId="26266" xr:uid="{D514C6C7-7CA0-455A-B318-17086B215C50}"/>
    <cellStyle name="Percent 75 2 2" xfId="29248" xr:uid="{A5BDE066-214F-4CE3-A7D8-21CAB6BA7446}"/>
    <cellStyle name="Percent 75 3" xfId="27737" xr:uid="{48779704-A900-4286-AD04-F3990CC756A5}"/>
    <cellStyle name="Percent 75 4" xfId="30735" xr:uid="{3F886DC6-EC9A-4EEA-8295-44793EBD6D9D}"/>
    <cellStyle name="Percent 76" xfId="25025" xr:uid="{92A4C878-A65A-486D-9A2D-143245341E2B}"/>
    <cellStyle name="Percent 76 2" xfId="26482" xr:uid="{49CFBE9E-A75C-4AED-80B6-8939BAA8BCE0}"/>
    <cellStyle name="Percent 76 2 2" xfId="29466" xr:uid="{ECBB8A95-C4CF-40DC-8DB0-6F0119B5B2A5}"/>
    <cellStyle name="Percent 76 3" xfId="27955" xr:uid="{6441F0E6-6189-4CC8-8EFC-A10C26EC9ACF}"/>
    <cellStyle name="Percent 76 4" xfId="30954" xr:uid="{8B290234-92FD-4388-A500-8F9A5E8DA27F}"/>
    <cellStyle name="Percent 77" xfId="25397" xr:uid="{EA7995EB-05D9-4746-8884-8EE0355FCFA1}"/>
    <cellStyle name="Percent 77 2" xfId="28338" xr:uid="{587954CF-FA4A-4F12-A64A-5569B3530CB6}"/>
    <cellStyle name="Percent 78" xfId="26864" xr:uid="{9DC2B601-4A2A-4A64-B0E1-8E46C1C2A886}"/>
    <cellStyle name="Percent 79" xfId="31337" xr:uid="{2A82E946-26E3-4611-9661-12910C817414}"/>
    <cellStyle name="Percent 79 2" xfId="31343" xr:uid="{EF7644B9-CD80-4845-81A4-44A4B80A823F}"/>
    <cellStyle name="Percent 8" xfId="415" xr:uid="{0177086C-91F9-4813-BDD0-1848204F30CF}"/>
    <cellStyle name="Percent 8 2" xfId="3507" xr:uid="{A27CA16F-25D1-4493-879A-D19E19F4B532}"/>
    <cellStyle name="Percent 8 2 10" xfId="23320" xr:uid="{67F38F75-5F37-4FF6-BEA3-826EFD53138B}"/>
    <cellStyle name="Percent 8 2 11" xfId="23043" xr:uid="{11081E84-BE94-49C0-8C4C-1AA1843C00B2}"/>
    <cellStyle name="Percent 8 2 12" xfId="4677" xr:uid="{818127D6-1054-4F31-AD97-B608FA17EFE9}"/>
    <cellStyle name="Percent 8 2 2" xfId="6156" xr:uid="{77A0C2E3-6E58-4949-BC16-6F5F07D5D629}"/>
    <cellStyle name="Percent 8 2 2 2" xfId="22174" xr:uid="{5E839022-90DD-4B9A-8A54-A7D55E8FDE92}"/>
    <cellStyle name="Percent 8 2 2 2 2" xfId="28844" xr:uid="{F3DACD48-589A-4384-BC15-42014FFA4892}"/>
    <cellStyle name="Percent 8 2 2 2 3" xfId="25869" xr:uid="{A1BE8F2E-3F48-47CF-BC22-384116894615}"/>
    <cellStyle name="Percent 8 2 2 3" xfId="27330" xr:uid="{40CE2C36-40D2-4AF9-901B-F008E8D8700B}"/>
    <cellStyle name="Percent 8 2 2 4" xfId="30325" xr:uid="{1788CB7A-F48B-47C6-875A-ADFF8C693235}"/>
    <cellStyle name="Percent 8 2 2 5" xfId="24399" xr:uid="{A4E94CD8-5894-4CE6-9FAC-01106EA41DBF}"/>
    <cellStyle name="Percent 8 2 3" xfId="21202" xr:uid="{D6A5D2AA-0658-4466-B213-DE8A31D6EEDE}"/>
    <cellStyle name="Percent 8 2 3 2" xfId="26156" xr:uid="{E0A367F3-42E9-466B-BB21-4C0D361D4E23}"/>
    <cellStyle name="Percent 8 2 3 2 2" xfId="29134" xr:uid="{F3C00ABA-BEC6-4891-AA0A-2AADDEA41E2E}"/>
    <cellStyle name="Percent 8 2 3 3" xfId="27623" xr:uid="{C6149758-53E7-4E0C-80E9-C573ADE28777}"/>
    <cellStyle name="Percent 8 2 3 4" xfId="30621" xr:uid="{1D887716-FA50-44AF-A876-81D33B48BDC1}"/>
    <cellStyle name="Percent 8 2 3 5" xfId="24712" xr:uid="{5DECA6E2-2AD8-40E6-9C45-6C00DFF626A1}"/>
    <cellStyle name="Percent 8 2 4" xfId="20586" xr:uid="{FA62F0DD-14B8-451B-8777-086C6A0EBBC4}"/>
    <cellStyle name="Percent 8 2 4 2" xfId="26447" xr:uid="{DA48F8B7-3E7A-42CC-A5AA-0DEF9FF6278A}"/>
    <cellStyle name="Percent 8 2 4 2 2" xfId="29431" xr:uid="{6722D66D-42F4-42C3-AE25-02DDFED58246}"/>
    <cellStyle name="Percent 8 2 4 3" xfId="27920" xr:uid="{2214C2B5-428B-4BAD-8DE7-3FFA2898B74F}"/>
    <cellStyle name="Percent 8 2 4 4" xfId="30919" xr:uid="{3BD2A6A4-0EE8-42CE-B609-55E7E5FEEAB8}"/>
    <cellStyle name="Percent 8 2 4 5" xfId="24991" xr:uid="{965462EC-C1D1-4CB0-B659-C0F43C5B2666}"/>
    <cellStyle name="Percent 8 2 5" xfId="5363" xr:uid="{09F5F292-4334-46AE-88FC-AC8CDB285D4F}"/>
    <cellStyle name="Percent 8 2 5 2" xfId="26756" xr:uid="{7BC23C19-5319-4BB1-BA48-6D6E69AD9832}"/>
    <cellStyle name="Percent 8 2 5 2 2" xfId="29740" xr:uid="{C4AA8EB6-EF84-47FF-B132-33C76D945EDC}"/>
    <cellStyle name="Percent 8 2 5 3" xfId="28229" xr:uid="{4B667AE2-8E06-41CD-9030-647952D828E0}"/>
    <cellStyle name="Percent 8 2 5 4" xfId="31229" xr:uid="{C172BF4E-A521-40AB-87E1-2CBB98E314D7}"/>
    <cellStyle name="Percent 8 2 5 5" xfId="25288" xr:uid="{F656A1A2-AA19-4F59-935B-19AB9939AB73}"/>
    <cellStyle name="Percent 8 2 6" xfId="25588" xr:uid="{3E8076E4-2CE0-4C33-A426-A70CDAB7213C}"/>
    <cellStyle name="Percent 8 2 6 2" xfId="28554" xr:uid="{E9068E41-0163-4B4C-84B0-8F42DD2B2FE7}"/>
    <cellStyle name="Percent 8 2 7" xfId="27039" xr:uid="{0A0EC7BF-9E24-4D8C-B183-7A7D3C5D54E6}"/>
    <cellStyle name="Percent 8 2 8" xfId="30033" xr:uid="{6C25BD05-2A46-4657-B724-65707422B7A3}"/>
    <cellStyle name="Percent 8 2 9" xfId="23995" xr:uid="{5F96127A-C8B7-4AB3-AA8E-CED52CEEBE9C}"/>
    <cellStyle name="Percent 8 3" xfId="3337" xr:uid="{8341A941-FCDD-46C6-B486-17D1FCEA4617}"/>
    <cellStyle name="Percent 8 3 10" xfId="5568" xr:uid="{B975ED23-1256-4354-B526-03123C919F4D}"/>
    <cellStyle name="Percent 8 3 2" xfId="4008" xr:uid="{AE838EA8-AEC5-4A59-AB99-E2C015D143C5}"/>
    <cellStyle name="Percent 8 3 2 2" xfId="22433" xr:uid="{33C45382-3025-44E3-8621-BFF77C9264EB}"/>
    <cellStyle name="Percent 8 3 2 2 2" xfId="28777" xr:uid="{12A6E181-9A2B-4DC2-87DD-079AD008633A}"/>
    <cellStyle name="Percent 8 3 2 2 3" xfId="25800" xr:uid="{98B1994E-DA1C-4C36-A54F-946ADB1096F8}"/>
    <cellStyle name="Percent 8 3 2 3" xfId="27263" xr:uid="{71E3386E-CC83-440D-BE93-E906FCB7F10B}"/>
    <cellStyle name="Percent 8 3 2 4" xfId="30257" xr:uid="{9E8305FC-E70D-4B60-9896-69A092E1121D}"/>
    <cellStyle name="Percent 8 3 2 5" xfId="24328" xr:uid="{63CD8D4C-FEBD-44F6-808C-B41B5EFC4FC9}"/>
    <cellStyle name="Percent 8 3 2 6" xfId="6349" xr:uid="{3C2843E4-E4D5-4B12-9A9B-07CC910E5A3D}"/>
    <cellStyle name="Percent 8 3 3" xfId="21448" xr:uid="{96971DA3-7D9E-4766-B30B-61708AD5B2AF}"/>
    <cellStyle name="Percent 8 3 3 2" xfId="26087" xr:uid="{3DA036B2-BA52-40A7-9299-7DB392311E38}"/>
    <cellStyle name="Percent 8 3 3 2 2" xfId="29066" xr:uid="{04A4719C-53B6-4BDE-93E3-6603D7755794}"/>
    <cellStyle name="Percent 8 3 3 3" xfId="27555" xr:uid="{445AF34A-0790-403C-A38A-40D86F8C5363}"/>
    <cellStyle name="Percent 8 3 3 4" xfId="30552" xr:uid="{E9C46BCB-40C1-4B65-BD47-88EA75BE7583}"/>
    <cellStyle name="Percent 8 3 3 5" xfId="24643" xr:uid="{90DDC371-161A-42AF-8E3E-892BBA251DB2}"/>
    <cellStyle name="Percent 8 3 4" xfId="24922" xr:uid="{8074E59E-0D0C-41E2-947F-6F697D60FB39}"/>
    <cellStyle name="Percent 8 3 4 2" xfId="26379" xr:uid="{7740E79A-C665-43EF-A79A-23EBBA7A38AD}"/>
    <cellStyle name="Percent 8 3 4 2 2" xfId="29363" xr:uid="{93D3A456-3567-4D71-8337-D42297273604}"/>
    <cellStyle name="Percent 8 3 4 3" xfId="27852" xr:uid="{3F241B07-F569-49CF-98DD-6F5061168AA6}"/>
    <cellStyle name="Percent 8 3 4 4" xfId="30850" xr:uid="{6B317678-F478-42CE-9BAB-971848510ED8}"/>
    <cellStyle name="Percent 8 3 5" xfId="25219" xr:uid="{A10D0362-F000-42E1-8FE6-ADC55A57741B}"/>
    <cellStyle name="Percent 8 3 5 2" xfId="26688" xr:uid="{DDE46422-3209-4F24-86E8-121625EA3221}"/>
    <cellStyle name="Percent 8 3 5 2 2" xfId="29672" xr:uid="{DA89E5E2-6E79-404E-9A3F-0E230FB4C2CD}"/>
    <cellStyle name="Percent 8 3 5 3" xfId="28161" xr:uid="{FED9028A-B871-419C-A23B-97FD0DFF151D}"/>
    <cellStyle name="Percent 8 3 5 4" xfId="31160" xr:uid="{BE85F498-4BA4-47D4-9098-0943914A934C}"/>
    <cellStyle name="Percent 8 3 6" xfId="25519" xr:uid="{8A6437F6-9796-4234-BAFC-7D8030EA26AE}"/>
    <cellStyle name="Percent 8 3 6 2" xfId="28486" xr:uid="{86BEE0A4-EB89-4F47-B7FE-4A4DF00963AD}"/>
    <cellStyle name="Percent 8 3 7" xfId="26970" xr:uid="{EFDD58C7-CB1C-42B6-A792-3E5DB7510977}"/>
    <cellStyle name="Percent 8 3 8" xfId="29964" xr:uid="{87E214B4-C30F-47D3-9777-CFB822364AFA}"/>
    <cellStyle name="Percent 8 3 9" xfId="23941" xr:uid="{04D2C8D2-93FE-4995-A91A-E391067A7C07}"/>
    <cellStyle name="Percent 8 4" xfId="5955" xr:uid="{1F99424A-C225-4B6E-91BE-B9F548A3C010}"/>
    <cellStyle name="Percent 8 4 2" xfId="21932" xr:uid="{425EEA7E-8CA6-465C-9DAF-ADE54B6920B0}"/>
    <cellStyle name="Percent 8 4 2 2" xfId="24467" xr:uid="{0BE534A4-4C40-480E-BD4F-7EAEE92EF9BF}"/>
    <cellStyle name="Percent 8 4 3" xfId="24101" xr:uid="{ECAFD6CF-43AC-42C0-9B95-9FE7B1516C8D}"/>
    <cellStyle name="Percent 8 5" xfId="20963" xr:uid="{2288D794-9EA4-4F7E-8572-B39AE497FFF3}"/>
    <cellStyle name="Percent 8 5 2" xfId="23818" xr:uid="{BB4E52A7-D9E5-4EFF-8E86-DF703104D93D}"/>
    <cellStyle name="Percent 8 6" xfId="6689" xr:uid="{FD02680B-595B-4FF9-8062-2988CE475B75}"/>
    <cellStyle name="Percent 8 7" xfId="5099" xr:uid="{7F1E7604-0597-45D8-A7FD-034EA2BEEDB8}"/>
    <cellStyle name="Percent 8 8" xfId="22995" xr:uid="{B2386000-B332-4C74-893E-E659E9AAC25A}"/>
    <cellStyle name="Percent 8 9" xfId="4667" xr:uid="{24D0A2FD-F80F-4D48-AC8B-FF2F3E831857}"/>
    <cellStyle name="Percent 80" xfId="31338" xr:uid="{88C9150E-56C1-4E96-931E-2FD821137E28}"/>
    <cellStyle name="Percent 80 2" xfId="31344" xr:uid="{D10AC8E2-682F-48C7-AB54-EB279BCC11D5}"/>
    <cellStyle name="Percent 81" xfId="31339" xr:uid="{9B7B7C3C-B475-4F04-B81B-14F230B56436}"/>
    <cellStyle name="Percent 81 2" xfId="31345" xr:uid="{01CCDB6D-5569-47C5-97AB-DCB5E67EF0DA}"/>
    <cellStyle name="Percent 82" xfId="23772" xr:uid="{049272AC-30FE-45A6-8290-0F311928E712}"/>
    <cellStyle name="Percent 83" xfId="23819" xr:uid="{E354B1F5-7D25-4FF6-9A19-E9F5667FCC68}"/>
    <cellStyle name="Percent 84" xfId="31699" xr:uid="{C7C76FB4-DF36-4113-A534-FECBB4A5119D}"/>
    <cellStyle name="Percent 85" xfId="31710" xr:uid="{A23556B8-D72F-4F69-AF85-AB834DBF0EEB}"/>
    <cellStyle name="Percent 86" xfId="22949" xr:uid="{3CDCA622-E300-4492-8710-FF1198CC1EFA}"/>
    <cellStyle name="Percent 87" xfId="4424" xr:uid="{D9E9252B-A700-4E9A-8804-AD398BC5BB9C}"/>
    <cellStyle name="Percent 88" xfId="31712" xr:uid="{38F9B7DD-CF7F-43C7-BEE4-0898E9FF14B7}"/>
    <cellStyle name="Percent 89" xfId="31713" xr:uid="{019933ED-9899-4B80-BB14-4E6230B8F059}"/>
    <cellStyle name="Percent 9" xfId="417" xr:uid="{694507A0-32AB-464B-A0BE-3C965356423E}"/>
    <cellStyle name="Percent 9 10" xfId="29965" xr:uid="{BB2A8E27-75F6-49B0-9E0C-6F6E5A601FFB}"/>
    <cellStyle name="Percent 9 11" xfId="23942" xr:uid="{61AA3DF6-CAE6-45B8-BB4F-45F3F5A71F86}"/>
    <cellStyle name="Percent 9 12" xfId="23263" xr:uid="{F0F9B5AB-0D18-4743-8925-C5422E2B24A5}"/>
    <cellStyle name="Percent 9 13" xfId="4668" xr:uid="{09A3C73A-61DF-42B3-A420-B8DD2B4415CE}"/>
    <cellStyle name="Percent 9 2" xfId="4773" xr:uid="{2D3BBD9E-3C2E-43A4-B6BD-BA1A2F4058F8}"/>
    <cellStyle name="Percent 9 2 10" xfId="23322" xr:uid="{5B19AE72-1464-424D-B226-B83CA00B33B4}"/>
    <cellStyle name="Percent 9 2 11" xfId="23083" xr:uid="{E3F35885-13F9-4CC8-A81C-F034A5DA685F}"/>
    <cellStyle name="Percent 9 2 2" xfId="6174" xr:uid="{60AD5AC2-DC94-4D6F-A90F-717FE6D7DA82}"/>
    <cellStyle name="Percent 9 2 2 2" xfId="22217" xr:uid="{DF7FEE25-A8D4-47E3-8998-C1BEE2F1608E}"/>
    <cellStyle name="Percent 9 2 2 2 2" xfId="28845" xr:uid="{00B26AD8-A033-4CE6-AD81-DFE2A97185CC}"/>
    <cellStyle name="Percent 9 2 2 2 3" xfId="25870" xr:uid="{38C9FC38-C688-4BE4-993B-11402400A954}"/>
    <cellStyle name="Percent 9 2 2 3" xfId="27331" xr:uid="{8AE449A1-A7A2-439F-B680-3E83BE3EE084}"/>
    <cellStyle name="Percent 9 2 2 4" xfId="30326" xr:uid="{5BBEDB9D-47F1-4A12-B19C-50D92960C15B}"/>
    <cellStyle name="Percent 9 2 2 5" xfId="24400" xr:uid="{AD4EBEDB-D21F-4720-9806-832B5AF2F089}"/>
    <cellStyle name="Percent 9 2 3" xfId="21243" xr:uid="{CE6F9405-ACC9-45AD-812E-F9BC69AE274A}"/>
    <cellStyle name="Percent 9 2 3 2" xfId="26157" xr:uid="{31B9501E-496B-4D3B-AFC2-F26D567A85F7}"/>
    <cellStyle name="Percent 9 2 3 2 2" xfId="29135" xr:uid="{56BDAE81-1589-4E8E-B44D-2BE4AFAA13BD}"/>
    <cellStyle name="Percent 9 2 3 3" xfId="27624" xr:uid="{B9A133C3-383A-44A5-AF6A-7B44610776C7}"/>
    <cellStyle name="Percent 9 2 3 4" xfId="30622" xr:uid="{34811770-7704-45D6-8BE9-97490CBE640B}"/>
    <cellStyle name="Percent 9 2 3 5" xfId="24713" xr:uid="{F429003C-EBB8-42D0-8199-9599D31B8905}"/>
    <cellStyle name="Percent 9 2 4" xfId="20587" xr:uid="{360FF861-E056-4220-907C-503818E3E999}"/>
    <cellStyle name="Percent 9 2 4 2" xfId="26448" xr:uid="{0B7270EE-2401-4D0E-BB09-E7A32928BFC6}"/>
    <cellStyle name="Percent 9 2 4 2 2" xfId="29432" xr:uid="{7ACE1501-53E6-46D2-99DD-E19C36425059}"/>
    <cellStyle name="Percent 9 2 4 3" xfId="27921" xr:uid="{84ADCB2B-0CC0-4692-A845-BF07EFF0AA55}"/>
    <cellStyle name="Percent 9 2 4 4" xfId="30920" xr:uid="{554A1BD5-D548-4704-BA37-235888610654}"/>
    <cellStyle name="Percent 9 2 4 5" xfId="24992" xr:uid="{26D6D9B6-8228-4EF1-8AFB-209C442EAE99}"/>
    <cellStyle name="Percent 9 2 5" xfId="5404" xr:uid="{90981D01-1F16-499B-97BD-A40A4D06D353}"/>
    <cellStyle name="Percent 9 2 5 2" xfId="26757" xr:uid="{F58412D3-AAB8-4C61-8630-F26A398BC0D4}"/>
    <cellStyle name="Percent 9 2 5 2 2" xfId="29741" xr:uid="{33F4B740-239C-496F-A55A-1876550F4AFC}"/>
    <cellStyle name="Percent 9 2 5 3" xfId="28230" xr:uid="{E9750A3E-429E-4AA0-A076-E0AF8C9CA649}"/>
    <cellStyle name="Percent 9 2 5 4" xfId="31230" xr:uid="{932DFC31-39BA-4B4D-9273-A5E612B94CDC}"/>
    <cellStyle name="Percent 9 2 5 5" xfId="25289" xr:uid="{FDE1AE5F-4D4D-427F-9B93-9900D141B026}"/>
    <cellStyle name="Percent 9 2 6" xfId="25589" xr:uid="{5147401B-8447-4D6B-A8F3-FE22507C6B91}"/>
    <cellStyle name="Percent 9 2 6 2" xfId="28555" xr:uid="{56DEDD5A-18B5-4A65-AC8B-AF6C7B370484}"/>
    <cellStyle name="Percent 9 2 7" xfId="27040" xr:uid="{D75BEC4A-4396-422F-ABC4-45FFF74198E3}"/>
    <cellStyle name="Percent 9 2 8" xfId="30034" xr:uid="{18D645D1-B03F-46F5-ABD9-F3624A815500}"/>
    <cellStyle name="Percent 9 2 9" xfId="23996" xr:uid="{2198ED75-4023-4E9B-87CC-86212C137C17}"/>
    <cellStyle name="Percent 9 3" xfId="5585" xr:uid="{208FE6B6-06FE-4AF4-B257-5784F4097D72}"/>
    <cellStyle name="Percent 9 3 2" xfId="6365" xr:uid="{F9723323-6B0F-4729-9218-6C7F39A64489}"/>
    <cellStyle name="Percent 9 3 2 2" xfId="22478" xr:uid="{D8EFA44B-88A0-49B3-B05B-73BEDF30C896}"/>
    <cellStyle name="Percent 9 3 2 3" xfId="24462" xr:uid="{3F8D5588-9E62-4714-9DEF-6E0E5A013BFC}"/>
    <cellStyle name="Percent 9 3 3" xfId="21491" xr:uid="{B255CC59-46AD-4FFA-ACF3-ABF84C5603F1}"/>
    <cellStyle name="Percent 9 3 4" xfId="24096" xr:uid="{12294E1C-7890-438D-8DB4-D59E398E218D}"/>
    <cellStyle name="Percent 9 4" xfId="5958" xr:uid="{0D345BB2-E5CA-4BA2-9390-3970DC49A4D9}"/>
    <cellStyle name="Percent 9 4 2" xfId="21935" xr:uid="{96301B9D-D0C5-4788-AC18-3D77949E3E99}"/>
    <cellStyle name="Percent 9 4 2 2" xfId="28778" xr:uid="{A4862F15-8885-4C4F-9F2B-2F6F8324ECCB}"/>
    <cellStyle name="Percent 9 4 2 3" xfId="25801" xr:uid="{11B85646-B8A4-4CD5-B7FB-F565FEE4DAAC}"/>
    <cellStyle name="Percent 9 4 3" xfId="27264" xr:uid="{E54553F2-B235-4D24-8766-86DDC8131C34}"/>
    <cellStyle name="Percent 9 4 4" xfId="30258" xr:uid="{CD645CF1-D28C-4AA2-A255-2A67E8F11720}"/>
    <cellStyle name="Percent 9 4 5" xfId="24329" xr:uid="{07B1BBFD-3F13-4FF4-9D26-2BDEC89B849F}"/>
    <cellStyle name="Percent 9 5" xfId="20965" xr:uid="{1BDD0F0F-6EE9-494F-93C7-169ED241F9FA}"/>
    <cellStyle name="Percent 9 5 2" xfId="26088" xr:uid="{0F27DACD-3686-4324-B4EE-95D95C528269}"/>
    <cellStyle name="Percent 9 5 2 2" xfId="29067" xr:uid="{4396B335-4C01-4BF5-BF9D-1DDC17FC1A37}"/>
    <cellStyle name="Percent 9 5 3" xfId="27556" xr:uid="{FF91E48F-3360-4DA0-A303-D4C9924BDE8D}"/>
    <cellStyle name="Percent 9 5 4" xfId="30553" xr:uid="{21971AE7-ADEF-4C05-814E-7B8A6D458821}"/>
    <cellStyle name="Percent 9 5 5" xfId="24644" xr:uid="{7D2D4254-0772-4DA2-9C69-F86CA831B56C}"/>
    <cellStyle name="Percent 9 6" xfId="6690" xr:uid="{1968027B-E7A8-4742-8CA3-A32EB3416353}"/>
    <cellStyle name="Percent 9 6 2" xfId="22721" xr:uid="{229032E2-60E8-4DCD-9039-48B5BBB54F25}"/>
    <cellStyle name="Percent 9 6 2 2" xfId="29364" xr:uid="{C6F18B3C-96C9-4576-BAA3-F5A55282ECE6}"/>
    <cellStyle name="Percent 9 6 2 3" xfId="26380" xr:uid="{8D1CA2B5-0B47-465B-ACA5-618C3421E24E}"/>
    <cellStyle name="Percent 9 6 3" xfId="27853" xr:uid="{CC2B42F8-94D2-4011-AF0B-BC7C16864B9B}"/>
    <cellStyle name="Percent 9 6 4" xfId="30851" xr:uid="{43A17BE5-5E13-4C99-A12C-AA01DB165A32}"/>
    <cellStyle name="Percent 9 6 5" xfId="24923" xr:uid="{DE1B59A8-C7EE-49F5-BA34-E60D0FED1F46}"/>
    <cellStyle name="Percent 9 7" xfId="5101" xr:uid="{B613DB39-991F-4EC6-9931-805BE9919404}"/>
    <cellStyle name="Percent 9 7 2" xfId="26689" xr:uid="{EFF818CA-7385-46BD-AE71-1FE2A0F32E57}"/>
    <cellStyle name="Percent 9 7 2 2" xfId="29673" xr:uid="{A074F4F5-F151-4FEC-9178-A0B90A125BC4}"/>
    <cellStyle name="Percent 9 7 3" xfId="28162" xr:uid="{9582BDE2-20B3-4784-AF45-212DE0010E62}"/>
    <cellStyle name="Percent 9 7 4" xfId="31161" xr:uid="{865BE000-7608-4B5E-8F5D-39ADC902E550}"/>
    <cellStyle name="Percent 9 7 5" xfId="25220" xr:uid="{7A990958-9A9E-4BC1-AE87-902FF88F44E3}"/>
    <cellStyle name="Percent 9 8" xfId="25520" xr:uid="{33B188EA-91EF-4F1A-A7CE-80433B5FD235}"/>
    <cellStyle name="Percent 9 8 2" xfId="28487" xr:uid="{E05C1232-1471-446F-AFC0-F53D8F3CB83D}"/>
    <cellStyle name="Percent 9 9" xfId="26971" xr:uid="{836CD0D3-1195-46F4-9233-B7EBB7C0AD7F}"/>
    <cellStyle name="Percent 90" xfId="31714" xr:uid="{78940735-F849-4EFC-A2C0-AB3C78E0A1F2}"/>
    <cellStyle name="Percent 91" xfId="31718" xr:uid="{302D01A0-E7CD-412F-91D1-174FCDD0B019}"/>
    <cellStyle name="Percent 92" xfId="31716" xr:uid="{48E8D930-1057-4308-8B04-E350CC5F13F3}"/>
    <cellStyle name="Percent 93" xfId="31744" xr:uid="{1413F3C2-C94E-406B-9F39-451B407EFFA0}"/>
    <cellStyle name="Percent 94" xfId="44" xr:uid="{F0C7BDFF-8FA6-4B17-B55F-EEBA6E8255CC}"/>
    <cellStyle name="Percent 95" xfId="46" xr:uid="{2BF133F2-5A3D-4169-85B0-9D03050324EC}"/>
    <cellStyle name="Subheads" xfId="321" xr:uid="{99CBEB15-2FA6-49E4-9F4E-9F7FF808DBC6}"/>
    <cellStyle name="Subheads 2" xfId="20849" xr:uid="{4FDB7277-7F76-4C3C-99D5-50679867C03A}"/>
    <cellStyle name="Subheads 3" xfId="20588" xr:uid="{F2E2F648-82A1-41B0-B55F-D24154CA615C}"/>
    <cellStyle name="Tickmark" xfId="4114" xr:uid="{FE78568A-146F-4AFE-91E7-56A0FFF3DCAA}"/>
    <cellStyle name="Title" xfId="5" builtinId="15" customBuiltin="1"/>
    <cellStyle name="Title 2" xfId="403" xr:uid="{2B087132-CE14-4473-8A68-3C1B8B4980D1}"/>
    <cellStyle name="Title 2 2" xfId="456" xr:uid="{60BA7F79-A297-480A-857F-5F4EE98E17B4}"/>
    <cellStyle name="Title 2 2 2" xfId="4132" xr:uid="{AADB9D20-4720-44B0-BECA-10471AD95EA8}"/>
    <cellStyle name="Title 2 2 2 2" xfId="31530" xr:uid="{F3632421-7472-4877-8E4B-4919DB7887B2}"/>
    <cellStyle name="Title 2 2 3" xfId="4163" xr:uid="{31EFC278-71DC-4EE9-84C7-790C36B93ABC}"/>
    <cellStyle name="Title 2 2 3 2" xfId="4822" xr:uid="{77E1D4F3-0F40-4271-9326-0058AAFD35DA}"/>
    <cellStyle name="Title 2 2 4" xfId="4334" xr:uid="{4FB312A4-7C57-41AF-930A-D0953242F68B}"/>
    <cellStyle name="Title 2 3" xfId="899" xr:uid="{C154BE61-1A82-4E09-9E3E-8497C8B49422}"/>
    <cellStyle name="Title 2 3 2" xfId="4170" xr:uid="{2CE09D37-092F-4AC1-B890-FC1858FA3EBE}"/>
    <cellStyle name="Title 2 3 2 2" xfId="23392" xr:uid="{C9E448BF-415D-4C66-85AE-CC5FF1A4DAAA}"/>
    <cellStyle name="Title 2 3 3" xfId="20590" xr:uid="{FFECD900-3962-444C-8CE2-3EAFB0878F0B}"/>
    <cellStyle name="Title 2 4" xfId="619" xr:uid="{D6A8CF9E-E751-4ACA-92D9-0A353424135B}"/>
    <cellStyle name="Title 2 4 2" xfId="6691" xr:uid="{403AB43C-B804-433F-A3A5-922500C743CE}"/>
    <cellStyle name="Title 2 5" xfId="3844" xr:uid="{4341DD42-812A-49A1-97DA-3E170349CB28}"/>
    <cellStyle name="Title 2 5 2" xfId="4118" xr:uid="{20F5FD18-E217-43F9-92F4-546541248EB9}"/>
    <cellStyle name="Title 2 6" xfId="4536" xr:uid="{9246EE56-C06F-45F1-B134-26B344AFE373}"/>
    <cellStyle name="Title 3" xfId="151" xr:uid="{03656C8D-3F88-485F-86AF-ECDFA84A585C}"/>
    <cellStyle name="Title 3 2" xfId="457" xr:uid="{911CB878-7B1A-4865-A912-F9147D4B3251}"/>
    <cellStyle name="Title 3 2 2" xfId="23359" xr:uid="{3F9D2639-0604-4F62-8A0B-D802DDBFB39D}"/>
    <cellStyle name="Title 3 2 3" xfId="20680" xr:uid="{C4D38884-AF4E-4288-8DAB-E7238E51C10A}"/>
    <cellStyle name="Title 3 3" xfId="615" xr:uid="{6F67C9EE-090B-4BAF-8289-C9FAFC5B8E3B}"/>
    <cellStyle name="Title 3 3 2" xfId="24074" xr:uid="{0D4F2CAE-B0DA-4B3F-A4FE-CEA498B5FBC5}"/>
    <cellStyle name="Title 3 3 3" xfId="5002" xr:uid="{39ABC26A-69A5-420A-B85C-C036DCE26847}"/>
    <cellStyle name="Title 3 4" xfId="4468" xr:uid="{4FDF4A38-1242-4417-BD97-D4CB3648C5D3}"/>
    <cellStyle name="Title 4" xfId="458" xr:uid="{316AD7FE-27AB-4976-BB87-82C9CB17796D}"/>
    <cellStyle name="Title 4 2" xfId="952" xr:uid="{69B6D09C-07D3-4EF5-ADDC-7AFF47F044BB}"/>
    <cellStyle name="Title 4 3" xfId="628" xr:uid="{0FA926BD-7BEE-4DF0-88BC-05B9B0E0E9CB}"/>
    <cellStyle name="Title 5" xfId="149" xr:uid="{16E7A33C-953E-4811-80D2-57D09E347A94}"/>
    <cellStyle name="Title 5 2" xfId="23361" xr:uid="{985A6E45-DACA-4118-A92E-9B50D30FEAFF}"/>
    <cellStyle name="Title 5 3" xfId="20589" xr:uid="{F916FE02-F200-4362-AA7E-CABED4C1EA4B}"/>
    <cellStyle name="Title 6" xfId="4004" xr:uid="{6888CC68-E98B-4ECE-8D1A-B0EDB5A910FF}"/>
    <cellStyle name="Title 7" xfId="72" xr:uid="{A8980E2C-530D-43B9-8326-073F5759FD53}"/>
    <cellStyle name="Total" xfId="19" builtinId="25" customBuiltin="1"/>
    <cellStyle name="Total 2" xfId="94" xr:uid="{729D1AD6-55EF-4202-8AD9-32E258478E12}"/>
    <cellStyle name="Total 2 2" xfId="109" xr:uid="{32854AA7-44C9-4053-A0E8-E8C2347E719D}"/>
    <cellStyle name="Total 2 2 2" xfId="322" xr:uid="{B79933A7-59DD-4F74-A8CA-58E1A52DE283}"/>
    <cellStyle name="Total 2 2 2 2" xfId="20850" xr:uid="{40C50B4F-F6C5-4F6E-88F2-50B2818ADF8B}"/>
    <cellStyle name="Total 2 2 2 3" xfId="4766" xr:uid="{358F945B-835E-4C5D-ABDA-32B997BC0FD2}"/>
    <cellStyle name="Total 2 2 3" xfId="20593" xr:uid="{729DEC58-BE8F-4243-A21C-08852ADC2A0E}"/>
    <cellStyle name="Total 2 2 3 2" xfId="31559" xr:uid="{B7D19755-6184-4170-AF46-B4963788A98B}"/>
    <cellStyle name="Total 2 3" xfId="404" xr:uid="{AC0E8177-8D5E-4B6D-AD09-DA708C50B4CA}"/>
    <cellStyle name="Total 2 3 2" xfId="4310" xr:uid="{39AA73C1-88C6-42CF-896E-6EB1540B1807}"/>
    <cellStyle name="Total 2 3 2 2" xfId="31532" xr:uid="{0D26E830-9DC3-4335-9A03-7DC7811E8CE7}"/>
    <cellStyle name="Total 2 3 2 3" xfId="4731" xr:uid="{D3B160E6-9EA0-4895-A39E-4DC261877143}"/>
    <cellStyle name="Total 2 3 3" xfId="4294" xr:uid="{B26AC713-9F59-443A-8F5D-CCEF24A740C9}"/>
    <cellStyle name="Total 2 3 3 2" xfId="31624" xr:uid="{042EC8DC-5BDD-40E0-86B5-CFD825C28EED}"/>
    <cellStyle name="Total 2 3 3 3" xfId="24102" xr:uid="{812910EA-0022-4A3F-86D3-11C1C5921F9F}"/>
    <cellStyle name="Total 2 3 3 4" xfId="20681" xr:uid="{EA366409-6A2E-4F68-9B12-C942C946FF47}"/>
    <cellStyle name="Total 2 3 4" xfId="31577" xr:uid="{DFE5ABB7-1335-49B9-A30E-5E00007F19DF}"/>
    <cellStyle name="Total 2 3 5" xfId="23251" xr:uid="{1277EC24-D8C9-47B5-9F3B-489D77843F24}"/>
    <cellStyle name="Total 2 3 6" xfId="4537" xr:uid="{C0E27BB1-AD67-40AF-8395-49DE6AD5BBBA}"/>
    <cellStyle name="Total 2 4" xfId="3835" xr:uid="{D2D122AD-CDF6-47CE-ADEE-EF76573FE954}"/>
    <cellStyle name="Total 2 4 2" xfId="20592" xr:uid="{C5AD2CA8-9526-42E9-9F0F-E46B84FBF76B}"/>
    <cellStyle name="Total 2 4 2 2" xfId="24445" xr:uid="{F1696E72-8578-405B-A3C2-99E11718097D}"/>
    <cellStyle name="Total 2 4 3" xfId="31531" xr:uid="{C3977531-5318-4CF9-AEF5-D2F27BEE6D02}"/>
    <cellStyle name="Total 2 4 4" xfId="24035" xr:uid="{EE76D15A-057F-46BA-93EC-FDF3646AB66C}"/>
    <cellStyle name="Total 2 4 5" xfId="4624" xr:uid="{A66C5438-F9DA-448A-9E89-82EED6D6B161}"/>
    <cellStyle name="Total 2 5" xfId="262" xr:uid="{21A02BC0-1DE1-48CF-902D-C597E9882D97}"/>
    <cellStyle name="Total 2 5 2" xfId="6692" xr:uid="{34B1DCE6-2D65-4767-AD6A-E90DA2F98934}"/>
    <cellStyle name="Total 2 5 2 2" xfId="31603" xr:uid="{EDC0286F-18B1-4ED1-9DA8-7625875E5BBB}"/>
    <cellStyle name="Total 2 5 3" xfId="23861" xr:uid="{6A39FE51-0378-4C23-A81F-0D1A9712C1DC}"/>
    <cellStyle name="Total 2 5 4" xfId="4722" xr:uid="{5C53F510-E6D5-476D-A436-77D66B482551}"/>
    <cellStyle name="Total 2 6" xfId="4151" xr:uid="{1BF4A7E0-8ED6-44DF-ACC4-76E3D88AA7DD}"/>
    <cellStyle name="Total 2 6 2" xfId="31558" xr:uid="{7F7F4FE8-71F6-4EBA-A46E-DC5900F998CF}"/>
    <cellStyle name="Total 3" xfId="108" xr:uid="{1D67BA19-5525-4E63-8D81-967DE73397BC}"/>
    <cellStyle name="Total 3 2" xfId="287" xr:uid="{00655076-F7DE-41C7-95D9-F91713154696}"/>
    <cellStyle name="Total 3 2 2" xfId="4271" xr:uid="{B15C50DC-DD40-4216-BCEE-E3E0F9627DBD}"/>
    <cellStyle name="Total 3 2 2 2" xfId="22136" xr:uid="{8AC07975-6DFC-472A-8C07-7EE30C088729}"/>
    <cellStyle name="Total 3 2 2 3" xfId="6140" xr:uid="{396433A3-9916-444B-A0D1-7B592DBC5292}"/>
    <cellStyle name="Total 3 2 3" xfId="4289" xr:uid="{73FDBC47-4DFC-453E-B8BA-8BE443F97D74}"/>
    <cellStyle name="Total 3 2 3 2" xfId="21163" xr:uid="{3F71941E-B8DA-422F-9CC1-A2F9933E5E2A}"/>
    <cellStyle name="Total 3 2 4" xfId="5323" xr:uid="{C5F749FB-F0A5-4564-9A0A-2BBE50960622}"/>
    <cellStyle name="Total 3 3" xfId="3834" xr:uid="{4FAD212C-E2E5-4E13-8796-374CB73ECC2A}"/>
    <cellStyle name="Total 3 3 2" xfId="6332" xr:uid="{7706B485-3172-4DDC-B480-B19C42919F19}"/>
    <cellStyle name="Total 3 3 2 2" xfId="22389" xr:uid="{0C6EC7E0-08D0-401A-ADD7-8B19994BD74E}"/>
    <cellStyle name="Total 3 3 2 3" xfId="23538" xr:uid="{ABFD92B9-AE5E-4E36-8BEA-1E7ACE80C651}"/>
    <cellStyle name="Total 3 3 3" xfId="21405" xr:uid="{75268E47-E2D1-4681-A683-4DE775BF0445}"/>
    <cellStyle name="Total 3 3 4" xfId="5553" xr:uid="{55432836-DD2D-4DD1-97F5-0D7939A5061B}"/>
    <cellStyle name="Total 3 3 5" xfId="4596" xr:uid="{2BE4D563-95D7-4C42-8D41-79294014D8DC}"/>
    <cellStyle name="Total 3 4" xfId="261" xr:uid="{43A92495-3024-4E76-AD86-C202EE7D70FA}"/>
    <cellStyle name="Total 3 4 2" xfId="21890" xr:uid="{68D986B2-F38F-45A9-937D-B3DB73A2A6CC}"/>
    <cellStyle name="Total 3 4 3" xfId="24075" xr:uid="{62009575-968C-4272-8EBD-89A873E176D7}"/>
    <cellStyle name="Total 3 5" xfId="20812" xr:uid="{D7134B73-2335-4806-ACF3-FBCCFDA0EC84}"/>
    <cellStyle name="Total 3 6" xfId="20591" xr:uid="{BD39C232-CDF7-4A9F-8B85-36A4A9629B7D}"/>
    <cellStyle name="Total 3 7" xfId="4971" xr:uid="{3DFB131C-8814-4DDC-ACAC-8906AB295656}"/>
    <cellStyle name="Total 3 8" xfId="22944" xr:uid="{92A25C28-169C-41E9-81C9-BFEE2CB2D7CA}"/>
    <cellStyle name="Total 4" xfId="93" xr:uid="{B06FB3F0-81A9-4C28-9DBD-7EAF95190443}"/>
    <cellStyle name="Total 4 2" xfId="279" xr:uid="{925EC461-8C7A-4178-A6E3-BA757307BD6E}"/>
    <cellStyle name="Total 4 2 2" xfId="4269" xr:uid="{2A8EFDA0-F832-401E-B605-99388D95EF67}"/>
    <cellStyle name="Total 4 2 3" xfId="4288" xr:uid="{0B216F6E-6997-43C8-A3A3-15D0F3FB952B}"/>
    <cellStyle name="Total 5" xfId="4561" xr:uid="{53F2F285-E646-4C3D-BD68-FA6AC74D97A4}"/>
    <cellStyle name="Total 5 2" xfId="5894" xr:uid="{78EDB70B-5E37-4BF8-B3D0-842BEBF1A298}"/>
    <cellStyle name="Total 6" xfId="4441" xr:uid="{979D6297-DA2A-47E1-AA29-F740E5182951}"/>
    <cellStyle name="Total 7" xfId="23183" xr:uid="{DEF9C133-1332-42FE-9059-C9C02A3A3E0B}"/>
    <cellStyle name="Total 8" xfId="4398" xr:uid="{8DB375CF-564C-43F4-AA2B-4280940B7A6A}"/>
    <cellStyle name="Warning Text" xfId="17" builtinId="11" customBuiltin="1"/>
    <cellStyle name="Warning Text 2" xfId="683" xr:uid="{F6B8B088-37C5-4127-BE95-115583F4C2C2}"/>
    <cellStyle name="Warning Text 2 2" xfId="4622" xr:uid="{52144C70-C083-451F-90BA-E6FA7B70C5E1}"/>
    <cellStyle name="Warning Text 2 2 2" xfId="20596" xr:uid="{FE255B25-C5B3-400A-BB2C-B7F42F0CC0A1}"/>
    <cellStyle name="Warning Text 2 2 2 2" xfId="24085" xr:uid="{A55CAD56-B36F-4A22-9E4C-D214DFD40477}"/>
    <cellStyle name="Warning Text 2 3" xfId="20682" xr:uid="{A4F17753-ACDD-4A20-902E-71467D4105D5}"/>
    <cellStyle name="Warning Text 2 3 2" xfId="23858" xr:uid="{48BCD810-A092-4529-AEA5-47E87CC817B6}"/>
    <cellStyle name="Warning Text 2 4" xfId="20595" xr:uid="{BC4FFF3E-EB42-4E37-A2C9-C6739B12D085}"/>
    <cellStyle name="Warning Text 2 5" xfId="6693" xr:uid="{CE587F0A-ECD0-42D4-99B2-055AD557B0FC}"/>
    <cellStyle name="Warning Text 2 6" xfId="4538" xr:uid="{C1523C10-080B-404C-A0EF-9BA583D43AF5}"/>
    <cellStyle name="Warning Text 3" xfId="4594" xr:uid="{8D7327D5-1424-4DC4-85CB-6D1A5C91EB03}"/>
    <cellStyle name="Warning Text 3 2" xfId="20594" xr:uid="{961F8203-446E-4A47-8F35-FD5B6A4B554C}"/>
    <cellStyle name="Warning Text 3 2 2" xfId="24076" xr:uid="{4A60A073-A813-4764-920A-2D665177B11B}"/>
    <cellStyle name="Warning Text 4" xfId="4558" xr:uid="{19A6B41D-5997-4D46-A407-7E083874C9D3}"/>
    <cellStyle name="Warning Text 5" xfId="4438" xr:uid="{066AAD83-DED4-447A-9AE2-24334A319FBF}"/>
    <cellStyle name="Warning Text 6" xfId="23180" xr:uid="{C64B5A2F-A468-4769-8DDF-E222FD0924F1}"/>
    <cellStyle name="Warning Text 7" xfId="4395" xr:uid="{149CF10B-3536-4845-BA18-E007B299AD9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ft.wa.gov/" TargetMode="External"/><Relationship Id="rId2" Type="http://schemas.openxmlformats.org/officeDocument/2006/relationships/hyperlink" Target="https://sft.wa.gov/"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1.bin"/><Relationship Id="rId4" Type="http://schemas.openxmlformats.org/officeDocument/2006/relationships/hyperlink" Target="mailto:jring@dzacp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sft.wa.gov/" TargetMode="External"/><Relationship Id="rId2" Type="http://schemas.openxmlformats.org/officeDocument/2006/relationships/hyperlink" Target="https://sft.wa.gov/" TargetMode="External"/><Relationship Id="rId1" Type="http://schemas.openxmlformats.org/officeDocument/2006/relationships/hyperlink" Target="mailto:hos@doh.wa.gov"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3AF3-0A71-4451-84C1-124DE99DA219}">
  <sheetPr syncVertical="1" syncRef="V58" transitionEvaluation="1" transitionEntry="1" codeName="Sheet1">
    <tabColor rgb="FF92D050"/>
    <pageSetUpPr autoPageBreaks="0" fitToPage="1"/>
  </sheetPr>
  <dimension ref="A1:CF716"/>
  <sheetViews>
    <sheetView topLeftCell="V53" zoomScaleNormal="100" workbookViewId="0">
      <pane ySplit="5" topLeftCell="A58" activePane="bottomLeft" state="frozen"/>
      <selection activeCell="A53" sqref="A53"/>
      <selection pane="bottomLeft" activeCell="AH60" sqref="AH60"/>
    </sheetView>
  </sheetViews>
  <sheetFormatPr defaultColWidth="11.77734375" defaultRowHeight="15"/>
  <cols>
    <col min="1" max="1" width="31.44140625" style="12" customWidth="1"/>
    <col min="2" max="84" width="13.5546875" style="12" customWidth="1"/>
    <col min="85" max="86" width="11.77734375" style="12" customWidth="1"/>
    <col min="87" max="16384" width="11.77734375" style="12"/>
  </cols>
  <sheetData>
    <row r="1" spans="1:3">
      <c r="A1" s="69" t="s">
        <v>1350</v>
      </c>
      <c r="C1" s="17"/>
    </row>
    <row r="2" spans="1:3">
      <c r="A2" s="69" t="s">
        <v>2</v>
      </c>
      <c r="C2" s="17"/>
    </row>
    <row r="3" spans="1:3">
      <c r="A3" s="12" t="s">
        <v>3</v>
      </c>
      <c r="C3" s="17"/>
    </row>
    <row r="4" spans="1:3">
      <c r="C4" s="17"/>
    </row>
    <row r="5" spans="1:3">
      <c r="A5" s="12" t="s">
        <v>1329</v>
      </c>
    </row>
    <row r="6" spans="1:3">
      <c r="A6" s="12" t="s">
        <v>4</v>
      </c>
    </row>
    <row r="7" spans="1:3">
      <c r="A7" s="12" t="s">
        <v>1351</v>
      </c>
    </row>
    <row r="8" spans="1:3">
      <c r="C8" s="17"/>
    </row>
    <row r="9" spans="1:3">
      <c r="A9" s="69" t="s">
        <v>5</v>
      </c>
      <c r="C9" s="17"/>
    </row>
    <row r="10" spans="1:3">
      <c r="A10" s="12" t="s">
        <v>1352</v>
      </c>
      <c r="C10" s="17"/>
    </row>
    <row r="11" spans="1:3">
      <c r="A11" s="18" t="s">
        <v>6</v>
      </c>
      <c r="C11" s="17"/>
    </row>
    <row r="12" spans="1:3">
      <c r="A12" s="16" t="s">
        <v>7</v>
      </c>
      <c r="C12" s="17"/>
    </row>
    <row r="13" spans="1:3">
      <c r="A13" s="12" t="s">
        <v>8</v>
      </c>
      <c r="C13" s="17"/>
    </row>
    <row r="14" spans="1:3">
      <c r="C14" s="17"/>
    </row>
    <row r="15" spans="1:3">
      <c r="A15" s="73" t="s">
        <v>9</v>
      </c>
    </row>
    <row r="16" spans="1:3">
      <c r="A16" s="16" t="s">
        <v>10</v>
      </c>
    </row>
    <row r="17" spans="1:10">
      <c r="A17" s="18" t="s">
        <v>1353</v>
      </c>
    </row>
    <row r="18" spans="1:10" ht="14.45" customHeight="1">
      <c r="A18" s="18" t="s">
        <v>1354</v>
      </c>
    </row>
    <row r="19" spans="1:10" ht="14.45" customHeight="1">
      <c r="A19" s="18" t="s">
        <v>1355</v>
      </c>
    </row>
    <row r="20" spans="1:10" ht="14.45" customHeight="1">
      <c r="A20" s="16"/>
      <c r="E20" s="72"/>
      <c r="F20" s="72"/>
      <c r="G20" s="72"/>
    </row>
    <row r="21" spans="1:10" ht="14.45" customHeight="1">
      <c r="A21" s="74" t="s">
        <v>11</v>
      </c>
      <c r="E21" s="72"/>
      <c r="F21" s="72"/>
      <c r="G21" s="72"/>
      <c r="I21" s="72"/>
      <c r="J21" s="72"/>
    </row>
    <row r="22" spans="1:10" ht="16.5">
      <c r="A22" s="18" t="s">
        <v>12</v>
      </c>
      <c r="E22" s="71"/>
      <c r="F22" s="71"/>
      <c r="G22" s="71"/>
      <c r="I22" s="71"/>
      <c r="J22" s="71"/>
    </row>
    <row r="23" spans="1:10" ht="16.5">
      <c r="A23" s="18" t="s">
        <v>1356</v>
      </c>
      <c r="E23" s="71"/>
      <c r="F23" s="71"/>
      <c r="G23" s="71"/>
      <c r="I23" s="71"/>
      <c r="J23" s="71"/>
    </row>
    <row r="24" spans="1:10">
      <c r="A24" s="18" t="s">
        <v>1357</v>
      </c>
    </row>
    <row r="25" spans="1:10">
      <c r="A25" s="18" t="s">
        <v>1358</v>
      </c>
    </row>
    <row r="26" spans="1:10">
      <c r="A26" s="18"/>
    </row>
    <row r="27" spans="1:10">
      <c r="A27" s="16" t="s">
        <v>13</v>
      </c>
      <c r="C27" s="17"/>
    </row>
    <row r="28" spans="1:10">
      <c r="A28" s="18" t="s">
        <v>1359</v>
      </c>
      <c r="C28" s="17"/>
    </row>
    <row r="29" spans="1:10">
      <c r="C29" s="17"/>
    </row>
    <row r="30" spans="1:10">
      <c r="A30" s="12" t="s">
        <v>1348</v>
      </c>
      <c r="C30" s="332" t="s">
        <v>1349</v>
      </c>
      <c r="F30" s="19"/>
    </row>
    <row r="31" spans="1:10">
      <c r="C31" s="17"/>
    </row>
    <row r="32" spans="1:10">
      <c r="A32" s="69" t="s">
        <v>15</v>
      </c>
      <c r="B32" s="72"/>
      <c r="C32" s="72"/>
      <c r="D32" s="72"/>
    </row>
    <row r="33" spans="1:83">
      <c r="A33" s="18" t="s">
        <v>16</v>
      </c>
      <c r="B33" s="72"/>
      <c r="C33" s="72"/>
      <c r="D33" s="72"/>
    </row>
    <row r="34" spans="1:83" ht="16.5">
      <c r="A34" s="18" t="s">
        <v>17</v>
      </c>
      <c r="B34" s="71"/>
      <c r="C34" s="71"/>
      <c r="D34" s="71"/>
    </row>
    <row r="35" spans="1:83" ht="16.5">
      <c r="B35" s="71"/>
      <c r="C35" s="71"/>
      <c r="D35" s="71"/>
    </row>
    <row r="36" spans="1:83">
      <c r="A36" s="333" t="s">
        <v>18</v>
      </c>
      <c r="B36" s="334"/>
      <c r="C36" s="335"/>
      <c r="D36" s="334"/>
      <c r="E36" s="334"/>
      <c r="F36" s="334"/>
      <c r="G36" s="334"/>
    </row>
    <row r="37" spans="1:83">
      <c r="A37" s="336" t="s">
        <v>1341</v>
      </c>
      <c r="B37" s="337"/>
      <c r="C37" s="335"/>
      <c r="D37" s="334"/>
      <c r="E37" s="334"/>
      <c r="F37" s="334"/>
      <c r="G37" s="334"/>
    </row>
    <row r="38" spans="1:83">
      <c r="A38" s="340" t="s">
        <v>1360</v>
      </c>
      <c r="B38" s="337"/>
      <c r="C38" s="335"/>
      <c r="D38" s="334"/>
      <c r="E38" s="334"/>
      <c r="F38" s="334"/>
      <c r="G38" s="334"/>
    </row>
    <row r="39" spans="1:83">
      <c r="A39" s="339" t="s">
        <v>1342</v>
      </c>
      <c r="B39" s="334"/>
      <c r="C39" s="335"/>
      <c r="D39" s="334"/>
      <c r="E39" s="334"/>
      <c r="F39" s="334"/>
      <c r="G39" s="334"/>
    </row>
    <row r="40" spans="1:83">
      <c r="A40" s="340" t="s">
        <v>1361</v>
      </c>
      <c r="B40" s="334"/>
      <c r="C40" s="335"/>
      <c r="D40" s="334"/>
      <c r="E40" s="334"/>
      <c r="F40" s="334"/>
      <c r="G40" s="334"/>
    </row>
    <row r="41" spans="1:83">
      <c r="C41" s="17"/>
    </row>
    <row r="42" spans="1:83">
      <c r="A42" s="12" t="s">
        <v>19</v>
      </c>
      <c r="C42" s="17"/>
      <c r="F42" s="19" t="s">
        <v>14</v>
      </c>
    </row>
    <row r="43" spans="1:83">
      <c r="A43" s="19" t="s">
        <v>20</v>
      </c>
      <c r="C43" s="17"/>
    </row>
    <row r="44" spans="1:83">
      <c r="A44" s="20"/>
      <c r="B44" s="20"/>
      <c r="C44" s="21" t="s">
        <v>21</v>
      </c>
      <c r="D44" s="22" t="s">
        <v>22</v>
      </c>
      <c r="E44" s="22" t="s">
        <v>23</v>
      </c>
      <c r="F44" s="22" t="s">
        <v>24</v>
      </c>
      <c r="G44" s="22" t="s">
        <v>25</v>
      </c>
      <c r="H44" s="22" t="s">
        <v>26</v>
      </c>
      <c r="I44" s="22" t="s">
        <v>27</v>
      </c>
      <c r="J44" s="22" t="s">
        <v>28</v>
      </c>
      <c r="K44" s="22" t="s">
        <v>29</v>
      </c>
      <c r="L44" s="22" t="s">
        <v>30</v>
      </c>
      <c r="M44" s="22" t="s">
        <v>31</v>
      </c>
      <c r="N44" s="22" t="s">
        <v>32</v>
      </c>
      <c r="O44" s="22" t="s">
        <v>33</v>
      </c>
      <c r="P44" s="22" t="s">
        <v>34</v>
      </c>
      <c r="Q44" s="22" t="s">
        <v>35</v>
      </c>
      <c r="R44" s="22" t="s">
        <v>36</v>
      </c>
      <c r="S44" s="22" t="s">
        <v>37</v>
      </c>
      <c r="T44" s="22" t="s">
        <v>38</v>
      </c>
      <c r="U44" s="22" t="s">
        <v>39</v>
      </c>
      <c r="V44" s="22" t="s">
        <v>40</v>
      </c>
      <c r="W44" s="22" t="s">
        <v>41</v>
      </c>
      <c r="X44" s="22" t="s">
        <v>42</v>
      </c>
      <c r="Y44" s="22" t="s">
        <v>43</v>
      </c>
      <c r="Z44" s="22" t="s">
        <v>44</v>
      </c>
      <c r="AA44" s="22" t="s">
        <v>45</v>
      </c>
      <c r="AB44" s="22" t="s">
        <v>46</v>
      </c>
      <c r="AC44" s="22" t="s">
        <v>47</v>
      </c>
      <c r="AD44" s="22" t="s">
        <v>48</v>
      </c>
      <c r="AE44" s="22" t="s">
        <v>49</v>
      </c>
      <c r="AF44" s="22" t="s">
        <v>50</v>
      </c>
      <c r="AG44" s="22" t="s">
        <v>51</v>
      </c>
      <c r="AH44" s="22" t="s">
        <v>52</v>
      </c>
      <c r="AI44" s="22" t="s">
        <v>53</v>
      </c>
      <c r="AJ44" s="22" t="s">
        <v>54</v>
      </c>
      <c r="AK44" s="22" t="s">
        <v>55</v>
      </c>
      <c r="AL44" s="22" t="s">
        <v>56</v>
      </c>
      <c r="AM44" s="22" t="s">
        <v>57</v>
      </c>
      <c r="AN44" s="22" t="s">
        <v>58</v>
      </c>
      <c r="AO44" s="22" t="s">
        <v>59</v>
      </c>
      <c r="AP44" s="22" t="s">
        <v>60</v>
      </c>
      <c r="AQ44" s="22" t="s">
        <v>61</v>
      </c>
      <c r="AR44" s="22" t="s">
        <v>62</v>
      </c>
      <c r="AS44" s="22" t="s">
        <v>63</v>
      </c>
      <c r="AT44" s="22" t="s">
        <v>64</v>
      </c>
      <c r="AU44" s="22" t="s">
        <v>65</v>
      </c>
      <c r="AV44" s="22" t="s">
        <v>66</v>
      </c>
      <c r="AW44" s="22" t="s">
        <v>67</v>
      </c>
      <c r="AX44" s="22" t="s">
        <v>68</v>
      </c>
      <c r="AY44" s="22" t="s">
        <v>69</v>
      </c>
      <c r="AZ44" s="22" t="s">
        <v>70</v>
      </c>
      <c r="BA44" s="22" t="s">
        <v>71</v>
      </c>
      <c r="BB44" s="22" t="s">
        <v>72</v>
      </c>
      <c r="BC44" s="22" t="s">
        <v>73</v>
      </c>
      <c r="BD44" s="22" t="s">
        <v>74</v>
      </c>
      <c r="BE44" s="22" t="s">
        <v>75</v>
      </c>
      <c r="BF44" s="22" t="s">
        <v>76</v>
      </c>
      <c r="BG44" s="22" t="s">
        <v>77</v>
      </c>
      <c r="BH44" s="22" t="s">
        <v>78</v>
      </c>
      <c r="BI44" s="22" t="s">
        <v>79</v>
      </c>
      <c r="BJ44" s="22" t="s">
        <v>80</v>
      </c>
      <c r="BK44" s="22" t="s">
        <v>81</v>
      </c>
      <c r="BL44" s="22" t="s">
        <v>82</v>
      </c>
      <c r="BM44" s="22" t="s">
        <v>83</v>
      </c>
      <c r="BN44" s="22" t="s">
        <v>84</v>
      </c>
      <c r="BO44" s="22" t="s">
        <v>85</v>
      </c>
      <c r="BP44" s="22" t="s">
        <v>86</v>
      </c>
      <c r="BQ44" s="22" t="s">
        <v>87</v>
      </c>
      <c r="BR44" s="22" t="s">
        <v>88</v>
      </c>
      <c r="BS44" s="22" t="s">
        <v>89</v>
      </c>
      <c r="BT44" s="22" t="s">
        <v>90</v>
      </c>
      <c r="BU44" s="22" t="s">
        <v>91</v>
      </c>
      <c r="BV44" s="22" t="s">
        <v>92</v>
      </c>
      <c r="BW44" s="22" t="s">
        <v>93</v>
      </c>
      <c r="BX44" s="22" t="s">
        <v>94</v>
      </c>
      <c r="BY44" s="22" t="s">
        <v>95</v>
      </c>
      <c r="BZ44" s="22" t="s">
        <v>96</v>
      </c>
      <c r="CA44" s="22" t="s">
        <v>97</v>
      </c>
      <c r="CB44" s="22" t="s">
        <v>98</v>
      </c>
      <c r="CC44" s="22" t="s">
        <v>99</v>
      </c>
      <c r="CD44" s="22" t="s">
        <v>100</v>
      </c>
      <c r="CE44" s="22" t="s">
        <v>101</v>
      </c>
    </row>
    <row r="45" spans="1:83">
      <c r="A45" s="20"/>
      <c r="B45" s="23" t="s">
        <v>102</v>
      </c>
      <c r="C45" s="21" t="s">
        <v>103</v>
      </c>
      <c r="D45" s="22" t="s">
        <v>104</v>
      </c>
      <c r="E45" s="22" t="s">
        <v>105</v>
      </c>
      <c r="F45" s="22" t="s">
        <v>106</v>
      </c>
      <c r="G45" s="22" t="s">
        <v>107</v>
      </c>
      <c r="H45" s="22" t="s">
        <v>108</v>
      </c>
      <c r="I45" s="22" t="s">
        <v>109</v>
      </c>
      <c r="J45" s="22" t="s">
        <v>110</v>
      </c>
      <c r="K45" s="22" t="s">
        <v>111</v>
      </c>
      <c r="L45" s="22" t="s">
        <v>112</v>
      </c>
      <c r="M45" s="22" t="s">
        <v>113</v>
      </c>
      <c r="N45" s="22" t="s">
        <v>114</v>
      </c>
      <c r="O45" s="22" t="s">
        <v>115</v>
      </c>
      <c r="P45" s="22" t="s">
        <v>116</v>
      </c>
      <c r="Q45" s="22" t="s">
        <v>117</v>
      </c>
      <c r="R45" s="22" t="s">
        <v>118</v>
      </c>
      <c r="S45" s="22" t="s">
        <v>119</v>
      </c>
      <c r="T45" s="22" t="s">
        <v>120</v>
      </c>
      <c r="U45" s="22" t="s">
        <v>121</v>
      </c>
      <c r="V45" s="22" t="s">
        <v>122</v>
      </c>
      <c r="W45" s="22" t="s">
        <v>123</v>
      </c>
      <c r="X45" s="22" t="s">
        <v>124</v>
      </c>
      <c r="Y45" s="22" t="s">
        <v>125</v>
      </c>
      <c r="Z45" s="22" t="s">
        <v>125</v>
      </c>
      <c r="AA45" s="22" t="s">
        <v>126</v>
      </c>
      <c r="AB45" s="22" t="s">
        <v>127</v>
      </c>
      <c r="AC45" s="22" t="s">
        <v>128</v>
      </c>
      <c r="AD45" s="22" t="s">
        <v>129</v>
      </c>
      <c r="AE45" s="22" t="s">
        <v>107</v>
      </c>
      <c r="AF45" s="22" t="s">
        <v>108</v>
      </c>
      <c r="AG45" s="22" t="s">
        <v>130</v>
      </c>
      <c r="AH45" s="22" t="s">
        <v>131</v>
      </c>
      <c r="AI45" s="22" t="s">
        <v>132</v>
      </c>
      <c r="AJ45" s="22" t="s">
        <v>133</v>
      </c>
      <c r="AK45" s="22" t="s">
        <v>134</v>
      </c>
      <c r="AL45" s="22" t="s">
        <v>135</v>
      </c>
      <c r="AM45" s="22" t="s">
        <v>136</v>
      </c>
      <c r="AN45" s="22" t="s">
        <v>122</v>
      </c>
      <c r="AO45" s="22" t="s">
        <v>137</v>
      </c>
      <c r="AP45" s="22" t="s">
        <v>138</v>
      </c>
      <c r="AQ45" s="22" t="s">
        <v>139</v>
      </c>
      <c r="AR45" s="22" t="s">
        <v>140</v>
      </c>
      <c r="AS45" s="22" t="s">
        <v>141</v>
      </c>
      <c r="AT45" s="22" t="s">
        <v>142</v>
      </c>
      <c r="AU45" s="22" t="s">
        <v>143</v>
      </c>
      <c r="AV45" s="22" t="s">
        <v>144</v>
      </c>
      <c r="AW45" s="22" t="s">
        <v>145</v>
      </c>
      <c r="AX45" s="22" t="s">
        <v>146</v>
      </c>
      <c r="AY45" s="22" t="s">
        <v>147</v>
      </c>
      <c r="AZ45" s="22" t="s">
        <v>148</v>
      </c>
      <c r="BA45" s="22" t="s">
        <v>149</v>
      </c>
      <c r="BB45" s="22" t="s">
        <v>150</v>
      </c>
      <c r="BC45" s="22" t="s">
        <v>119</v>
      </c>
      <c r="BD45" s="22" t="s">
        <v>151</v>
      </c>
      <c r="BE45" s="22" t="s">
        <v>152</v>
      </c>
      <c r="BF45" s="22" t="s">
        <v>153</v>
      </c>
      <c r="BG45" s="22" t="s">
        <v>154</v>
      </c>
      <c r="BH45" s="22" t="s">
        <v>155</v>
      </c>
      <c r="BI45" s="22" t="s">
        <v>156</v>
      </c>
      <c r="BJ45" s="22" t="s">
        <v>157</v>
      </c>
      <c r="BK45" s="22" t="s">
        <v>158</v>
      </c>
      <c r="BL45" s="22" t="s">
        <v>159</v>
      </c>
      <c r="BM45" s="22" t="s">
        <v>144</v>
      </c>
      <c r="BN45" s="22" t="s">
        <v>160</v>
      </c>
      <c r="BO45" s="22" t="s">
        <v>161</v>
      </c>
      <c r="BP45" s="22" t="s">
        <v>162</v>
      </c>
      <c r="BQ45" s="22" t="s">
        <v>163</v>
      </c>
      <c r="BR45" s="22" t="s">
        <v>164</v>
      </c>
      <c r="BS45" s="22" t="s">
        <v>165</v>
      </c>
      <c r="BT45" s="22" t="s">
        <v>166</v>
      </c>
      <c r="BU45" s="22" t="s">
        <v>167</v>
      </c>
      <c r="BV45" s="22" t="s">
        <v>167</v>
      </c>
      <c r="BW45" s="22" t="s">
        <v>167</v>
      </c>
      <c r="BX45" s="22" t="s">
        <v>168</v>
      </c>
      <c r="BY45" s="22" t="s">
        <v>169</v>
      </c>
      <c r="BZ45" s="22" t="s">
        <v>170</v>
      </c>
      <c r="CA45" s="22" t="s">
        <v>171</v>
      </c>
      <c r="CB45" s="22" t="s">
        <v>172</v>
      </c>
      <c r="CC45" s="22" t="s">
        <v>144</v>
      </c>
      <c r="CD45" s="22"/>
      <c r="CE45" s="22" t="s">
        <v>173</v>
      </c>
    </row>
    <row r="46" spans="1:83">
      <c r="A46" s="20" t="s">
        <v>9</v>
      </c>
      <c r="B46" s="22" t="s">
        <v>174</v>
      </c>
      <c r="C46" s="21" t="s">
        <v>175</v>
      </c>
      <c r="D46" s="22" t="s">
        <v>175</v>
      </c>
      <c r="E46" s="22" t="s">
        <v>175</v>
      </c>
      <c r="F46" s="22" t="s">
        <v>176</v>
      </c>
      <c r="G46" s="22" t="s">
        <v>177</v>
      </c>
      <c r="H46" s="22" t="s">
        <v>175</v>
      </c>
      <c r="I46" s="22" t="s">
        <v>178</v>
      </c>
      <c r="J46" s="22"/>
      <c r="K46" s="22" t="s">
        <v>169</v>
      </c>
      <c r="L46" s="22" t="s">
        <v>179</v>
      </c>
      <c r="M46" s="22" t="s">
        <v>180</v>
      </c>
      <c r="N46" s="22" t="s">
        <v>181</v>
      </c>
      <c r="O46" s="22" t="s">
        <v>182</v>
      </c>
      <c r="P46" s="22" t="s">
        <v>181</v>
      </c>
      <c r="Q46" s="22" t="s">
        <v>183</v>
      </c>
      <c r="R46" s="22"/>
      <c r="S46" s="22" t="s">
        <v>181</v>
      </c>
      <c r="T46" s="22" t="s">
        <v>184</v>
      </c>
      <c r="U46" s="22"/>
      <c r="V46" s="22" t="s">
        <v>185</v>
      </c>
      <c r="W46" s="22" t="s">
        <v>186</v>
      </c>
      <c r="X46" s="22" t="s">
        <v>187</v>
      </c>
      <c r="Y46" s="22" t="s">
        <v>188</v>
      </c>
      <c r="Z46" s="22" t="s">
        <v>189</v>
      </c>
      <c r="AA46" s="22" t="s">
        <v>190</v>
      </c>
      <c r="AB46" s="22"/>
      <c r="AC46" s="22" t="s">
        <v>184</v>
      </c>
      <c r="AD46" s="22"/>
      <c r="AE46" s="22" t="s">
        <v>184</v>
      </c>
      <c r="AF46" s="22" t="s">
        <v>191</v>
      </c>
      <c r="AG46" s="22" t="s">
        <v>183</v>
      </c>
      <c r="AH46" s="22"/>
      <c r="AI46" s="22" t="s">
        <v>192</v>
      </c>
      <c r="AJ46" s="22"/>
      <c r="AK46" s="22" t="s">
        <v>184</v>
      </c>
      <c r="AL46" s="22" t="s">
        <v>184</v>
      </c>
      <c r="AM46" s="22" t="s">
        <v>184</v>
      </c>
      <c r="AN46" s="22" t="s">
        <v>193</v>
      </c>
      <c r="AO46" s="22" t="s">
        <v>194</v>
      </c>
      <c r="AP46" s="22" t="s">
        <v>133</v>
      </c>
      <c r="AQ46" s="22" t="s">
        <v>195</v>
      </c>
      <c r="AR46" s="22" t="s">
        <v>181</v>
      </c>
      <c r="AS46" s="22"/>
      <c r="AT46" s="22" t="s">
        <v>196</v>
      </c>
      <c r="AU46" s="22" t="s">
        <v>197</v>
      </c>
      <c r="AV46" s="22" t="s">
        <v>198</v>
      </c>
      <c r="AW46" s="22" t="s">
        <v>199</v>
      </c>
      <c r="AX46" s="22" t="s">
        <v>200</v>
      </c>
      <c r="AY46" s="22"/>
      <c r="AZ46" s="22"/>
      <c r="BA46" s="22" t="s">
        <v>201</v>
      </c>
      <c r="BB46" s="22" t="s">
        <v>181</v>
      </c>
      <c r="BC46" s="22" t="s">
        <v>195</v>
      </c>
      <c r="BD46" s="22"/>
      <c r="BE46" s="22"/>
      <c r="BF46" s="22"/>
      <c r="BG46" s="22"/>
      <c r="BH46" s="22" t="s">
        <v>202</v>
      </c>
      <c r="BI46" s="22" t="s">
        <v>181</v>
      </c>
      <c r="BJ46" s="22"/>
      <c r="BK46" s="22" t="s">
        <v>203</v>
      </c>
      <c r="BL46" s="22"/>
      <c r="BM46" s="22" t="s">
        <v>204</v>
      </c>
      <c r="BN46" s="22" t="s">
        <v>205</v>
      </c>
      <c r="BO46" s="22" t="s">
        <v>206</v>
      </c>
      <c r="BP46" s="22" t="s">
        <v>207</v>
      </c>
      <c r="BQ46" s="22" t="s">
        <v>208</v>
      </c>
      <c r="BR46" s="22"/>
      <c r="BS46" s="22" t="s">
        <v>209</v>
      </c>
      <c r="BT46" s="22" t="s">
        <v>181</v>
      </c>
      <c r="BU46" s="22" t="s">
        <v>210</v>
      </c>
      <c r="BV46" s="22" t="s">
        <v>211</v>
      </c>
      <c r="BW46" s="22" t="s">
        <v>212</v>
      </c>
      <c r="BX46" s="22" t="s">
        <v>163</v>
      </c>
      <c r="BY46" s="22" t="s">
        <v>205</v>
      </c>
      <c r="BZ46" s="22" t="s">
        <v>164</v>
      </c>
      <c r="CA46" s="22" t="s">
        <v>213</v>
      </c>
      <c r="CB46" s="22" t="s">
        <v>213</v>
      </c>
      <c r="CC46" s="22" t="s">
        <v>214</v>
      </c>
      <c r="CD46" s="22"/>
      <c r="CE46" s="22" t="s">
        <v>215</v>
      </c>
    </row>
    <row r="47" spans="1:83">
      <c r="A47" s="20" t="s">
        <v>216</v>
      </c>
      <c r="B47" s="312"/>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0"/>
      <c r="CE47" s="32">
        <f>SUM(C47:CC47)</f>
        <v>0</v>
      </c>
    </row>
    <row r="48" spans="1:83">
      <c r="A48" s="32" t="s">
        <v>217</v>
      </c>
      <c r="B48" s="312">
        <v>1148134</v>
      </c>
      <c r="C48" s="32">
        <f>IF($B$48,(ROUND((($B$48/$CE$61)*C61),0)))</f>
        <v>0</v>
      </c>
      <c r="D48" s="32">
        <f>IF($B$48,(ROUND((($B$48/$CE$61)*D61),0)))</f>
        <v>0</v>
      </c>
      <c r="E48" s="32">
        <f t="shared" ref="E48:BO48" si="0">IF($B$48,(ROUND((($B$48/$CE$61)*E61),0)))</f>
        <v>8511</v>
      </c>
      <c r="F48" s="32">
        <f t="shared" si="0"/>
        <v>0</v>
      </c>
      <c r="G48" s="32">
        <f t="shared" si="0"/>
        <v>0</v>
      </c>
      <c r="H48" s="32">
        <f t="shared" si="0"/>
        <v>0</v>
      </c>
      <c r="I48" s="32">
        <f t="shared" si="0"/>
        <v>0</v>
      </c>
      <c r="J48" s="32">
        <f t="shared" si="0"/>
        <v>0</v>
      </c>
      <c r="K48" s="32">
        <f t="shared" si="0"/>
        <v>0</v>
      </c>
      <c r="L48" s="32">
        <f t="shared" si="0"/>
        <v>288892</v>
      </c>
      <c r="M48" s="32">
        <f t="shared" si="0"/>
        <v>0</v>
      </c>
      <c r="N48" s="32">
        <f t="shared" si="0"/>
        <v>60507</v>
      </c>
      <c r="O48" s="32">
        <f t="shared" si="0"/>
        <v>0</v>
      </c>
      <c r="P48" s="32">
        <f t="shared" si="0"/>
        <v>905</v>
      </c>
      <c r="Q48" s="32">
        <f t="shared" si="0"/>
        <v>0</v>
      </c>
      <c r="R48" s="32">
        <f t="shared" si="0"/>
        <v>0</v>
      </c>
      <c r="S48" s="32">
        <f t="shared" si="0"/>
        <v>821</v>
      </c>
      <c r="T48" s="32">
        <f t="shared" si="0"/>
        <v>0</v>
      </c>
      <c r="U48" s="32">
        <f t="shared" si="0"/>
        <v>18073</v>
      </c>
      <c r="V48" s="32">
        <f t="shared" si="0"/>
        <v>4866</v>
      </c>
      <c r="W48" s="32">
        <f t="shared" si="0"/>
        <v>0</v>
      </c>
      <c r="X48" s="32">
        <f t="shared" si="0"/>
        <v>0</v>
      </c>
      <c r="Y48" s="32">
        <f t="shared" si="0"/>
        <v>27392</v>
      </c>
      <c r="Z48" s="32">
        <f t="shared" si="0"/>
        <v>0</v>
      </c>
      <c r="AA48" s="32">
        <f t="shared" si="0"/>
        <v>0</v>
      </c>
      <c r="AB48" s="32">
        <f t="shared" si="0"/>
        <v>0</v>
      </c>
      <c r="AC48" s="32">
        <f t="shared" si="0"/>
        <v>0</v>
      </c>
      <c r="AD48" s="32">
        <f t="shared" si="0"/>
        <v>0</v>
      </c>
      <c r="AE48" s="32">
        <f t="shared" si="0"/>
        <v>90424</v>
      </c>
      <c r="AF48" s="32">
        <f t="shared" si="0"/>
        <v>0</v>
      </c>
      <c r="AG48" s="32">
        <f t="shared" si="0"/>
        <v>54727</v>
      </c>
      <c r="AH48" s="32">
        <f t="shared" si="0"/>
        <v>33668</v>
      </c>
      <c r="AI48" s="32">
        <f t="shared" si="0"/>
        <v>0</v>
      </c>
      <c r="AJ48" s="32">
        <f t="shared" si="0"/>
        <v>179525</v>
      </c>
      <c r="AK48" s="32">
        <f t="shared" si="0"/>
        <v>0</v>
      </c>
      <c r="AL48" s="32">
        <f t="shared" si="0"/>
        <v>0</v>
      </c>
      <c r="AM48" s="32">
        <f t="shared" si="0"/>
        <v>0</v>
      </c>
      <c r="AN48" s="32">
        <f t="shared" si="0"/>
        <v>0</v>
      </c>
      <c r="AO48" s="32">
        <f t="shared" si="0"/>
        <v>0</v>
      </c>
      <c r="AP48" s="32">
        <f t="shared" si="0"/>
        <v>0</v>
      </c>
      <c r="AQ48" s="32">
        <f t="shared" si="0"/>
        <v>0</v>
      </c>
      <c r="AR48" s="32">
        <f t="shared" si="0"/>
        <v>0</v>
      </c>
      <c r="AS48" s="32">
        <f t="shared" si="0"/>
        <v>0</v>
      </c>
      <c r="AT48" s="32">
        <f t="shared" si="0"/>
        <v>0</v>
      </c>
      <c r="AU48" s="32">
        <f t="shared" si="0"/>
        <v>0</v>
      </c>
      <c r="AV48" s="32">
        <f t="shared" si="0"/>
        <v>0</v>
      </c>
      <c r="AW48" s="32">
        <f t="shared" si="0"/>
        <v>0</v>
      </c>
      <c r="AX48" s="32">
        <f t="shared" si="0"/>
        <v>0</v>
      </c>
      <c r="AY48" s="32">
        <f t="shared" si="0"/>
        <v>47792</v>
      </c>
      <c r="AZ48" s="32">
        <f t="shared" si="0"/>
        <v>0</v>
      </c>
      <c r="BA48" s="32">
        <f t="shared" si="0"/>
        <v>22639</v>
      </c>
      <c r="BB48" s="32">
        <f t="shared" si="0"/>
        <v>14172</v>
      </c>
      <c r="BC48" s="32">
        <f t="shared" si="0"/>
        <v>0</v>
      </c>
      <c r="BD48" s="32">
        <f t="shared" si="0"/>
        <v>15417</v>
      </c>
      <c r="BE48" s="32">
        <f t="shared" si="0"/>
        <v>38650</v>
      </c>
      <c r="BF48" s="32">
        <f t="shared" si="0"/>
        <v>25178</v>
      </c>
      <c r="BG48" s="32">
        <f t="shared" si="0"/>
        <v>0</v>
      </c>
      <c r="BH48" s="32">
        <f t="shared" si="0"/>
        <v>0</v>
      </c>
      <c r="BI48" s="32">
        <f t="shared" si="0"/>
        <v>0</v>
      </c>
      <c r="BJ48" s="32">
        <f t="shared" si="0"/>
        <v>0</v>
      </c>
      <c r="BK48" s="32">
        <f t="shared" si="0"/>
        <v>0</v>
      </c>
      <c r="BL48" s="32">
        <f t="shared" si="0"/>
        <v>11677</v>
      </c>
      <c r="BM48" s="32">
        <f t="shared" si="0"/>
        <v>39217</v>
      </c>
      <c r="BN48" s="32">
        <f t="shared" si="0"/>
        <v>108608</v>
      </c>
      <c r="BO48" s="32">
        <f t="shared" si="0"/>
        <v>1493</v>
      </c>
      <c r="BP48" s="32">
        <f t="shared" ref="BP48:CD48" si="1">IF($B$48,(ROUND((($B$48/$CE$61)*BP61),0)))</f>
        <v>0</v>
      </c>
      <c r="BQ48" s="32">
        <f t="shared" si="1"/>
        <v>0</v>
      </c>
      <c r="BR48" s="32">
        <f t="shared" si="1"/>
        <v>0</v>
      </c>
      <c r="BS48" s="32">
        <f t="shared" si="1"/>
        <v>0</v>
      </c>
      <c r="BT48" s="32">
        <f t="shared" si="1"/>
        <v>0</v>
      </c>
      <c r="BU48" s="32">
        <f t="shared" si="1"/>
        <v>0</v>
      </c>
      <c r="BV48" s="32">
        <f t="shared" si="1"/>
        <v>0</v>
      </c>
      <c r="BW48" s="32">
        <f t="shared" si="1"/>
        <v>0</v>
      </c>
      <c r="BX48" s="32">
        <f t="shared" si="1"/>
        <v>0</v>
      </c>
      <c r="BY48" s="32">
        <f t="shared" si="1"/>
        <v>54981</v>
      </c>
      <c r="BZ48" s="32">
        <f t="shared" si="1"/>
        <v>0</v>
      </c>
      <c r="CA48" s="32">
        <f t="shared" si="1"/>
        <v>0</v>
      </c>
      <c r="CB48" s="32">
        <f t="shared" si="1"/>
        <v>0</v>
      </c>
      <c r="CC48" s="32">
        <f t="shared" si="1"/>
        <v>0</v>
      </c>
      <c r="CD48" s="32">
        <f t="shared" si="1"/>
        <v>0</v>
      </c>
      <c r="CE48" s="32">
        <f>SUM(C48:CD48)</f>
        <v>1148135</v>
      </c>
    </row>
    <row r="49" spans="1:84">
      <c r="A49" s="20" t="s">
        <v>218</v>
      </c>
      <c r="B49" s="32">
        <f>B47+B48</f>
        <v>1148134</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row>
    <row r="50" spans="1:84">
      <c r="A50" s="20" t="s">
        <v>11</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row>
    <row r="51" spans="1:84">
      <c r="A51" s="26" t="s">
        <v>219</v>
      </c>
      <c r="B51" s="24"/>
      <c r="C51" s="24"/>
      <c r="D51" s="24"/>
      <c r="E51" s="24"/>
      <c r="F51" s="24"/>
      <c r="G51" s="24"/>
      <c r="H51" s="24"/>
      <c r="I51" s="24"/>
      <c r="J51" s="24"/>
      <c r="K51" s="24"/>
      <c r="L51" s="24"/>
      <c r="M51" s="24"/>
      <c r="N51" s="24">
        <v>40858</v>
      </c>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0"/>
      <c r="CE51" s="32">
        <f>SUM(C51:CD51)</f>
        <v>40858</v>
      </c>
    </row>
    <row r="52" spans="1:84">
      <c r="A52" s="39" t="s">
        <v>220</v>
      </c>
      <c r="B52" s="312">
        <v>675538</v>
      </c>
      <c r="C52" s="32">
        <f>IF($B$52,ROUND(($B$52/($CE$90+$CF$90)*C90),0))</f>
        <v>0</v>
      </c>
      <c r="D52" s="32">
        <f t="shared" ref="D52:BO52" si="2">IF($B$52,ROUND(($B$52/($CE$90+$CF$90)*D90),0))</f>
        <v>0</v>
      </c>
      <c r="E52" s="32">
        <f>IF($B$52,ROUND(($B$52/($CE$90+$CF$90)*E90),0))</f>
        <v>6448</v>
      </c>
      <c r="F52" s="32">
        <f t="shared" si="2"/>
        <v>0</v>
      </c>
      <c r="G52" s="32">
        <f t="shared" si="2"/>
        <v>0</v>
      </c>
      <c r="H52" s="32">
        <f t="shared" si="2"/>
        <v>0</v>
      </c>
      <c r="I52" s="32">
        <f t="shared" si="2"/>
        <v>0</v>
      </c>
      <c r="J52" s="32">
        <f t="shared" si="2"/>
        <v>0</v>
      </c>
      <c r="K52" s="32">
        <f t="shared" si="2"/>
        <v>0</v>
      </c>
      <c r="L52" s="32">
        <f t="shared" si="2"/>
        <v>135328</v>
      </c>
      <c r="M52" s="32">
        <f t="shared" si="2"/>
        <v>0</v>
      </c>
      <c r="N52" s="32">
        <f t="shared" si="2"/>
        <v>110636</v>
      </c>
      <c r="O52" s="32">
        <f t="shared" si="2"/>
        <v>0</v>
      </c>
      <c r="P52" s="32">
        <f t="shared" si="2"/>
        <v>5727</v>
      </c>
      <c r="Q52" s="32">
        <f t="shared" si="2"/>
        <v>0</v>
      </c>
      <c r="R52" s="32">
        <f t="shared" si="2"/>
        <v>0</v>
      </c>
      <c r="S52" s="32">
        <f t="shared" si="2"/>
        <v>15039</v>
      </c>
      <c r="T52" s="32">
        <f t="shared" si="2"/>
        <v>0</v>
      </c>
      <c r="U52" s="32">
        <f t="shared" si="2"/>
        <v>4039</v>
      </c>
      <c r="V52" s="32">
        <f t="shared" si="2"/>
        <v>1403</v>
      </c>
      <c r="W52" s="32">
        <f t="shared" si="2"/>
        <v>0</v>
      </c>
      <c r="X52" s="32">
        <f t="shared" si="2"/>
        <v>0</v>
      </c>
      <c r="Y52" s="32">
        <f t="shared" si="2"/>
        <v>7851</v>
      </c>
      <c r="Z52" s="32">
        <f t="shared" si="2"/>
        <v>0</v>
      </c>
      <c r="AA52" s="32">
        <f t="shared" si="2"/>
        <v>0</v>
      </c>
      <c r="AB52" s="32">
        <f t="shared" si="2"/>
        <v>3414</v>
      </c>
      <c r="AC52" s="32">
        <f t="shared" si="2"/>
        <v>0</v>
      </c>
      <c r="AD52" s="32">
        <f t="shared" si="2"/>
        <v>0</v>
      </c>
      <c r="AE52" s="32">
        <f t="shared" si="2"/>
        <v>17599</v>
      </c>
      <c r="AF52" s="32">
        <f t="shared" si="2"/>
        <v>0</v>
      </c>
      <c r="AG52" s="32">
        <f t="shared" si="2"/>
        <v>10753</v>
      </c>
      <c r="AH52" s="32">
        <f t="shared" si="2"/>
        <v>0</v>
      </c>
      <c r="AI52" s="32">
        <f t="shared" si="2"/>
        <v>0</v>
      </c>
      <c r="AJ52" s="32">
        <f t="shared" si="2"/>
        <v>61349</v>
      </c>
      <c r="AK52" s="32">
        <f t="shared" si="2"/>
        <v>0</v>
      </c>
      <c r="AL52" s="32">
        <f t="shared" si="2"/>
        <v>0</v>
      </c>
      <c r="AM52" s="32">
        <f t="shared" si="2"/>
        <v>0</v>
      </c>
      <c r="AN52" s="32">
        <f t="shared" si="2"/>
        <v>0</v>
      </c>
      <c r="AO52" s="32">
        <f t="shared" si="2"/>
        <v>0</v>
      </c>
      <c r="AP52" s="32">
        <f t="shared" si="2"/>
        <v>0</v>
      </c>
      <c r="AQ52" s="32">
        <f t="shared" si="2"/>
        <v>0</v>
      </c>
      <c r="AR52" s="32">
        <f t="shared" si="2"/>
        <v>0</v>
      </c>
      <c r="AS52" s="32">
        <f t="shared" si="2"/>
        <v>0</v>
      </c>
      <c r="AT52" s="32">
        <f t="shared" si="2"/>
        <v>0</v>
      </c>
      <c r="AU52" s="32">
        <f t="shared" si="2"/>
        <v>0</v>
      </c>
      <c r="AV52" s="32">
        <f t="shared" si="2"/>
        <v>0</v>
      </c>
      <c r="AW52" s="32">
        <f t="shared" si="2"/>
        <v>0</v>
      </c>
      <c r="AX52" s="32">
        <f t="shared" si="2"/>
        <v>0</v>
      </c>
      <c r="AY52" s="32">
        <f t="shared" si="2"/>
        <v>44603</v>
      </c>
      <c r="AZ52" s="32">
        <f t="shared" si="2"/>
        <v>16119</v>
      </c>
      <c r="BA52" s="32">
        <f t="shared" si="2"/>
        <v>24388</v>
      </c>
      <c r="BB52" s="32">
        <f t="shared" si="2"/>
        <v>4191</v>
      </c>
      <c r="BC52" s="32">
        <f t="shared" si="2"/>
        <v>0</v>
      </c>
      <c r="BD52" s="32">
        <f t="shared" si="2"/>
        <v>0</v>
      </c>
      <c r="BE52" s="32">
        <f t="shared" si="2"/>
        <v>129183</v>
      </c>
      <c r="BF52" s="32">
        <f t="shared" si="2"/>
        <v>3717</v>
      </c>
      <c r="BG52" s="32">
        <f t="shared" si="2"/>
        <v>0</v>
      </c>
      <c r="BH52" s="32">
        <f t="shared" si="2"/>
        <v>0</v>
      </c>
      <c r="BI52" s="32">
        <f t="shared" si="2"/>
        <v>0</v>
      </c>
      <c r="BJ52" s="32">
        <f t="shared" si="2"/>
        <v>0</v>
      </c>
      <c r="BK52" s="32">
        <f t="shared" si="2"/>
        <v>0</v>
      </c>
      <c r="BL52" s="32">
        <f t="shared" si="2"/>
        <v>1138</v>
      </c>
      <c r="BM52" s="32">
        <f t="shared" si="2"/>
        <v>0</v>
      </c>
      <c r="BN52" s="32">
        <f t="shared" si="2"/>
        <v>66678</v>
      </c>
      <c r="BO52" s="32">
        <f t="shared" si="2"/>
        <v>0</v>
      </c>
      <c r="BP52" s="32">
        <f t="shared" ref="BP52:CD52" si="3">IF($B$52,ROUND(($B$52/($CE$90+$CF$90)*BP90),0))</f>
        <v>0</v>
      </c>
      <c r="BQ52" s="32">
        <f t="shared" si="3"/>
        <v>0</v>
      </c>
      <c r="BR52" s="32">
        <f t="shared" si="3"/>
        <v>0</v>
      </c>
      <c r="BS52" s="32">
        <f t="shared" si="3"/>
        <v>0</v>
      </c>
      <c r="BT52" s="32">
        <f t="shared" si="3"/>
        <v>0</v>
      </c>
      <c r="BU52" s="32">
        <f t="shared" si="3"/>
        <v>0</v>
      </c>
      <c r="BV52" s="32">
        <f t="shared" si="3"/>
        <v>1024</v>
      </c>
      <c r="BW52" s="32">
        <f>IF($B$52,ROUND(($B$52/($CE$90+$CF$90)*BW90),0))</f>
        <v>0</v>
      </c>
      <c r="BX52" s="32">
        <f t="shared" si="3"/>
        <v>0</v>
      </c>
      <c r="BY52" s="32">
        <f>IF($B$52,ROUND(($B$52/($CE$90+$CF$90)*BY90),0))</f>
        <v>4912</v>
      </c>
      <c r="BZ52" s="32">
        <f t="shared" si="3"/>
        <v>0</v>
      </c>
      <c r="CA52" s="32">
        <f t="shared" si="3"/>
        <v>0</v>
      </c>
      <c r="CB52" s="32">
        <f t="shared" si="3"/>
        <v>0</v>
      </c>
      <c r="CC52" s="32">
        <f t="shared" si="3"/>
        <v>0</v>
      </c>
      <c r="CD52" s="32">
        <f t="shared" si="3"/>
        <v>0</v>
      </c>
      <c r="CE52" s="32">
        <f>SUM(C52:CD52)</f>
        <v>675539</v>
      </c>
    </row>
    <row r="53" spans="1:84">
      <c r="A53" s="20" t="s">
        <v>218</v>
      </c>
      <c r="B53" s="32">
        <f>B51+B52</f>
        <v>675538</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row>
    <row r="54" spans="1:84">
      <c r="A54" s="20"/>
      <c r="B54" s="20"/>
      <c r="C54" s="27"/>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row>
    <row r="55" spans="1:84">
      <c r="A55" s="26" t="s">
        <v>221</v>
      </c>
      <c r="B55" s="20"/>
      <c r="C55" s="21" t="s">
        <v>21</v>
      </c>
      <c r="D55" s="22" t="s">
        <v>22</v>
      </c>
      <c r="E55" s="22" t="s">
        <v>23</v>
      </c>
      <c r="F55" s="22" t="s">
        <v>24</v>
      </c>
      <c r="G55" s="22" t="s">
        <v>25</v>
      </c>
      <c r="H55" s="22" t="s">
        <v>26</v>
      </c>
      <c r="I55" s="22" t="s">
        <v>27</v>
      </c>
      <c r="J55" s="22" t="s">
        <v>28</v>
      </c>
      <c r="K55" s="22" t="s">
        <v>29</v>
      </c>
      <c r="L55" s="22" t="s">
        <v>30</v>
      </c>
      <c r="M55" s="22" t="s">
        <v>31</v>
      </c>
      <c r="N55" s="22" t="s">
        <v>32</v>
      </c>
      <c r="O55" s="22" t="s">
        <v>33</v>
      </c>
      <c r="P55" s="22" t="s">
        <v>34</v>
      </c>
      <c r="Q55" s="22" t="s">
        <v>35</v>
      </c>
      <c r="R55" s="22" t="s">
        <v>36</v>
      </c>
      <c r="S55" s="22" t="s">
        <v>37</v>
      </c>
      <c r="T55" s="28" t="s">
        <v>38</v>
      </c>
      <c r="U55" s="22" t="s">
        <v>39</v>
      </c>
      <c r="V55" s="22" t="s">
        <v>40</v>
      </c>
      <c r="W55" s="22" t="s">
        <v>41</v>
      </c>
      <c r="X55" s="22" t="s">
        <v>42</v>
      </c>
      <c r="Y55" s="22" t="s">
        <v>43</v>
      </c>
      <c r="Z55" s="22" t="s">
        <v>44</v>
      </c>
      <c r="AA55" s="22" t="s">
        <v>45</v>
      </c>
      <c r="AB55" s="22" t="s">
        <v>46</v>
      </c>
      <c r="AC55" s="22" t="s">
        <v>47</v>
      </c>
      <c r="AD55" s="22" t="s">
        <v>48</v>
      </c>
      <c r="AE55" s="22" t="s">
        <v>49</v>
      </c>
      <c r="AF55" s="22" t="s">
        <v>50</v>
      </c>
      <c r="AG55" s="22" t="s">
        <v>51</v>
      </c>
      <c r="AH55" s="22" t="s">
        <v>52</v>
      </c>
      <c r="AI55" s="22" t="s">
        <v>53</v>
      </c>
      <c r="AJ55" s="22" t="s">
        <v>54</v>
      </c>
      <c r="AK55" s="22" t="s">
        <v>55</v>
      </c>
      <c r="AL55" s="22" t="s">
        <v>56</v>
      </c>
      <c r="AM55" s="22" t="s">
        <v>57</v>
      </c>
      <c r="AN55" s="22" t="s">
        <v>58</v>
      </c>
      <c r="AO55" s="22" t="s">
        <v>59</v>
      </c>
      <c r="AP55" s="22" t="s">
        <v>60</v>
      </c>
      <c r="AQ55" s="22" t="s">
        <v>61</v>
      </c>
      <c r="AR55" s="22" t="s">
        <v>62</v>
      </c>
      <c r="AS55" s="22" t="s">
        <v>63</v>
      </c>
      <c r="AT55" s="22" t="s">
        <v>64</v>
      </c>
      <c r="AU55" s="22" t="s">
        <v>65</v>
      </c>
      <c r="AV55" s="22" t="s">
        <v>66</v>
      </c>
      <c r="AW55" s="22" t="s">
        <v>67</v>
      </c>
      <c r="AX55" s="22" t="s">
        <v>68</v>
      </c>
      <c r="AY55" s="22" t="s">
        <v>69</v>
      </c>
      <c r="AZ55" s="22" t="s">
        <v>70</v>
      </c>
      <c r="BA55" s="22" t="s">
        <v>71</v>
      </c>
      <c r="BB55" s="22" t="s">
        <v>72</v>
      </c>
      <c r="BC55" s="22" t="s">
        <v>73</v>
      </c>
      <c r="BD55" s="22" t="s">
        <v>74</v>
      </c>
      <c r="BE55" s="22" t="s">
        <v>75</v>
      </c>
      <c r="BF55" s="22" t="s">
        <v>76</v>
      </c>
      <c r="BG55" s="22" t="s">
        <v>77</v>
      </c>
      <c r="BH55" s="22" t="s">
        <v>78</v>
      </c>
      <c r="BI55" s="22" t="s">
        <v>79</v>
      </c>
      <c r="BJ55" s="22" t="s">
        <v>80</v>
      </c>
      <c r="BK55" s="22" t="s">
        <v>81</v>
      </c>
      <c r="BL55" s="22" t="s">
        <v>82</v>
      </c>
      <c r="BM55" s="22" t="s">
        <v>83</v>
      </c>
      <c r="BN55" s="22" t="s">
        <v>84</v>
      </c>
      <c r="BO55" s="22" t="s">
        <v>85</v>
      </c>
      <c r="BP55" s="22" t="s">
        <v>86</v>
      </c>
      <c r="BQ55" s="22" t="s">
        <v>87</v>
      </c>
      <c r="BR55" s="22" t="s">
        <v>88</v>
      </c>
      <c r="BS55" s="22" t="s">
        <v>89</v>
      </c>
      <c r="BT55" s="22" t="s">
        <v>90</v>
      </c>
      <c r="BU55" s="22" t="s">
        <v>91</v>
      </c>
      <c r="BV55" s="22" t="s">
        <v>92</v>
      </c>
      <c r="BW55" s="22" t="s">
        <v>93</v>
      </c>
      <c r="BX55" s="22" t="s">
        <v>94</v>
      </c>
      <c r="BY55" s="22" t="s">
        <v>95</v>
      </c>
      <c r="BZ55" s="22" t="s">
        <v>96</v>
      </c>
      <c r="CA55" s="22" t="s">
        <v>97</v>
      </c>
      <c r="CB55" s="22" t="s">
        <v>98</v>
      </c>
      <c r="CC55" s="22" t="s">
        <v>99</v>
      </c>
      <c r="CD55" s="22" t="s">
        <v>100</v>
      </c>
      <c r="CE55" s="22" t="s">
        <v>101</v>
      </c>
    </row>
    <row r="56" spans="1:84">
      <c r="A56" s="26" t="s">
        <v>222</v>
      </c>
      <c r="B56" s="20"/>
      <c r="C56" s="21" t="s">
        <v>103</v>
      </c>
      <c r="D56" s="22" t="s">
        <v>104</v>
      </c>
      <c r="E56" s="22" t="s">
        <v>105</v>
      </c>
      <c r="F56" s="22" t="s">
        <v>106</v>
      </c>
      <c r="G56" s="22" t="s">
        <v>107</v>
      </c>
      <c r="H56" s="22" t="s">
        <v>108</v>
      </c>
      <c r="I56" s="22" t="s">
        <v>109</v>
      </c>
      <c r="J56" s="22" t="s">
        <v>110</v>
      </c>
      <c r="K56" s="22" t="s">
        <v>111</v>
      </c>
      <c r="L56" s="22" t="s">
        <v>112</v>
      </c>
      <c r="M56" s="22" t="s">
        <v>113</v>
      </c>
      <c r="N56" s="22" t="s">
        <v>114</v>
      </c>
      <c r="O56" s="22" t="s">
        <v>115</v>
      </c>
      <c r="P56" s="22" t="s">
        <v>116</v>
      </c>
      <c r="Q56" s="22" t="s">
        <v>117</v>
      </c>
      <c r="R56" s="22" t="s">
        <v>118</v>
      </c>
      <c r="S56" s="22" t="s">
        <v>119</v>
      </c>
      <c r="T56" s="22" t="s">
        <v>120</v>
      </c>
      <c r="U56" s="22" t="s">
        <v>121</v>
      </c>
      <c r="V56" s="22" t="s">
        <v>122</v>
      </c>
      <c r="W56" s="22" t="s">
        <v>123</v>
      </c>
      <c r="X56" s="22" t="s">
        <v>124</v>
      </c>
      <c r="Y56" s="22" t="s">
        <v>125</v>
      </c>
      <c r="Z56" s="22" t="s">
        <v>125</v>
      </c>
      <c r="AA56" s="22" t="s">
        <v>126</v>
      </c>
      <c r="AB56" s="22" t="s">
        <v>127</v>
      </c>
      <c r="AC56" s="22" t="s">
        <v>128</v>
      </c>
      <c r="AD56" s="22" t="s">
        <v>129</v>
      </c>
      <c r="AE56" s="22" t="s">
        <v>107</v>
      </c>
      <c r="AF56" s="22" t="s">
        <v>108</v>
      </c>
      <c r="AG56" s="22" t="s">
        <v>130</v>
      </c>
      <c r="AH56" s="22" t="s">
        <v>131</v>
      </c>
      <c r="AI56" s="22" t="s">
        <v>132</v>
      </c>
      <c r="AJ56" s="22" t="s">
        <v>133</v>
      </c>
      <c r="AK56" s="22" t="s">
        <v>134</v>
      </c>
      <c r="AL56" s="22" t="s">
        <v>135</v>
      </c>
      <c r="AM56" s="22" t="s">
        <v>136</v>
      </c>
      <c r="AN56" s="22" t="s">
        <v>122</v>
      </c>
      <c r="AO56" s="22" t="s">
        <v>137</v>
      </c>
      <c r="AP56" s="22" t="s">
        <v>138</v>
      </c>
      <c r="AQ56" s="22" t="s">
        <v>139</v>
      </c>
      <c r="AR56" s="22" t="s">
        <v>140</v>
      </c>
      <c r="AS56" s="22" t="s">
        <v>141</v>
      </c>
      <c r="AT56" s="22" t="s">
        <v>142</v>
      </c>
      <c r="AU56" s="22" t="s">
        <v>143</v>
      </c>
      <c r="AV56" s="22" t="s">
        <v>144</v>
      </c>
      <c r="AW56" s="22" t="s">
        <v>145</v>
      </c>
      <c r="AX56" s="22" t="s">
        <v>146</v>
      </c>
      <c r="AY56" s="22" t="s">
        <v>147</v>
      </c>
      <c r="AZ56" s="22" t="s">
        <v>148</v>
      </c>
      <c r="BA56" s="22" t="s">
        <v>149</v>
      </c>
      <c r="BB56" s="22" t="s">
        <v>150</v>
      </c>
      <c r="BC56" s="22" t="s">
        <v>119</v>
      </c>
      <c r="BD56" s="22" t="s">
        <v>151</v>
      </c>
      <c r="BE56" s="22" t="s">
        <v>152</v>
      </c>
      <c r="BF56" s="22" t="s">
        <v>153</v>
      </c>
      <c r="BG56" s="22" t="s">
        <v>154</v>
      </c>
      <c r="BH56" s="22" t="s">
        <v>155</v>
      </c>
      <c r="BI56" s="22" t="s">
        <v>156</v>
      </c>
      <c r="BJ56" s="22" t="s">
        <v>157</v>
      </c>
      <c r="BK56" s="22" t="s">
        <v>158</v>
      </c>
      <c r="BL56" s="22" t="s">
        <v>159</v>
      </c>
      <c r="BM56" s="22" t="s">
        <v>144</v>
      </c>
      <c r="BN56" s="22" t="s">
        <v>160</v>
      </c>
      <c r="BO56" s="22" t="s">
        <v>161</v>
      </c>
      <c r="BP56" s="22" t="s">
        <v>162</v>
      </c>
      <c r="BQ56" s="22" t="s">
        <v>163</v>
      </c>
      <c r="BR56" s="22" t="s">
        <v>164</v>
      </c>
      <c r="BS56" s="22" t="s">
        <v>165</v>
      </c>
      <c r="BT56" s="22" t="s">
        <v>166</v>
      </c>
      <c r="BU56" s="22" t="s">
        <v>167</v>
      </c>
      <c r="BV56" s="22" t="s">
        <v>167</v>
      </c>
      <c r="BW56" s="22" t="s">
        <v>167</v>
      </c>
      <c r="BX56" s="22" t="s">
        <v>168</v>
      </c>
      <c r="BY56" s="22" t="s">
        <v>169</v>
      </c>
      <c r="BZ56" s="22" t="s">
        <v>170</v>
      </c>
      <c r="CA56" s="22" t="s">
        <v>171</v>
      </c>
      <c r="CB56" s="22" t="s">
        <v>172</v>
      </c>
      <c r="CC56" s="22" t="s">
        <v>144</v>
      </c>
      <c r="CD56" s="22" t="s">
        <v>223</v>
      </c>
      <c r="CE56" s="22" t="s">
        <v>173</v>
      </c>
    </row>
    <row r="57" spans="1:84">
      <c r="A57" s="26" t="s">
        <v>224</v>
      </c>
      <c r="B57" s="20"/>
      <c r="C57" s="21" t="s">
        <v>175</v>
      </c>
      <c r="D57" s="22" t="s">
        <v>175</v>
      </c>
      <c r="E57" s="22" t="s">
        <v>175</v>
      </c>
      <c r="F57" s="22" t="s">
        <v>176</v>
      </c>
      <c r="G57" s="22" t="s">
        <v>177</v>
      </c>
      <c r="H57" s="22" t="s">
        <v>175</v>
      </c>
      <c r="I57" s="22" t="s">
        <v>178</v>
      </c>
      <c r="J57" s="22"/>
      <c r="K57" s="22" t="s">
        <v>169</v>
      </c>
      <c r="L57" s="22" t="s">
        <v>179</v>
      </c>
      <c r="M57" s="22" t="s">
        <v>180</v>
      </c>
      <c r="N57" s="22" t="s">
        <v>181</v>
      </c>
      <c r="O57" s="22" t="s">
        <v>182</v>
      </c>
      <c r="P57" s="22" t="s">
        <v>181</v>
      </c>
      <c r="Q57" s="22" t="s">
        <v>183</v>
      </c>
      <c r="R57" s="22"/>
      <c r="S57" s="22" t="s">
        <v>181</v>
      </c>
      <c r="T57" s="22" t="s">
        <v>184</v>
      </c>
      <c r="U57" s="22"/>
      <c r="V57" s="22" t="s">
        <v>185</v>
      </c>
      <c r="W57" s="22" t="s">
        <v>186</v>
      </c>
      <c r="X57" s="22" t="s">
        <v>187</v>
      </c>
      <c r="Y57" s="22" t="s">
        <v>188</v>
      </c>
      <c r="Z57" s="22" t="s">
        <v>189</v>
      </c>
      <c r="AA57" s="22" t="s">
        <v>190</v>
      </c>
      <c r="AB57" s="22"/>
      <c r="AC57" s="22" t="s">
        <v>184</v>
      </c>
      <c r="AD57" s="22"/>
      <c r="AE57" s="22" t="s">
        <v>184</v>
      </c>
      <c r="AF57" s="22" t="s">
        <v>191</v>
      </c>
      <c r="AG57" s="22" t="s">
        <v>183</v>
      </c>
      <c r="AH57" s="22"/>
      <c r="AI57" s="22" t="s">
        <v>192</v>
      </c>
      <c r="AJ57" s="22"/>
      <c r="AK57" s="22" t="s">
        <v>184</v>
      </c>
      <c r="AL57" s="22" t="s">
        <v>184</v>
      </c>
      <c r="AM57" s="22" t="s">
        <v>184</v>
      </c>
      <c r="AN57" s="22" t="s">
        <v>193</v>
      </c>
      <c r="AO57" s="22" t="s">
        <v>194</v>
      </c>
      <c r="AP57" s="22" t="s">
        <v>133</v>
      </c>
      <c r="AQ57" s="22" t="s">
        <v>195</v>
      </c>
      <c r="AR57" s="22" t="s">
        <v>181</v>
      </c>
      <c r="AS57" s="22"/>
      <c r="AT57" s="22" t="s">
        <v>196</v>
      </c>
      <c r="AU57" s="22" t="s">
        <v>197</v>
      </c>
      <c r="AV57" s="22" t="s">
        <v>198</v>
      </c>
      <c r="AW57" s="22" t="s">
        <v>199</v>
      </c>
      <c r="AX57" s="22" t="s">
        <v>200</v>
      </c>
      <c r="AY57" s="22"/>
      <c r="AZ57" s="22"/>
      <c r="BA57" s="22" t="s">
        <v>201</v>
      </c>
      <c r="BB57" s="22" t="s">
        <v>181</v>
      </c>
      <c r="BC57" s="22" t="s">
        <v>195</v>
      </c>
      <c r="BD57" s="22"/>
      <c r="BE57" s="22"/>
      <c r="BF57" s="22"/>
      <c r="BG57" s="22"/>
      <c r="BH57" s="22" t="s">
        <v>202</v>
      </c>
      <c r="BI57" s="22" t="s">
        <v>181</v>
      </c>
      <c r="BJ57" s="22"/>
      <c r="BK57" s="22" t="s">
        <v>203</v>
      </c>
      <c r="BL57" s="22"/>
      <c r="BM57" s="22" t="s">
        <v>204</v>
      </c>
      <c r="BN57" s="22" t="s">
        <v>205</v>
      </c>
      <c r="BO57" s="22" t="s">
        <v>206</v>
      </c>
      <c r="BP57" s="22" t="s">
        <v>207</v>
      </c>
      <c r="BQ57" s="22" t="s">
        <v>208</v>
      </c>
      <c r="BR57" s="22"/>
      <c r="BS57" s="22" t="s">
        <v>209</v>
      </c>
      <c r="BT57" s="22" t="s">
        <v>181</v>
      </c>
      <c r="BU57" s="22" t="s">
        <v>210</v>
      </c>
      <c r="BV57" s="22" t="s">
        <v>211</v>
      </c>
      <c r="BW57" s="22" t="s">
        <v>212</v>
      </c>
      <c r="BX57" s="22" t="s">
        <v>163</v>
      </c>
      <c r="BY57" s="22" t="s">
        <v>205</v>
      </c>
      <c r="BZ57" s="22" t="s">
        <v>164</v>
      </c>
      <c r="CA57" s="22" t="s">
        <v>213</v>
      </c>
      <c r="CB57" s="22" t="s">
        <v>213</v>
      </c>
      <c r="CC57" s="22" t="s">
        <v>214</v>
      </c>
      <c r="CD57" s="22" t="s">
        <v>225</v>
      </c>
      <c r="CE57" s="22" t="s">
        <v>215</v>
      </c>
    </row>
    <row r="58" spans="1:84">
      <c r="A58" s="26" t="s">
        <v>226</v>
      </c>
      <c r="B58" s="20"/>
      <c r="C58" s="21" t="s">
        <v>227</v>
      </c>
      <c r="D58" s="22" t="s">
        <v>227</v>
      </c>
      <c r="E58" s="22" t="s">
        <v>227</v>
      </c>
      <c r="F58" s="22" t="s">
        <v>227</v>
      </c>
      <c r="G58" s="22" t="s">
        <v>227</v>
      </c>
      <c r="H58" s="22" t="s">
        <v>227</v>
      </c>
      <c r="I58" s="22" t="s">
        <v>227</v>
      </c>
      <c r="J58" s="22" t="s">
        <v>228</v>
      </c>
      <c r="K58" s="22" t="s">
        <v>227</v>
      </c>
      <c r="L58" s="22" t="s">
        <v>227</v>
      </c>
      <c r="M58" s="22" t="s">
        <v>227</v>
      </c>
      <c r="N58" s="22" t="s">
        <v>227</v>
      </c>
      <c r="O58" s="22" t="s">
        <v>229</v>
      </c>
      <c r="P58" s="22" t="s">
        <v>230</v>
      </c>
      <c r="Q58" s="22" t="s">
        <v>231</v>
      </c>
      <c r="R58" s="23" t="s">
        <v>232</v>
      </c>
      <c r="S58" s="29" t="s">
        <v>233</v>
      </c>
      <c r="T58" s="29" t="s">
        <v>233</v>
      </c>
      <c r="U58" s="22" t="s">
        <v>234</v>
      </c>
      <c r="V58" s="22" t="s">
        <v>234</v>
      </c>
      <c r="W58" s="22" t="s">
        <v>235</v>
      </c>
      <c r="X58" s="22" t="s">
        <v>236</v>
      </c>
      <c r="Y58" s="22" t="s">
        <v>237</v>
      </c>
      <c r="Z58" s="22" t="s">
        <v>237</v>
      </c>
      <c r="AA58" s="22" t="s">
        <v>237</v>
      </c>
      <c r="AB58" s="29" t="s">
        <v>233</v>
      </c>
      <c r="AC58" s="22" t="s">
        <v>238</v>
      </c>
      <c r="AD58" s="22" t="s">
        <v>239</v>
      </c>
      <c r="AE58" s="22" t="s">
        <v>238</v>
      </c>
      <c r="AF58" s="22" t="s">
        <v>240</v>
      </c>
      <c r="AG58" s="22" t="s">
        <v>240</v>
      </c>
      <c r="AH58" s="22" t="s">
        <v>241</v>
      </c>
      <c r="AI58" s="22" t="s">
        <v>242</v>
      </c>
      <c r="AJ58" s="22" t="s">
        <v>240</v>
      </c>
      <c r="AK58" s="22" t="s">
        <v>238</v>
      </c>
      <c r="AL58" s="22" t="s">
        <v>238</v>
      </c>
      <c r="AM58" s="22" t="s">
        <v>238</v>
      </c>
      <c r="AN58" s="22" t="s">
        <v>229</v>
      </c>
      <c r="AO58" s="22" t="s">
        <v>239</v>
      </c>
      <c r="AP58" s="22" t="s">
        <v>240</v>
      </c>
      <c r="AQ58" s="22" t="s">
        <v>241</v>
      </c>
      <c r="AR58" s="22" t="s">
        <v>240</v>
      </c>
      <c r="AS58" s="22" t="s">
        <v>238</v>
      </c>
      <c r="AT58" s="22" t="s">
        <v>243</v>
      </c>
      <c r="AU58" s="22" t="s">
        <v>240</v>
      </c>
      <c r="AV58" s="29" t="s">
        <v>233</v>
      </c>
      <c r="AW58" s="29" t="s">
        <v>233</v>
      </c>
      <c r="AX58" s="29" t="s">
        <v>233</v>
      </c>
      <c r="AY58" s="22" t="s">
        <v>244</v>
      </c>
      <c r="AZ58" s="22" t="s">
        <v>244</v>
      </c>
      <c r="BA58" s="29" t="s">
        <v>233</v>
      </c>
      <c r="BB58" s="29" t="s">
        <v>233</v>
      </c>
      <c r="BC58" s="29" t="s">
        <v>233</v>
      </c>
      <c r="BD58" s="29" t="s">
        <v>233</v>
      </c>
      <c r="BE58" s="22" t="s">
        <v>245</v>
      </c>
      <c r="BF58" s="29" t="s">
        <v>233</v>
      </c>
      <c r="BG58" s="29" t="s">
        <v>233</v>
      </c>
      <c r="BH58" s="29" t="s">
        <v>233</v>
      </c>
      <c r="BI58" s="29" t="s">
        <v>233</v>
      </c>
      <c r="BJ58" s="29" t="s">
        <v>233</v>
      </c>
      <c r="BK58" s="29" t="s">
        <v>233</v>
      </c>
      <c r="BL58" s="29" t="s">
        <v>233</v>
      </c>
      <c r="BM58" s="29" t="s">
        <v>233</v>
      </c>
      <c r="BN58" s="29" t="s">
        <v>233</v>
      </c>
      <c r="BO58" s="29" t="s">
        <v>233</v>
      </c>
      <c r="BP58" s="29" t="s">
        <v>233</v>
      </c>
      <c r="BQ58" s="29" t="s">
        <v>233</v>
      </c>
      <c r="BR58" s="29" t="s">
        <v>233</v>
      </c>
      <c r="BS58" s="29" t="s">
        <v>233</v>
      </c>
      <c r="BT58" s="29" t="s">
        <v>233</v>
      </c>
      <c r="BU58" s="29" t="s">
        <v>233</v>
      </c>
      <c r="BV58" s="29" t="s">
        <v>233</v>
      </c>
      <c r="BW58" s="29" t="s">
        <v>233</v>
      </c>
      <c r="BX58" s="29" t="s">
        <v>233</v>
      </c>
      <c r="BY58" s="29" t="s">
        <v>233</v>
      </c>
      <c r="BZ58" s="29" t="s">
        <v>233</v>
      </c>
      <c r="CA58" s="29" t="s">
        <v>233</v>
      </c>
      <c r="CB58" s="29" t="s">
        <v>233</v>
      </c>
      <c r="CC58" s="29" t="s">
        <v>233</v>
      </c>
      <c r="CD58" s="29" t="s">
        <v>233</v>
      </c>
      <c r="CE58" s="29" t="s">
        <v>233</v>
      </c>
    </row>
    <row r="59" spans="1:84">
      <c r="A59" s="39" t="s">
        <v>246</v>
      </c>
      <c r="B59" s="32"/>
      <c r="C59" s="24"/>
      <c r="D59" s="24"/>
      <c r="E59" s="24">
        <v>84</v>
      </c>
      <c r="F59" s="24"/>
      <c r="G59" s="24"/>
      <c r="H59" s="24"/>
      <c r="I59" s="24"/>
      <c r="J59" s="24"/>
      <c r="K59" s="24"/>
      <c r="L59" s="24">
        <v>4311</v>
      </c>
      <c r="M59" s="24"/>
      <c r="N59" s="24">
        <v>3598</v>
      </c>
      <c r="O59" s="24"/>
      <c r="P59" s="30"/>
      <c r="Q59" s="30"/>
      <c r="R59" s="30"/>
      <c r="S59" s="313"/>
      <c r="T59" s="313"/>
      <c r="U59" s="31">
        <v>9001</v>
      </c>
      <c r="V59" s="30">
        <v>215</v>
      </c>
      <c r="W59" s="30"/>
      <c r="X59" s="30"/>
      <c r="Y59" s="30">
        <v>733</v>
      </c>
      <c r="Z59" s="30"/>
      <c r="AA59" s="30"/>
      <c r="AB59" s="313"/>
      <c r="AC59" s="30"/>
      <c r="AD59" s="30"/>
      <c r="AE59" s="30">
        <v>3367</v>
      </c>
      <c r="AF59" s="30"/>
      <c r="AG59" s="30">
        <v>519</v>
      </c>
      <c r="AH59" s="30">
        <v>108</v>
      </c>
      <c r="AI59" s="30"/>
      <c r="AJ59" s="30">
        <v>3391</v>
      </c>
      <c r="AK59" s="30"/>
      <c r="AL59" s="30"/>
      <c r="AM59" s="30"/>
      <c r="AN59" s="30"/>
      <c r="AO59" s="30"/>
      <c r="AP59" s="30"/>
      <c r="AQ59" s="30"/>
      <c r="AR59" s="30"/>
      <c r="AS59" s="30"/>
      <c r="AT59" s="30"/>
      <c r="AU59" s="30"/>
      <c r="AV59" s="313"/>
      <c r="AW59" s="313"/>
      <c r="AX59" s="313"/>
      <c r="AY59" s="30">
        <f>12399+4</f>
        <v>12403</v>
      </c>
      <c r="AZ59" s="30"/>
      <c r="BA59" s="313"/>
      <c r="BB59" s="313"/>
      <c r="BC59" s="313"/>
      <c r="BD59" s="313"/>
      <c r="BE59" s="30">
        <v>35622</v>
      </c>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264"/>
      <c r="CE59" s="32"/>
    </row>
    <row r="60" spans="1:84" s="225" customFormat="1">
      <c r="A60" s="241" t="s">
        <v>247</v>
      </c>
      <c r="B60" s="242"/>
      <c r="C60" s="314"/>
      <c r="D60" s="314"/>
      <c r="E60" s="314">
        <v>0.53</v>
      </c>
      <c r="F60" s="314"/>
      <c r="G60" s="314"/>
      <c r="H60" s="314"/>
      <c r="I60" s="314"/>
      <c r="J60" s="314"/>
      <c r="K60" s="314"/>
      <c r="L60" s="314">
        <v>17.95</v>
      </c>
      <c r="M60" s="314"/>
      <c r="N60" s="314">
        <v>5.73</v>
      </c>
      <c r="O60" s="314"/>
      <c r="P60" s="315">
        <v>0.06</v>
      </c>
      <c r="Q60" s="315"/>
      <c r="R60" s="315"/>
      <c r="S60" s="316">
        <v>7.0000000000000007E-2</v>
      </c>
      <c r="T60" s="316"/>
      <c r="U60" s="317">
        <v>1.1399999999999999</v>
      </c>
      <c r="V60" s="315">
        <v>0.23</v>
      </c>
      <c r="W60" s="315"/>
      <c r="X60" s="315"/>
      <c r="Y60" s="315">
        <v>1.28</v>
      </c>
      <c r="Z60" s="315"/>
      <c r="AA60" s="315"/>
      <c r="AB60" s="316"/>
      <c r="AC60" s="315"/>
      <c r="AD60" s="315"/>
      <c r="AE60" s="315">
        <v>3.68</v>
      </c>
      <c r="AF60" s="315"/>
      <c r="AG60" s="315">
        <v>1.22</v>
      </c>
      <c r="AH60" s="315">
        <v>1.44</v>
      </c>
      <c r="AI60" s="315"/>
      <c r="AJ60" s="315">
        <v>10.02</v>
      </c>
      <c r="AK60" s="315"/>
      <c r="AL60" s="315"/>
      <c r="AM60" s="315"/>
      <c r="AN60" s="315"/>
      <c r="AO60" s="315"/>
      <c r="AP60" s="315"/>
      <c r="AQ60" s="315"/>
      <c r="AR60" s="315"/>
      <c r="AS60" s="315"/>
      <c r="AT60" s="315"/>
      <c r="AU60" s="315"/>
      <c r="AV60" s="316"/>
      <c r="AW60" s="316"/>
      <c r="AX60" s="316"/>
      <c r="AY60" s="315">
        <v>5.75</v>
      </c>
      <c r="AZ60" s="315"/>
      <c r="BA60" s="316">
        <v>2.61</v>
      </c>
      <c r="BB60" s="316">
        <v>1.1200000000000001</v>
      </c>
      <c r="BC60" s="316"/>
      <c r="BD60" s="316">
        <v>0.86</v>
      </c>
      <c r="BE60" s="315">
        <v>3.41</v>
      </c>
      <c r="BF60" s="316">
        <v>3.11</v>
      </c>
      <c r="BG60" s="316"/>
      <c r="BH60" s="316"/>
      <c r="BI60" s="316"/>
      <c r="BJ60" s="316"/>
      <c r="BK60" s="316"/>
      <c r="BL60" s="316">
        <v>1.3</v>
      </c>
      <c r="BM60" s="316">
        <v>2.54</v>
      </c>
      <c r="BN60" s="316">
        <v>3.92</v>
      </c>
      <c r="BO60" s="316">
        <v>0.1</v>
      </c>
      <c r="BP60" s="316"/>
      <c r="BQ60" s="316"/>
      <c r="BR60" s="316"/>
      <c r="BS60" s="316"/>
      <c r="BT60" s="316"/>
      <c r="BU60" s="316"/>
      <c r="BV60" s="316"/>
      <c r="BW60" s="316"/>
      <c r="BX60" s="316"/>
      <c r="BY60" s="316">
        <v>2.37</v>
      </c>
      <c r="BZ60" s="316"/>
      <c r="CA60" s="316"/>
      <c r="CB60" s="316"/>
      <c r="CC60" s="316"/>
      <c r="CD60" s="247" t="s">
        <v>233</v>
      </c>
      <c r="CE60" s="268">
        <f t="shared" ref="CE60:CE68" si="4">SUM(C60:CD60)</f>
        <v>70.44</v>
      </c>
    </row>
    <row r="61" spans="1:84">
      <c r="A61" s="39" t="s">
        <v>248</v>
      </c>
      <c r="B61" s="20"/>
      <c r="C61" s="24"/>
      <c r="D61" s="24"/>
      <c r="E61" s="24">
        <v>37398</v>
      </c>
      <c r="F61" s="24"/>
      <c r="G61" s="24"/>
      <c r="H61" s="24"/>
      <c r="I61" s="24"/>
      <c r="J61" s="24"/>
      <c r="K61" s="24"/>
      <c r="L61" s="24">
        <v>1269480</v>
      </c>
      <c r="M61" s="24"/>
      <c r="N61" s="24">
        <v>265887</v>
      </c>
      <c r="O61" s="24"/>
      <c r="P61" s="30">
        <v>3979</v>
      </c>
      <c r="Q61" s="30"/>
      <c r="R61" s="30"/>
      <c r="S61" s="318">
        <v>3609</v>
      </c>
      <c r="T61" s="318"/>
      <c r="U61" s="31">
        <v>79420</v>
      </c>
      <c r="V61" s="30">
        <v>21383</v>
      </c>
      <c r="W61" s="30"/>
      <c r="X61" s="30"/>
      <c r="Y61" s="30">
        <v>120367</v>
      </c>
      <c r="Z61" s="30"/>
      <c r="AA61" s="30"/>
      <c r="AB61" s="319"/>
      <c r="AC61" s="30"/>
      <c r="AD61" s="30"/>
      <c r="AE61" s="30">
        <v>397351</v>
      </c>
      <c r="AF61" s="30"/>
      <c r="AG61" s="30">
        <v>240486</v>
      </c>
      <c r="AH61" s="30">
        <v>147948</v>
      </c>
      <c r="AI61" s="30"/>
      <c r="AJ61" s="30">
        <v>788887</v>
      </c>
      <c r="AK61" s="30"/>
      <c r="AL61" s="30"/>
      <c r="AM61" s="30"/>
      <c r="AN61" s="30"/>
      <c r="AO61" s="30"/>
      <c r="AP61" s="30"/>
      <c r="AQ61" s="30"/>
      <c r="AR61" s="30"/>
      <c r="AS61" s="30"/>
      <c r="AT61" s="30"/>
      <c r="AU61" s="30"/>
      <c r="AV61" s="318"/>
      <c r="AW61" s="318"/>
      <c r="AX61" s="318"/>
      <c r="AY61" s="30">
        <v>210013</v>
      </c>
      <c r="AZ61" s="30"/>
      <c r="BA61" s="318">
        <v>99483</v>
      </c>
      <c r="BB61" s="318">
        <v>62277</v>
      </c>
      <c r="BC61" s="318"/>
      <c r="BD61" s="318">
        <v>67747</v>
      </c>
      <c r="BE61" s="30">
        <v>169838</v>
      </c>
      <c r="BF61" s="318">
        <v>110639</v>
      </c>
      <c r="BG61" s="318"/>
      <c r="BH61" s="318"/>
      <c r="BI61" s="318"/>
      <c r="BJ61" s="318"/>
      <c r="BK61" s="318"/>
      <c r="BL61" s="318">
        <v>51313</v>
      </c>
      <c r="BM61" s="318">
        <v>172333</v>
      </c>
      <c r="BN61" s="318">
        <v>477256</v>
      </c>
      <c r="BO61" s="318">
        <v>6560</v>
      </c>
      <c r="BP61" s="318"/>
      <c r="BQ61" s="318"/>
      <c r="BR61" s="318"/>
      <c r="BS61" s="318"/>
      <c r="BT61" s="318"/>
      <c r="BU61" s="318"/>
      <c r="BV61" s="318"/>
      <c r="BW61" s="318"/>
      <c r="BX61" s="318"/>
      <c r="BY61" s="318">
        <v>241602</v>
      </c>
      <c r="BZ61" s="318"/>
      <c r="CA61" s="318"/>
      <c r="CB61" s="318"/>
      <c r="CC61" s="318"/>
      <c r="CD61" s="29" t="s">
        <v>233</v>
      </c>
      <c r="CE61" s="32">
        <f t="shared" si="4"/>
        <v>5045256</v>
      </c>
    </row>
    <row r="62" spans="1:84">
      <c r="A62" s="39" t="s">
        <v>9</v>
      </c>
      <c r="B62" s="20"/>
      <c r="C62" s="32">
        <f>ROUND(C47+C48,0)</f>
        <v>0</v>
      </c>
      <c r="D62" s="32">
        <f t="shared" ref="D62:BO62" si="5">ROUND(D47+D48,0)</f>
        <v>0</v>
      </c>
      <c r="E62" s="32">
        <f>ROUND(E47+E48,0)</f>
        <v>8511</v>
      </c>
      <c r="F62" s="32">
        <f t="shared" si="5"/>
        <v>0</v>
      </c>
      <c r="G62" s="32">
        <f t="shared" si="5"/>
        <v>0</v>
      </c>
      <c r="H62" s="32">
        <f t="shared" si="5"/>
        <v>0</v>
      </c>
      <c r="I62" s="32">
        <f t="shared" si="5"/>
        <v>0</v>
      </c>
      <c r="J62" s="32">
        <f t="shared" si="5"/>
        <v>0</v>
      </c>
      <c r="K62" s="32">
        <f t="shared" si="5"/>
        <v>0</v>
      </c>
      <c r="L62" s="32">
        <f t="shared" si="5"/>
        <v>288892</v>
      </c>
      <c r="M62" s="32">
        <f t="shared" si="5"/>
        <v>0</v>
      </c>
      <c r="N62" s="32">
        <f t="shared" si="5"/>
        <v>60507</v>
      </c>
      <c r="O62" s="32">
        <f t="shared" si="5"/>
        <v>0</v>
      </c>
      <c r="P62" s="32">
        <f t="shared" si="5"/>
        <v>905</v>
      </c>
      <c r="Q62" s="32">
        <f t="shared" si="5"/>
        <v>0</v>
      </c>
      <c r="R62" s="32">
        <f t="shared" si="5"/>
        <v>0</v>
      </c>
      <c r="S62" s="32">
        <f t="shared" si="5"/>
        <v>821</v>
      </c>
      <c r="T62" s="32">
        <f t="shared" si="5"/>
        <v>0</v>
      </c>
      <c r="U62" s="32">
        <f t="shared" si="5"/>
        <v>18073</v>
      </c>
      <c r="V62" s="32">
        <f t="shared" si="5"/>
        <v>4866</v>
      </c>
      <c r="W62" s="32">
        <f t="shared" si="5"/>
        <v>0</v>
      </c>
      <c r="X62" s="32">
        <f t="shared" si="5"/>
        <v>0</v>
      </c>
      <c r="Y62" s="32">
        <f t="shared" si="5"/>
        <v>27392</v>
      </c>
      <c r="Z62" s="32">
        <f t="shared" si="5"/>
        <v>0</v>
      </c>
      <c r="AA62" s="32">
        <f t="shared" si="5"/>
        <v>0</v>
      </c>
      <c r="AB62" s="32">
        <f t="shared" si="5"/>
        <v>0</v>
      </c>
      <c r="AC62" s="32">
        <f t="shared" si="5"/>
        <v>0</v>
      </c>
      <c r="AD62" s="32">
        <f t="shared" si="5"/>
        <v>0</v>
      </c>
      <c r="AE62" s="32">
        <f t="shared" si="5"/>
        <v>90424</v>
      </c>
      <c r="AF62" s="32">
        <f t="shared" si="5"/>
        <v>0</v>
      </c>
      <c r="AG62" s="32">
        <f t="shared" si="5"/>
        <v>54727</v>
      </c>
      <c r="AH62" s="32">
        <f t="shared" si="5"/>
        <v>33668</v>
      </c>
      <c r="AI62" s="32">
        <f t="shared" si="5"/>
        <v>0</v>
      </c>
      <c r="AJ62" s="32">
        <f t="shared" si="5"/>
        <v>179525</v>
      </c>
      <c r="AK62" s="32">
        <f t="shared" si="5"/>
        <v>0</v>
      </c>
      <c r="AL62" s="32">
        <f t="shared" si="5"/>
        <v>0</v>
      </c>
      <c r="AM62" s="32">
        <f t="shared" si="5"/>
        <v>0</v>
      </c>
      <c r="AN62" s="32">
        <f t="shared" si="5"/>
        <v>0</v>
      </c>
      <c r="AO62" s="32">
        <f t="shared" si="5"/>
        <v>0</v>
      </c>
      <c r="AP62" s="32">
        <f t="shared" si="5"/>
        <v>0</v>
      </c>
      <c r="AQ62" s="32">
        <f t="shared" si="5"/>
        <v>0</v>
      </c>
      <c r="AR62" s="32">
        <f t="shared" si="5"/>
        <v>0</v>
      </c>
      <c r="AS62" s="32">
        <f t="shared" si="5"/>
        <v>0</v>
      </c>
      <c r="AT62" s="32">
        <f t="shared" si="5"/>
        <v>0</v>
      </c>
      <c r="AU62" s="32">
        <f t="shared" si="5"/>
        <v>0</v>
      </c>
      <c r="AV62" s="32">
        <f t="shared" si="5"/>
        <v>0</v>
      </c>
      <c r="AW62" s="32">
        <f t="shared" si="5"/>
        <v>0</v>
      </c>
      <c r="AX62" s="32">
        <f t="shared" si="5"/>
        <v>0</v>
      </c>
      <c r="AY62" s="32">
        <f t="shared" si="5"/>
        <v>47792</v>
      </c>
      <c r="AZ62" s="32">
        <f t="shared" si="5"/>
        <v>0</v>
      </c>
      <c r="BA62" s="32">
        <f t="shared" si="5"/>
        <v>22639</v>
      </c>
      <c r="BB62" s="32">
        <f t="shared" si="5"/>
        <v>14172</v>
      </c>
      <c r="BC62" s="32">
        <f t="shared" si="5"/>
        <v>0</v>
      </c>
      <c r="BD62" s="32">
        <f t="shared" si="5"/>
        <v>15417</v>
      </c>
      <c r="BE62" s="32">
        <f t="shared" si="5"/>
        <v>38650</v>
      </c>
      <c r="BF62" s="32">
        <f t="shared" si="5"/>
        <v>25178</v>
      </c>
      <c r="BG62" s="32">
        <f t="shared" si="5"/>
        <v>0</v>
      </c>
      <c r="BH62" s="32">
        <f t="shared" si="5"/>
        <v>0</v>
      </c>
      <c r="BI62" s="32">
        <f t="shared" si="5"/>
        <v>0</v>
      </c>
      <c r="BJ62" s="32">
        <f t="shared" si="5"/>
        <v>0</v>
      </c>
      <c r="BK62" s="32">
        <f t="shared" si="5"/>
        <v>0</v>
      </c>
      <c r="BL62" s="32">
        <f t="shared" si="5"/>
        <v>11677</v>
      </c>
      <c r="BM62" s="32">
        <f t="shared" si="5"/>
        <v>39217</v>
      </c>
      <c r="BN62" s="32">
        <f t="shared" si="5"/>
        <v>108608</v>
      </c>
      <c r="BO62" s="32">
        <f t="shared" si="5"/>
        <v>1493</v>
      </c>
      <c r="BP62" s="32">
        <f t="shared" ref="BP62:CC62" si="6">ROUND(BP47+BP48,0)</f>
        <v>0</v>
      </c>
      <c r="BQ62" s="32">
        <f t="shared" si="6"/>
        <v>0</v>
      </c>
      <c r="BR62" s="32">
        <f t="shared" si="6"/>
        <v>0</v>
      </c>
      <c r="BS62" s="32">
        <f t="shared" si="6"/>
        <v>0</v>
      </c>
      <c r="BT62" s="32">
        <f t="shared" si="6"/>
        <v>0</v>
      </c>
      <c r="BU62" s="32">
        <f t="shared" si="6"/>
        <v>0</v>
      </c>
      <c r="BV62" s="32">
        <f t="shared" si="6"/>
        <v>0</v>
      </c>
      <c r="BW62" s="32">
        <f t="shared" si="6"/>
        <v>0</v>
      </c>
      <c r="BX62" s="32">
        <f t="shared" si="6"/>
        <v>0</v>
      </c>
      <c r="BY62" s="32">
        <f t="shared" si="6"/>
        <v>54981</v>
      </c>
      <c r="BZ62" s="32">
        <f t="shared" si="6"/>
        <v>0</v>
      </c>
      <c r="CA62" s="32">
        <f t="shared" si="6"/>
        <v>0</v>
      </c>
      <c r="CB62" s="32">
        <f t="shared" si="6"/>
        <v>0</v>
      </c>
      <c r="CC62" s="32">
        <f t="shared" si="6"/>
        <v>0</v>
      </c>
      <c r="CD62" s="29" t="s">
        <v>233</v>
      </c>
      <c r="CE62" s="32">
        <f t="shared" si="4"/>
        <v>1148135</v>
      </c>
    </row>
    <row r="63" spans="1:84">
      <c r="A63" s="39" t="s">
        <v>249</v>
      </c>
      <c r="B63" s="20"/>
      <c r="C63" s="24"/>
      <c r="D63" s="24"/>
      <c r="E63" s="24">
        <v>14415</v>
      </c>
      <c r="F63" s="24"/>
      <c r="G63" s="24"/>
      <c r="H63" s="24"/>
      <c r="I63" s="24"/>
      <c r="J63" s="24"/>
      <c r="K63" s="24"/>
      <c r="L63" s="24">
        <v>489314</v>
      </c>
      <c r="M63" s="24"/>
      <c r="N63" s="24">
        <v>72870</v>
      </c>
      <c r="O63" s="24"/>
      <c r="P63" s="30">
        <v>10350</v>
      </c>
      <c r="Q63" s="30"/>
      <c r="R63" s="30"/>
      <c r="S63" s="318"/>
      <c r="T63" s="318"/>
      <c r="U63" s="31">
        <v>57203</v>
      </c>
      <c r="V63" s="30">
        <v>104</v>
      </c>
      <c r="W63" s="30"/>
      <c r="X63" s="30"/>
      <c r="Y63" s="30">
        <v>584</v>
      </c>
      <c r="Z63" s="30"/>
      <c r="AA63" s="30"/>
      <c r="AB63" s="30">
        <v>19551</v>
      </c>
      <c r="AC63" s="30"/>
      <c r="AD63" s="30"/>
      <c r="AE63" s="30">
        <v>155248</v>
      </c>
      <c r="AF63" s="30"/>
      <c r="AG63" s="30">
        <v>393701</v>
      </c>
      <c r="AH63" s="30"/>
      <c r="AI63" s="30"/>
      <c r="AJ63" s="30">
        <v>163820</v>
      </c>
      <c r="AK63" s="30"/>
      <c r="AL63" s="30"/>
      <c r="AM63" s="30"/>
      <c r="AN63" s="30"/>
      <c r="AO63" s="30"/>
      <c r="AP63" s="30"/>
      <c r="AQ63" s="30"/>
      <c r="AR63" s="30"/>
      <c r="AS63" s="30"/>
      <c r="AT63" s="30"/>
      <c r="AU63" s="30"/>
      <c r="AV63" s="318"/>
      <c r="AW63" s="318"/>
      <c r="AX63" s="318"/>
      <c r="AY63" s="30"/>
      <c r="AZ63" s="30"/>
      <c r="BA63" s="318"/>
      <c r="BB63" s="318"/>
      <c r="BC63" s="318"/>
      <c r="BD63" s="318">
        <v>123927</v>
      </c>
      <c r="BE63" s="30"/>
      <c r="BF63" s="318"/>
      <c r="BG63" s="318"/>
      <c r="BH63" s="318"/>
      <c r="BI63" s="318"/>
      <c r="BJ63" s="318"/>
      <c r="BK63" s="318"/>
      <c r="BL63" s="318"/>
      <c r="BM63" s="318">
        <v>54850</v>
      </c>
      <c r="BN63" s="318">
        <v>339859</v>
      </c>
      <c r="BO63" s="318"/>
      <c r="BP63" s="318"/>
      <c r="BQ63" s="318"/>
      <c r="BR63" s="318"/>
      <c r="BS63" s="318"/>
      <c r="BT63" s="318"/>
      <c r="BU63" s="318"/>
      <c r="BV63" s="318">
        <v>8601</v>
      </c>
      <c r="BW63" s="318"/>
      <c r="BX63" s="318"/>
      <c r="BY63" s="318"/>
      <c r="BZ63" s="318"/>
      <c r="CA63" s="318"/>
      <c r="CB63" s="318"/>
      <c r="CC63" s="318"/>
      <c r="CD63" s="29" t="s">
        <v>233</v>
      </c>
      <c r="CE63" s="32">
        <f t="shared" si="4"/>
        <v>1904397</v>
      </c>
      <c r="CF63" s="13"/>
    </row>
    <row r="64" spans="1:84">
      <c r="A64" s="39" t="s">
        <v>250</v>
      </c>
      <c r="B64" s="20"/>
      <c r="C64" s="24"/>
      <c r="D64" s="24"/>
      <c r="E64" s="24">
        <v>1391</v>
      </c>
      <c r="F64" s="24"/>
      <c r="G64" s="24"/>
      <c r="H64" s="24"/>
      <c r="I64" s="24"/>
      <c r="J64" s="24"/>
      <c r="K64" s="24"/>
      <c r="L64" s="24">
        <v>47226</v>
      </c>
      <c r="M64" s="24"/>
      <c r="N64" s="24">
        <v>46052</v>
      </c>
      <c r="O64" s="24"/>
      <c r="P64" s="30">
        <v>6649</v>
      </c>
      <c r="Q64" s="30"/>
      <c r="R64" s="30"/>
      <c r="S64" s="318">
        <v>25596</v>
      </c>
      <c r="T64" s="318"/>
      <c r="U64" s="31">
        <v>73004</v>
      </c>
      <c r="V64" s="30">
        <v>104</v>
      </c>
      <c r="W64" s="30"/>
      <c r="X64" s="30"/>
      <c r="Y64" s="30">
        <v>588</v>
      </c>
      <c r="Z64" s="30"/>
      <c r="AA64" s="30"/>
      <c r="AB64" s="30">
        <v>216593</v>
      </c>
      <c r="AC64" s="30"/>
      <c r="AD64" s="30"/>
      <c r="AE64" s="30">
        <v>8988</v>
      </c>
      <c r="AF64" s="30"/>
      <c r="AG64" s="30">
        <v>16362</v>
      </c>
      <c r="AH64" s="30">
        <v>36164</v>
      </c>
      <c r="AI64" s="30"/>
      <c r="AJ64" s="30">
        <v>53790</v>
      </c>
      <c r="AK64" s="30"/>
      <c r="AL64" s="30"/>
      <c r="AM64" s="30"/>
      <c r="AN64" s="30"/>
      <c r="AO64" s="30"/>
      <c r="AP64" s="30"/>
      <c r="AQ64" s="30"/>
      <c r="AR64" s="30"/>
      <c r="AS64" s="30"/>
      <c r="AT64" s="30"/>
      <c r="AU64" s="30"/>
      <c r="AV64" s="318"/>
      <c r="AW64" s="318"/>
      <c r="AX64" s="318"/>
      <c r="AY64" s="30">
        <v>91950</v>
      </c>
      <c r="AZ64" s="30"/>
      <c r="BA64" s="318">
        <v>19935</v>
      </c>
      <c r="BB64" s="318">
        <v>232</v>
      </c>
      <c r="BC64" s="318"/>
      <c r="BD64" s="318">
        <v>492</v>
      </c>
      <c r="BE64" s="30">
        <v>26027</v>
      </c>
      <c r="BF64" s="318">
        <v>30151</v>
      </c>
      <c r="BG64" s="318"/>
      <c r="BH64" s="318"/>
      <c r="BI64" s="318"/>
      <c r="BJ64" s="318"/>
      <c r="BK64" s="318"/>
      <c r="BL64" s="318">
        <v>74</v>
      </c>
      <c r="BM64" s="318">
        <v>3209</v>
      </c>
      <c r="BN64" s="318">
        <v>21178</v>
      </c>
      <c r="BO64" s="318">
        <v>432</v>
      </c>
      <c r="BP64" s="318"/>
      <c r="BQ64" s="318"/>
      <c r="BR64" s="318"/>
      <c r="BS64" s="318"/>
      <c r="BT64" s="318"/>
      <c r="BU64" s="318"/>
      <c r="BV64" s="318">
        <v>13</v>
      </c>
      <c r="BW64" s="318"/>
      <c r="BX64" s="318"/>
      <c r="BY64" s="318">
        <v>552</v>
      </c>
      <c r="BZ64" s="318"/>
      <c r="CA64" s="318"/>
      <c r="CB64" s="318"/>
      <c r="CC64" s="318"/>
      <c r="CD64" s="29" t="s">
        <v>233</v>
      </c>
      <c r="CE64" s="32">
        <f t="shared" si="4"/>
        <v>726752</v>
      </c>
    </row>
    <row r="65" spans="1:83">
      <c r="A65" s="39" t="s">
        <v>251</v>
      </c>
      <c r="B65" s="20"/>
      <c r="C65" s="24"/>
      <c r="D65" s="24"/>
      <c r="E65" s="24">
        <v>14</v>
      </c>
      <c r="F65" s="24"/>
      <c r="G65" s="24"/>
      <c r="H65" s="24"/>
      <c r="I65" s="24"/>
      <c r="J65" s="24"/>
      <c r="K65" s="24"/>
      <c r="L65" s="24">
        <v>484</v>
      </c>
      <c r="M65" s="24"/>
      <c r="N65" s="24">
        <v>26692</v>
      </c>
      <c r="O65" s="24"/>
      <c r="P65" s="30"/>
      <c r="Q65" s="30"/>
      <c r="R65" s="30"/>
      <c r="S65" s="318"/>
      <c r="T65" s="318"/>
      <c r="U65" s="31"/>
      <c r="V65" s="30"/>
      <c r="W65" s="30"/>
      <c r="X65" s="30"/>
      <c r="Y65" s="30"/>
      <c r="Z65" s="30"/>
      <c r="AA65" s="30"/>
      <c r="AB65" s="319"/>
      <c r="AC65" s="30"/>
      <c r="AD65" s="30"/>
      <c r="AE65" s="30"/>
      <c r="AF65" s="30"/>
      <c r="AG65" s="30"/>
      <c r="AH65" s="30">
        <v>269</v>
      </c>
      <c r="AI65" s="30"/>
      <c r="AJ65" s="30">
        <v>17822</v>
      </c>
      <c r="AK65" s="30"/>
      <c r="AL65" s="30"/>
      <c r="AM65" s="30"/>
      <c r="AN65" s="30"/>
      <c r="AO65" s="30"/>
      <c r="AP65" s="30"/>
      <c r="AQ65" s="30"/>
      <c r="AR65" s="30"/>
      <c r="AS65" s="30"/>
      <c r="AT65" s="30"/>
      <c r="AU65" s="30"/>
      <c r="AV65" s="318"/>
      <c r="AW65" s="318"/>
      <c r="AX65" s="318"/>
      <c r="AY65" s="30"/>
      <c r="AZ65" s="30"/>
      <c r="BA65" s="318"/>
      <c r="BB65" s="318"/>
      <c r="BC65" s="318"/>
      <c r="BD65" s="318"/>
      <c r="BE65" s="30">
        <v>163180</v>
      </c>
      <c r="BF65" s="318"/>
      <c r="BG65" s="318"/>
      <c r="BH65" s="318"/>
      <c r="BI65" s="318"/>
      <c r="BJ65" s="318"/>
      <c r="BK65" s="318"/>
      <c r="BL65" s="318"/>
      <c r="BM65" s="318"/>
      <c r="BN65" s="318">
        <v>25345</v>
      </c>
      <c r="BO65" s="318"/>
      <c r="BP65" s="318"/>
      <c r="BQ65" s="318"/>
      <c r="BR65" s="318"/>
      <c r="BS65" s="318"/>
      <c r="BT65" s="318"/>
      <c r="BU65" s="318"/>
      <c r="BV65" s="318"/>
      <c r="BW65" s="318"/>
      <c r="BX65" s="318"/>
      <c r="BY65" s="318"/>
      <c r="BZ65" s="318"/>
      <c r="CA65" s="318"/>
      <c r="CB65" s="318"/>
      <c r="CC65" s="318"/>
      <c r="CD65" s="29" t="s">
        <v>233</v>
      </c>
      <c r="CE65" s="32">
        <f t="shared" si="4"/>
        <v>233806</v>
      </c>
    </row>
    <row r="66" spans="1:83">
      <c r="A66" s="39" t="s">
        <v>252</v>
      </c>
      <c r="B66" s="20"/>
      <c r="C66" s="24"/>
      <c r="D66" s="24"/>
      <c r="E66" s="24">
        <v>596</v>
      </c>
      <c r="F66" s="24"/>
      <c r="G66" s="24"/>
      <c r="H66" s="24"/>
      <c r="I66" s="24"/>
      <c r="J66" s="24"/>
      <c r="K66" s="24"/>
      <c r="L66" s="24">
        <v>20239</v>
      </c>
      <c r="M66" s="24"/>
      <c r="N66" s="24">
        <v>13138</v>
      </c>
      <c r="O66" s="24"/>
      <c r="P66" s="30">
        <v>577</v>
      </c>
      <c r="Q66" s="30"/>
      <c r="R66" s="30"/>
      <c r="S66" s="318"/>
      <c r="T66" s="318"/>
      <c r="U66" s="31">
        <v>167187</v>
      </c>
      <c r="V66" s="30">
        <v>4265</v>
      </c>
      <c r="W66" s="30"/>
      <c r="X66" s="30"/>
      <c r="Y66" s="30">
        <v>24009</v>
      </c>
      <c r="Z66" s="30"/>
      <c r="AA66" s="30"/>
      <c r="AB66" s="30">
        <v>101614</v>
      </c>
      <c r="AC66" s="30"/>
      <c r="AD66" s="30"/>
      <c r="AE66" s="30">
        <v>5222</v>
      </c>
      <c r="AF66" s="30"/>
      <c r="AG66" s="30">
        <v>2893</v>
      </c>
      <c r="AH66" s="30">
        <v>9075</v>
      </c>
      <c r="AI66" s="30"/>
      <c r="AJ66" s="30">
        <v>5319</v>
      </c>
      <c r="AK66" s="30"/>
      <c r="AL66" s="30"/>
      <c r="AM66" s="30"/>
      <c r="AN66" s="30"/>
      <c r="AO66" s="30"/>
      <c r="AP66" s="30"/>
      <c r="AQ66" s="30"/>
      <c r="AR66" s="30"/>
      <c r="AS66" s="30"/>
      <c r="AT66" s="30"/>
      <c r="AU66" s="30"/>
      <c r="AV66" s="318"/>
      <c r="AW66" s="318"/>
      <c r="AX66" s="318"/>
      <c r="AY66" s="30">
        <v>105028</v>
      </c>
      <c r="AZ66" s="30"/>
      <c r="BA66" s="318">
        <v>1811</v>
      </c>
      <c r="BB66" s="318"/>
      <c r="BC66" s="318"/>
      <c r="BD66" s="318"/>
      <c r="BE66" s="30">
        <v>97759</v>
      </c>
      <c r="BF66" s="318"/>
      <c r="BG66" s="318"/>
      <c r="BH66" s="318"/>
      <c r="BI66" s="318"/>
      <c r="BJ66" s="318"/>
      <c r="BK66" s="318"/>
      <c r="BL66" s="318"/>
      <c r="BM66" s="318">
        <v>486449</v>
      </c>
      <c r="BN66" s="318">
        <v>456375</v>
      </c>
      <c r="BO66" s="318"/>
      <c r="BP66" s="318"/>
      <c r="BQ66" s="318"/>
      <c r="BR66" s="318"/>
      <c r="BS66" s="318"/>
      <c r="BT66" s="318"/>
      <c r="BU66" s="318"/>
      <c r="BV66" s="318">
        <v>50092</v>
      </c>
      <c r="BW66" s="318"/>
      <c r="BX66" s="318"/>
      <c r="BY66" s="318"/>
      <c r="BZ66" s="318"/>
      <c r="CA66" s="318"/>
      <c r="CB66" s="318"/>
      <c r="CC66" s="318"/>
      <c r="CD66" s="29" t="s">
        <v>233</v>
      </c>
      <c r="CE66" s="32">
        <f t="shared" si="4"/>
        <v>1551648</v>
      </c>
    </row>
    <row r="67" spans="1:83">
      <c r="A67" s="39" t="s">
        <v>11</v>
      </c>
      <c r="B67" s="20"/>
      <c r="C67" s="32">
        <f t="shared" ref="C67:BN67" si="7">ROUND(C51+C52,0)</f>
        <v>0</v>
      </c>
      <c r="D67" s="32">
        <f t="shared" si="7"/>
        <v>0</v>
      </c>
      <c r="E67" s="32">
        <f>ROUND(E51+E52,0)</f>
        <v>6448</v>
      </c>
      <c r="F67" s="32">
        <f t="shared" si="7"/>
        <v>0</v>
      </c>
      <c r="G67" s="32">
        <f t="shared" si="7"/>
        <v>0</v>
      </c>
      <c r="H67" s="32">
        <f t="shared" si="7"/>
        <v>0</v>
      </c>
      <c r="I67" s="32">
        <f t="shared" si="7"/>
        <v>0</v>
      </c>
      <c r="J67" s="32">
        <f t="shared" si="7"/>
        <v>0</v>
      </c>
      <c r="K67" s="32">
        <f t="shared" si="7"/>
        <v>0</v>
      </c>
      <c r="L67" s="32">
        <f>ROUND(L51+L52,0)</f>
        <v>135328</v>
      </c>
      <c r="M67" s="32">
        <f t="shared" si="7"/>
        <v>0</v>
      </c>
      <c r="N67" s="32">
        <f t="shared" si="7"/>
        <v>151494</v>
      </c>
      <c r="O67" s="32">
        <f t="shared" si="7"/>
        <v>0</v>
      </c>
      <c r="P67" s="32">
        <f t="shared" si="7"/>
        <v>5727</v>
      </c>
      <c r="Q67" s="32">
        <f t="shared" si="7"/>
        <v>0</v>
      </c>
      <c r="R67" s="32">
        <f t="shared" si="7"/>
        <v>0</v>
      </c>
      <c r="S67" s="32">
        <f t="shared" si="7"/>
        <v>15039</v>
      </c>
      <c r="T67" s="32">
        <f t="shared" si="7"/>
        <v>0</v>
      </c>
      <c r="U67" s="32">
        <f t="shared" si="7"/>
        <v>4039</v>
      </c>
      <c r="V67" s="32">
        <f t="shared" si="7"/>
        <v>1403</v>
      </c>
      <c r="W67" s="32">
        <f t="shared" si="7"/>
        <v>0</v>
      </c>
      <c r="X67" s="32">
        <f t="shared" si="7"/>
        <v>0</v>
      </c>
      <c r="Y67" s="32">
        <f t="shared" si="7"/>
        <v>7851</v>
      </c>
      <c r="Z67" s="32">
        <f t="shared" si="7"/>
        <v>0</v>
      </c>
      <c r="AA67" s="32">
        <f t="shared" si="7"/>
        <v>0</v>
      </c>
      <c r="AB67" s="32">
        <f t="shared" si="7"/>
        <v>3414</v>
      </c>
      <c r="AC67" s="32">
        <f t="shared" si="7"/>
        <v>0</v>
      </c>
      <c r="AD67" s="32">
        <f t="shared" si="7"/>
        <v>0</v>
      </c>
      <c r="AE67" s="32">
        <f t="shared" si="7"/>
        <v>17599</v>
      </c>
      <c r="AF67" s="32">
        <f t="shared" si="7"/>
        <v>0</v>
      </c>
      <c r="AG67" s="32">
        <f t="shared" si="7"/>
        <v>10753</v>
      </c>
      <c r="AH67" s="32">
        <f t="shared" si="7"/>
        <v>0</v>
      </c>
      <c r="AI67" s="32">
        <f t="shared" si="7"/>
        <v>0</v>
      </c>
      <c r="AJ67" s="32">
        <f t="shared" si="7"/>
        <v>61349</v>
      </c>
      <c r="AK67" s="32">
        <f t="shared" si="7"/>
        <v>0</v>
      </c>
      <c r="AL67" s="32">
        <f t="shared" si="7"/>
        <v>0</v>
      </c>
      <c r="AM67" s="32">
        <f t="shared" si="7"/>
        <v>0</v>
      </c>
      <c r="AN67" s="32">
        <f t="shared" si="7"/>
        <v>0</v>
      </c>
      <c r="AO67" s="32">
        <f t="shared" si="7"/>
        <v>0</v>
      </c>
      <c r="AP67" s="32">
        <f t="shared" si="7"/>
        <v>0</v>
      </c>
      <c r="AQ67" s="32">
        <f t="shared" si="7"/>
        <v>0</v>
      </c>
      <c r="AR67" s="32">
        <f t="shared" si="7"/>
        <v>0</v>
      </c>
      <c r="AS67" s="32">
        <f t="shared" si="7"/>
        <v>0</v>
      </c>
      <c r="AT67" s="32">
        <f t="shared" si="7"/>
        <v>0</v>
      </c>
      <c r="AU67" s="32">
        <f t="shared" si="7"/>
        <v>0</v>
      </c>
      <c r="AV67" s="32">
        <f t="shared" si="7"/>
        <v>0</v>
      </c>
      <c r="AW67" s="32">
        <f t="shared" si="7"/>
        <v>0</v>
      </c>
      <c r="AX67" s="32">
        <f t="shared" si="7"/>
        <v>0</v>
      </c>
      <c r="AY67" s="32">
        <f t="shared" si="7"/>
        <v>44603</v>
      </c>
      <c r="AZ67" s="32">
        <f t="shared" si="7"/>
        <v>16119</v>
      </c>
      <c r="BA67" s="32">
        <f t="shared" si="7"/>
        <v>24388</v>
      </c>
      <c r="BB67" s="32">
        <f t="shared" si="7"/>
        <v>4191</v>
      </c>
      <c r="BC67" s="32">
        <f t="shared" si="7"/>
        <v>0</v>
      </c>
      <c r="BD67" s="32">
        <f t="shared" si="7"/>
        <v>0</v>
      </c>
      <c r="BE67" s="32">
        <f t="shared" si="7"/>
        <v>129183</v>
      </c>
      <c r="BF67" s="32">
        <f t="shared" si="7"/>
        <v>3717</v>
      </c>
      <c r="BG67" s="32">
        <f t="shared" si="7"/>
        <v>0</v>
      </c>
      <c r="BH67" s="32">
        <f t="shared" si="7"/>
        <v>0</v>
      </c>
      <c r="BI67" s="32">
        <f t="shared" si="7"/>
        <v>0</v>
      </c>
      <c r="BJ67" s="32">
        <f t="shared" si="7"/>
        <v>0</v>
      </c>
      <c r="BK67" s="32">
        <f t="shared" si="7"/>
        <v>0</v>
      </c>
      <c r="BL67" s="32">
        <f t="shared" si="7"/>
        <v>1138</v>
      </c>
      <c r="BM67" s="32">
        <f t="shared" si="7"/>
        <v>0</v>
      </c>
      <c r="BN67" s="32">
        <f t="shared" si="7"/>
        <v>66678</v>
      </c>
      <c r="BO67" s="32">
        <f t="shared" ref="BO67:CC67" si="8">ROUND(BO51+BO52,0)</f>
        <v>0</v>
      </c>
      <c r="BP67" s="32">
        <f t="shared" si="8"/>
        <v>0</v>
      </c>
      <c r="BQ67" s="32">
        <f t="shared" si="8"/>
        <v>0</v>
      </c>
      <c r="BR67" s="32">
        <f t="shared" si="8"/>
        <v>0</v>
      </c>
      <c r="BS67" s="32">
        <f t="shared" si="8"/>
        <v>0</v>
      </c>
      <c r="BT67" s="32">
        <f t="shared" si="8"/>
        <v>0</v>
      </c>
      <c r="BU67" s="32">
        <f t="shared" si="8"/>
        <v>0</v>
      </c>
      <c r="BV67" s="32">
        <f>ROUND(BV51+BV52,0)</f>
        <v>1024</v>
      </c>
      <c r="BW67" s="32">
        <f t="shared" si="8"/>
        <v>0</v>
      </c>
      <c r="BX67" s="32">
        <f t="shared" si="8"/>
        <v>0</v>
      </c>
      <c r="BY67" s="32">
        <f t="shared" si="8"/>
        <v>4912</v>
      </c>
      <c r="BZ67" s="32">
        <f>ROUND(BZ51+BZ52,0)</f>
        <v>0</v>
      </c>
      <c r="CA67" s="32">
        <f t="shared" si="8"/>
        <v>0</v>
      </c>
      <c r="CB67" s="32">
        <f t="shared" si="8"/>
        <v>0</v>
      </c>
      <c r="CC67" s="32">
        <f t="shared" si="8"/>
        <v>0</v>
      </c>
      <c r="CD67" s="29" t="s">
        <v>233</v>
      </c>
      <c r="CE67" s="32">
        <f>SUM(C67:CD67)</f>
        <v>716397</v>
      </c>
    </row>
    <row r="68" spans="1:83">
      <c r="A68" s="39" t="s">
        <v>253</v>
      </c>
      <c r="B68" s="32"/>
      <c r="C68" s="24"/>
      <c r="D68" s="24"/>
      <c r="E68" s="24">
        <v>0</v>
      </c>
      <c r="F68" s="24"/>
      <c r="G68" s="24"/>
      <c r="H68" s="24"/>
      <c r="I68" s="24"/>
      <c r="J68" s="24"/>
      <c r="K68" s="24"/>
      <c r="L68" s="24"/>
      <c r="M68" s="24"/>
      <c r="N68" s="24"/>
      <c r="O68" s="24"/>
      <c r="P68" s="30"/>
      <c r="Q68" s="30"/>
      <c r="R68" s="30"/>
      <c r="S68" s="318"/>
      <c r="T68" s="318"/>
      <c r="U68" s="31"/>
      <c r="V68" s="30"/>
      <c r="W68" s="30"/>
      <c r="X68" s="30"/>
      <c r="Y68" s="30"/>
      <c r="Z68" s="30"/>
      <c r="AA68" s="30"/>
      <c r="AB68" s="319">
        <v>4935</v>
      </c>
      <c r="AC68" s="30"/>
      <c r="AD68" s="30"/>
      <c r="AE68" s="30"/>
      <c r="AF68" s="30"/>
      <c r="AG68" s="30"/>
      <c r="AH68" s="30">
        <v>1604</v>
      </c>
      <c r="AI68" s="30"/>
      <c r="AJ68" s="30"/>
      <c r="AK68" s="30"/>
      <c r="AL68" s="30"/>
      <c r="AM68" s="30"/>
      <c r="AN68" s="30"/>
      <c r="AO68" s="30"/>
      <c r="AP68" s="30"/>
      <c r="AQ68" s="30"/>
      <c r="AR68" s="30"/>
      <c r="AS68" s="30"/>
      <c r="AT68" s="30"/>
      <c r="AU68" s="30"/>
      <c r="AV68" s="318"/>
      <c r="AW68" s="318"/>
      <c r="AX68" s="318"/>
      <c r="AY68" s="30"/>
      <c r="AZ68" s="30"/>
      <c r="BA68" s="318"/>
      <c r="BB68" s="318"/>
      <c r="BC68" s="318"/>
      <c r="BD68" s="318"/>
      <c r="BE68" s="30"/>
      <c r="BF68" s="318"/>
      <c r="BG68" s="318"/>
      <c r="BH68" s="318"/>
      <c r="BI68" s="318"/>
      <c r="BJ68" s="318"/>
      <c r="BK68" s="318"/>
      <c r="BL68" s="318"/>
      <c r="BM68" s="318"/>
      <c r="BN68" s="318"/>
      <c r="BO68" s="318"/>
      <c r="BP68" s="318"/>
      <c r="BQ68" s="318"/>
      <c r="BR68" s="318"/>
      <c r="BS68" s="318"/>
      <c r="BT68" s="318"/>
      <c r="BU68" s="318"/>
      <c r="BV68" s="318"/>
      <c r="BW68" s="318"/>
      <c r="BX68" s="318"/>
      <c r="BY68" s="318"/>
      <c r="BZ68" s="318"/>
      <c r="CA68" s="318"/>
      <c r="CB68" s="318"/>
      <c r="CC68" s="318"/>
      <c r="CD68" s="29" t="s">
        <v>233</v>
      </c>
      <c r="CE68" s="32">
        <f t="shared" si="4"/>
        <v>6539</v>
      </c>
    </row>
    <row r="69" spans="1:83">
      <c r="A69" s="39" t="s">
        <v>254</v>
      </c>
      <c r="B69" s="20"/>
      <c r="C69" s="32">
        <f t="shared" ref="C69:BN69" si="9">SUM(C70:C83)</f>
        <v>0</v>
      </c>
      <c r="D69" s="32">
        <f t="shared" si="9"/>
        <v>0</v>
      </c>
      <c r="E69" s="32">
        <f t="shared" si="9"/>
        <v>-279</v>
      </c>
      <c r="F69" s="32">
        <f t="shared" si="9"/>
        <v>0</v>
      </c>
      <c r="G69" s="32">
        <f t="shared" si="9"/>
        <v>0</v>
      </c>
      <c r="H69" s="32">
        <f t="shared" si="9"/>
        <v>0</v>
      </c>
      <c r="I69" s="32">
        <f t="shared" si="9"/>
        <v>0</v>
      </c>
      <c r="J69" s="32">
        <f t="shared" si="9"/>
        <v>0</v>
      </c>
      <c r="K69" s="32">
        <f t="shared" si="9"/>
        <v>0</v>
      </c>
      <c r="L69" s="32">
        <f t="shared" si="9"/>
        <v>-9463</v>
      </c>
      <c r="M69" s="32">
        <f t="shared" si="9"/>
        <v>0</v>
      </c>
      <c r="N69" s="32">
        <f t="shared" si="9"/>
        <v>8323</v>
      </c>
      <c r="O69" s="32">
        <f t="shared" si="9"/>
        <v>0</v>
      </c>
      <c r="P69" s="32">
        <f t="shared" si="9"/>
        <v>0</v>
      </c>
      <c r="Q69" s="32">
        <f t="shared" si="9"/>
        <v>0</v>
      </c>
      <c r="R69" s="32">
        <f t="shared" si="9"/>
        <v>0</v>
      </c>
      <c r="S69" s="32">
        <f t="shared" si="9"/>
        <v>0</v>
      </c>
      <c r="T69" s="32">
        <f t="shared" si="9"/>
        <v>0</v>
      </c>
      <c r="U69" s="32">
        <f t="shared" si="9"/>
        <v>2068</v>
      </c>
      <c r="V69" s="32">
        <f t="shared" si="9"/>
        <v>59</v>
      </c>
      <c r="W69" s="32">
        <f t="shared" si="9"/>
        <v>0</v>
      </c>
      <c r="X69" s="32">
        <f t="shared" si="9"/>
        <v>0</v>
      </c>
      <c r="Y69" s="32">
        <f t="shared" si="9"/>
        <v>330</v>
      </c>
      <c r="Z69" s="32">
        <f t="shared" si="9"/>
        <v>0</v>
      </c>
      <c r="AA69" s="32">
        <f t="shared" si="9"/>
        <v>0</v>
      </c>
      <c r="AB69" s="32">
        <f t="shared" si="9"/>
        <v>0</v>
      </c>
      <c r="AC69" s="32">
        <f t="shared" si="9"/>
        <v>0</v>
      </c>
      <c r="AD69" s="32">
        <f t="shared" si="9"/>
        <v>0</v>
      </c>
      <c r="AE69" s="32">
        <f t="shared" si="9"/>
        <v>15719</v>
      </c>
      <c r="AF69" s="32">
        <f t="shared" si="9"/>
        <v>0</v>
      </c>
      <c r="AG69" s="32">
        <f t="shared" si="9"/>
        <v>1524</v>
      </c>
      <c r="AH69" s="32">
        <f t="shared" si="9"/>
        <v>5701</v>
      </c>
      <c r="AI69" s="32">
        <f t="shared" si="9"/>
        <v>0</v>
      </c>
      <c r="AJ69" s="32">
        <f t="shared" si="9"/>
        <v>29061</v>
      </c>
      <c r="AK69" s="32">
        <f t="shared" si="9"/>
        <v>0</v>
      </c>
      <c r="AL69" s="32">
        <f t="shared" si="9"/>
        <v>0</v>
      </c>
      <c r="AM69" s="32">
        <f t="shared" si="9"/>
        <v>0</v>
      </c>
      <c r="AN69" s="32">
        <f t="shared" si="9"/>
        <v>0</v>
      </c>
      <c r="AO69" s="32">
        <f t="shared" si="9"/>
        <v>0</v>
      </c>
      <c r="AP69" s="32">
        <f t="shared" si="9"/>
        <v>0</v>
      </c>
      <c r="AQ69" s="32">
        <f t="shared" si="9"/>
        <v>0</v>
      </c>
      <c r="AR69" s="32">
        <f t="shared" si="9"/>
        <v>0</v>
      </c>
      <c r="AS69" s="32">
        <f t="shared" si="9"/>
        <v>0</v>
      </c>
      <c r="AT69" s="32">
        <f t="shared" si="9"/>
        <v>0</v>
      </c>
      <c r="AU69" s="32">
        <f t="shared" si="9"/>
        <v>0</v>
      </c>
      <c r="AV69" s="32">
        <f t="shared" si="9"/>
        <v>0</v>
      </c>
      <c r="AW69" s="32">
        <f t="shared" si="9"/>
        <v>0</v>
      </c>
      <c r="AX69" s="32">
        <f t="shared" si="9"/>
        <v>0</v>
      </c>
      <c r="AY69" s="32">
        <f t="shared" si="9"/>
        <v>0</v>
      </c>
      <c r="AZ69" s="32">
        <f t="shared" si="9"/>
        <v>0</v>
      </c>
      <c r="BA69" s="32">
        <f t="shared" si="9"/>
        <v>0</v>
      </c>
      <c r="BB69" s="32">
        <f t="shared" si="9"/>
        <v>52</v>
      </c>
      <c r="BC69" s="32">
        <f t="shared" si="9"/>
        <v>0</v>
      </c>
      <c r="BD69" s="32">
        <f t="shared" si="9"/>
        <v>498</v>
      </c>
      <c r="BE69" s="32">
        <f t="shared" si="9"/>
        <v>1797</v>
      </c>
      <c r="BF69" s="32">
        <f t="shared" si="9"/>
        <v>110</v>
      </c>
      <c r="BG69" s="32">
        <f t="shared" si="9"/>
        <v>0</v>
      </c>
      <c r="BH69" s="32">
        <f t="shared" si="9"/>
        <v>0</v>
      </c>
      <c r="BI69" s="32">
        <f t="shared" si="9"/>
        <v>0</v>
      </c>
      <c r="BJ69" s="32">
        <f t="shared" si="9"/>
        <v>0</v>
      </c>
      <c r="BK69" s="32">
        <f t="shared" si="9"/>
        <v>0</v>
      </c>
      <c r="BL69" s="32">
        <f t="shared" si="9"/>
        <v>0</v>
      </c>
      <c r="BM69" s="32">
        <f t="shared" si="9"/>
        <v>11593</v>
      </c>
      <c r="BN69" s="32">
        <f t="shared" si="9"/>
        <v>410713</v>
      </c>
      <c r="BO69" s="32">
        <f t="shared" ref="BO69:CC69" si="10">SUM(BO70:BO83)</f>
        <v>0</v>
      </c>
      <c r="BP69" s="32">
        <f t="shared" si="10"/>
        <v>0</v>
      </c>
      <c r="BQ69" s="32">
        <f t="shared" si="10"/>
        <v>0</v>
      </c>
      <c r="BR69" s="32">
        <f t="shared" si="10"/>
        <v>0</v>
      </c>
      <c r="BS69" s="32">
        <f t="shared" si="10"/>
        <v>0</v>
      </c>
      <c r="BT69" s="32">
        <f t="shared" si="10"/>
        <v>0</v>
      </c>
      <c r="BU69" s="32">
        <f t="shared" si="10"/>
        <v>0</v>
      </c>
      <c r="BV69" s="32">
        <f t="shared" si="10"/>
        <v>0</v>
      </c>
      <c r="BW69" s="32">
        <f t="shared" si="10"/>
        <v>0</v>
      </c>
      <c r="BX69" s="32">
        <f t="shared" si="10"/>
        <v>0</v>
      </c>
      <c r="BY69" s="32">
        <f t="shared" si="10"/>
        <v>12075</v>
      </c>
      <c r="BZ69" s="32">
        <f t="shared" si="10"/>
        <v>0</v>
      </c>
      <c r="CA69" s="32">
        <f t="shared" si="10"/>
        <v>0</v>
      </c>
      <c r="CB69" s="32">
        <f t="shared" si="10"/>
        <v>0</v>
      </c>
      <c r="CC69" s="32">
        <f t="shared" si="10"/>
        <v>0</v>
      </c>
      <c r="CD69" s="32">
        <f>SUM(CD70:CD83)</f>
        <v>175936</v>
      </c>
      <c r="CE69" s="32">
        <f>SUM(CE70:CE83)</f>
        <v>665817</v>
      </c>
    </row>
    <row r="70" spans="1:83">
      <c r="A70" s="33" t="s">
        <v>255</v>
      </c>
      <c r="B70" s="34"/>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c r="CB70" s="274"/>
      <c r="CC70" s="274"/>
      <c r="CD70" s="274"/>
      <c r="CE70" s="32">
        <f>SUM(C70:CD70)</f>
        <v>0</v>
      </c>
    </row>
    <row r="71" spans="1:83">
      <c r="A71" s="33" t="s">
        <v>256</v>
      </c>
      <c r="B71" s="3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c r="BR71" s="274"/>
      <c r="BS71" s="274"/>
      <c r="BT71" s="274"/>
      <c r="BU71" s="274"/>
      <c r="BV71" s="274"/>
      <c r="BW71" s="274"/>
      <c r="BX71" s="274"/>
      <c r="BY71" s="274"/>
      <c r="BZ71" s="274"/>
      <c r="CA71" s="274"/>
      <c r="CB71" s="274"/>
      <c r="CC71" s="274"/>
      <c r="CD71" s="274"/>
      <c r="CE71" s="32">
        <f t="shared" ref="CE71:CE85" si="11">SUM(C71:CD71)</f>
        <v>0</v>
      </c>
    </row>
    <row r="72" spans="1:83">
      <c r="A72" s="33" t="s">
        <v>257</v>
      </c>
      <c r="B72" s="34"/>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c r="BM72" s="274"/>
      <c r="BN72" s="274"/>
      <c r="BO72" s="274"/>
      <c r="BP72" s="274"/>
      <c r="BQ72" s="274"/>
      <c r="BR72" s="274"/>
      <c r="BS72" s="274"/>
      <c r="BT72" s="274"/>
      <c r="BU72" s="274"/>
      <c r="BV72" s="274"/>
      <c r="BW72" s="274"/>
      <c r="BX72" s="274"/>
      <c r="BY72" s="274"/>
      <c r="BZ72" s="274"/>
      <c r="CA72" s="274"/>
      <c r="CB72" s="274"/>
      <c r="CC72" s="274"/>
      <c r="CD72" s="274"/>
      <c r="CE72" s="32">
        <f t="shared" si="11"/>
        <v>0</v>
      </c>
    </row>
    <row r="73" spans="1:83">
      <c r="A73" s="33" t="s">
        <v>258</v>
      </c>
      <c r="B73" s="34"/>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4"/>
      <c r="AY73" s="274"/>
      <c r="AZ73" s="274"/>
      <c r="BA73" s="274"/>
      <c r="BB73" s="274"/>
      <c r="BC73" s="274"/>
      <c r="BD73" s="274"/>
      <c r="BE73" s="274"/>
      <c r="BF73" s="274"/>
      <c r="BG73" s="274"/>
      <c r="BH73" s="274"/>
      <c r="BI73" s="274"/>
      <c r="BJ73" s="274"/>
      <c r="BK73" s="274"/>
      <c r="BL73" s="274"/>
      <c r="BM73" s="274"/>
      <c r="BN73" s="274"/>
      <c r="BO73" s="274"/>
      <c r="BP73" s="274"/>
      <c r="BQ73" s="274"/>
      <c r="BR73" s="274"/>
      <c r="BS73" s="274"/>
      <c r="BT73" s="274"/>
      <c r="BU73" s="274"/>
      <c r="BV73" s="274"/>
      <c r="BW73" s="274"/>
      <c r="BX73" s="274"/>
      <c r="BY73" s="274"/>
      <c r="BZ73" s="274"/>
      <c r="CA73" s="274"/>
      <c r="CB73" s="274"/>
      <c r="CC73" s="274"/>
      <c r="CD73" s="274"/>
      <c r="CE73" s="32">
        <f t="shared" si="11"/>
        <v>0</v>
      </c>
    </row>
    <row r="74" spans="1:83">
      <c r="A74" s="33" t="s">
        <v>259</v>
      </c>
      <c r="B74" s="34"/>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c r="CD74" s="274"/>
      <c r="CE74" s="32">
        <f t="shared" si="11"/>
        <v>0</v>
      </c>
    </row>
    <row r="75" spans="1:83">
      <c r="A75" s="33" t="s">
        <v>260</v>
      </c>
      <c r="B75" s="34"/>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274"/>
      <c r="BC75" s="274"/>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c r="CD75" s="274"/>
      <c r="CE75" s="32">
        <f t="shared" si="11"/>
        <v>0</v>
      </c>
    </row>
    <row r="76" spans="1:83">
      <c r="A76" s="33" t="s">
        <v>261</v>
      </c>
      <c r="B76" s="232"/>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32">
        <f t="shared" si="11"/>
        <v>0</v>
      </c>
    </row>
    <row r="77" spans="1:83">
      <c r="A77" s="33" t="s">
        <v>262</v>
      </c>
      <c r="B77" s="34"/>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74"/>
      <c r="CD77" s="274"/>
      <c r="CE77" s="32">
        <f t="shared" si="11"/>
        <v>0</v>
      </c>
    </row>
    <row r="78" spans="1:83">
      <c r="A78" s="33" t="s">
        <v>263</v>
      </c>
      <c r="B78" s="20"/>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4"/>
      <c r="BE78" s="274"/>
      <c r="BF78" s="274"/>
      <c r="BG78" s="274"/>
      <c r="BH78" s="274"/>
      <c r="BI78" s="274"/>
      <c r="BJ78" s="274"/>
      <c r="BK78" s="274"/>
      <c r="BL78" s="274"/>
      <c r="BM78" s="274"/>
      <c r="BN78" s="274"/>
      <c r="BO78" s="274"/>
      <c r="BP78" s="274"/>
      <c r="BQ78" s="274"/>
      <c r="BR78" s="274"/>
      <c r="BS78" s="274"/>
      <c r="BT78" s="274"/>
      <c r="BU78" s="274"/>
      <c r="BV78" s="274"/>
      <c r="BW78" s="274"/>
      <c r="BX78" s="274"/>
      <c r="BY78" s="274"/>
      <c r="BZ78" s="274"/>
      <c r="CA78" s="274"/>
      <c r="CB78" s="274"/>
      <c r="CC78" s="274"/>
      <c r="CD78" s="274"/>
      <c r="CE78" s="32">
        <f t="shared" si="11"/>
        <v>0</v>
      </c>
    </row>
    <row r="79" spans="1:83">
      <c r="A79" s="33" t="s">
        <v>264</v>
      </c>
      <c r="B79" s="20"/>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274"/>
      <c r="BH79" s="274"/>
      <c r="BI79" s="274"/>
      <c r="BJ79" s="274"/>
      <c r="BK79" s="274"/>
      <c r="BL79" s="274"/>
      <c r="BM79" s="274"/>
      <c r="BN79" s="274"/>
      <c r="BO79" s="274"/>
      <c r="BP79" s="274"/>
      <c r="BQ79" s="274"/>
      <c r="BR79" s="274"/>
      <c r="BS79" s="274"/>
      <c r="BT79" s="274"/>
      <c r="BU79" s="274"/>
      <c r="BV79" s="274"/>
      <c r="BW79" s="274"/>
      <c r="BX79" s="274"/>
      <c r="BY79" s="274"/>
      <c r="BZ79" s="274"/>
      <c r="CA79" s="274"/>
      <c r="CB79" s="274"/>
      <c r="CC79" s="274"/>
      <c r="CD79" s="274"/>
      <c r="CE79" s="32">
        <f t="shared" si="11"/>
        <v>0</v>
      </c>
    </row>
    <row r="80" spans="1:83">
      <c r="A80" s="33" t="s">
        <v>265</v>
      </c>
      <c r="B80" s="20"/>
      <c r="C80" s="274"/>
      <c r="D80" s="274"/>
      <c r="E80" s="274"/>
      <c r="F80" s="274"/>
      <c r="G80" s="274"/>
      <c r="H80" s="274"/>
      <c r="I80" s="274"/>
      <c r="J80" s="274"/>
      <c r="K80" s="274"/>
      <c r="L80" s="274"/>
      <c r="M80" s="274"/>
      <c r="N80" s="274">
        <v>0</v>
      </c>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274"/>
      <c r="AZ80" s="274"/>
      <c r="BA80" s="274"/>
      <c r="BB80" s="274"/>
      <c r="BC80" s="274"/>
      <c r="BD80" s="274"/>
      <c r="BE80" s="274"/>
      <c r="BF80" s="274"/>
      <c r="BG80" s="274"/>
      <c r="BH80" s="274"/>
      <c r="BI80" s="274"/>
      <c r="BJ80" s="274"/>
      <c r="BK80" s="274"/>
      <c r="BL80" s="274"/>
      <c r="BM80" s="274"/>
      <c r="BN80" s="274"/>
      <c r="BO80" s="274"/>
      <c r="BP80" s="274"/>
      <c r="BQ80" s="274"/>
      <c r="BR80" s="274"/>
      <c r="BS80" s="274"/>
      <c r="BT80" s="274"/>
      <c r="BU80" s="274"/>
      <c r="BV80" s="274"/>
      <c r="BW80" s="274"/>
      <c r="BX80" s="274"/>
      <c r="BY80" s="274"/>
      <c r="BZ80" s="274"/>
      <c r="CA80" s="274"/>
      <c r="CB80" s="274"/>
      <c r="CC80" s="274"/>
      <c r="CD80" s="274"/>
      <c r="CE80" s="32">
        <f t="shared" si="11"/>
        <v>0</v>
      </c>
    </row>
    <row r="81" spans="1:84">
      <c r="A81" s="33" t="s">
        <v>266</v>
      </c>
      <c r="B81" s="20"/>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4"/>
      <c r="AZ81" s="274"/>
      <c r="BA81" s="274"/>
      <c r="BB81" s="274"/>
      <c r="BC81" s="274"/>
      <c r="BD81" s="274"/>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c r="CB81" s="274"/>
      <c r="CC81" s="274"/>
      <c r="CD81" s="274"/>
      <c r="CE81" s="32">
        <f t="shared" si="11"/>
        <v>0</v>
      </c>
    </row>
    <row r="82" spans="1:84">
      <c r="A82" s="33" t="s">
        <v>267</v>
      </c>
      <c r="B82" s="20"/>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274"/>
      <c r="CA82" s="274"/>
      <c r="CB82" s="274"/>
      <c r="CC82" s="274"/>
      <c r="CD82" s="274"/>
      <c r="CE82" s="32">
        <f t="shared" si="11"/>
        <v>0</v>
      </c>
    </row>
    <row r="83" spans="1:84">
      <c r="A83" s="33" t="s">
        <v>268</v>
      </c>
      <c r="B83" s="20"/>
      <c r="C83" s="24"/>
      <c r="D83" s="24"/>
      <c r="E83" s="30">
        <v>-279</v>
      </c>
      <c r="F83" s="30"/>
      <c r="G83" s="24"/>
      <c r="H83" s="24"/>
      <c r="I83" s="30"/>
      <c r="J83" s="30"/>
      <c r="K83" s="30"/>
      <c r="L83" s="30">
        <v>-9463</v>
      </c>
      <c r="M83" s="24"/>
      <c r="N83" s="24">
        <v>8323</v>
      </c>
      <c r="O83" s="24"/>
      <c r="P83" s="30"/>
      <c r="Q83" s="30"/>
      <c r="R83" s="31"/>
      <c r="S83" s="30"/>
      <c r="T83" s="24"/>
      <c r="U83" s="30">
        <v>2068</v>
      </c>
      <c r="V83" s="30">
        <v>59</v>
      </c>
      <c r="W83" s="24"/>
      <c r="X83" s="30"/>
      <c r="Y83" s="30">
        <v>330</v>
      </c>
      <c r="Z83" s="30"/>
      <c r="AA83" s="30"/>
      <c r="AB83" s="30">
        <v>0</v>
      </c>
      <c r="AC83" s="30"/>
      <c r="AD83" s="30"/>
      <c r="AE83" s="30">
        <v>15719</v>
      </c>
      <c r="AF83" s="30"/>
      <c r="AG83" s="30">
        <v>1524</v>
      </c>
      <c r="AH83" s="30">
        <v>5701</v>
      </c>
      <c r="AI83" s="30"/>
      <c r="AJ83" s="30">
        <v>29061</v>
      </c>
      <c r="AK83" s="30"/>
      <c r="AL83" s="30"/>
      <c r="AM83" s="30"/>
      <c r="AN83" s="30"/>
      <c r="AO83" s="24"/>
      <c r="AP83" s="30"/>
      <c r="AQ83" s="24"/>
      <c r="AR83" s="24"/>
      <c r="AS83" s="24"/>
      <c r="AT83" s="24"/>
      <c r="AU83" s="30"/>
      <c r="AV83" s="30"/>
      <c r="AW83" s="30"/>
      <c r="AX83" s="30"/>
      <c r="AY83" s="30"/>
      <c r="AZ83" s="30"/>
      <c r="BA83" s="30">
        <v>0</v>
      </c>
      <c r="BB83" s="30">
        <v>52</v>
      </c>
      <c r="BC83" s="30"/>
      <c r="BD83" s="30">
        <v>498</v>
      </c>
      <c r="BE83" s="30">
        <v>1797</v>
      </c>
      <c r="BF83" s="30">
        <v>110</v>
      </c>
      <c r="BG83" s="30"/>
      <c r="BH83" s="31"/>
      <c r="BI83" s="30"/>
      <c r="BJ83" s="30"/>
      <c r="BK83" s="30"/>
      <c r="BL83" s="30"/>
      <c r="BM83" s="30">
        <v>11593</v>
      </c>
      <c r="BN83" s="30">
        <v>410713</v>
      </c>
      <c r="BO83" s="30"/>
      <c r="BP83" s="30"/>
      <c r="BQ83" s="30"/>
      <c r="BR83" s="30"/>
      <c r="BS83" s="30"/>
      <c r="BT83" s="30"/>
      <c r="BU83" s="30"/>
      <c r="BV83" s="30"/>
      <c r="BW83" s="30"/>
      <c r="BX83" s="30"/>
      <c r="BY83" s="30">
        <v>12075</v>
      </c>
      <c r="BZ83" s="30"/>
      <c r="CA83" s="30"/>
      <c r="CB83" s="30"/>
      <c r="CC83" s="30"/>
      <c r="CD83" s="35">
        <f>104436+42012+13541+15947</f>
        <v>175936</v>
      </c>
      <c r="CE83" s="32">
        <f>SUM(C83:CD83)</f>
        <v>665817</v>
      </c>
    </row>
    <row r="84" spans="1:84">
      <c r="A84" s="39" t="s">
        <v>269</v>
      </c>
      <c r="B84" s="20"/>
      <c r="C84" s="24"/>
      <c r="D84" s="24"/>
      <c r="E84" s="24">
        <v>337</v>
      </c>
      <c r="F84" s="24"/>
      <c r="G84" s="24"/>
      <c r="H84" s="24"/>
      <c r="I84" s="24"/>
      <c r="J84" s="24"/>
      <c r="K84" s="24"/>
      <c r="L84" s="24"/>
      <c r="M84" s="24"/>
      <c r="N84" s="24">
        <v>20</v>
      </c>
      <c r="O84" s="24"/>
      <c r="P84" s="24"/>
      <c r="Q84" s="24"/>
      <c r="R84" s="24"/>
      <c r="S84" s="24"/>
      <c r="T84" s="24"/>
      <c r="U84" s="24"/>
      <c r="V84" s="24"/>
      <c r="W84" s="24"/>
      <c r="X84" s="24"/>
      <c r="Y84" s="24"/>
      <c r="Z84" s="24"/>
      <c r="AA84" s="24"/>
      <c r="AB84" s="24">
        <v>1826</v>
      </c>
      <c r="AC84" s="24"/>
      <c r="AD84" s="24"/>
      <c r="AE84" s="24">
        <v>-8274</v>
      </c>
      <c r="AF84" s="24"/>
      <c r="AG84" s="24"/>
      <c r="AH84" s="24"/>
      <c r="AI84" s="24"/>
      <c r="AJ84" s="24">
        <v>8671</v>
      </c>
      <c r="AK84" s="24"/>
      <c r="AL84" s="24"/>
      <c r="AM84" s="24"/>
      <c r="AN84" s="24"/>
      <c r="AO84" s="24"/>
      <c r="AP84" s="24"/>
      <c r="AQ84" s="24"/>
      <c r="AR84" s="24"/>
      <c r="AS84" s="24"/>
      <c r="AT84" s="24"/>
      <c r="AU84" s="24"/>
      <c r="AV84" s="24"/>
      <c r="AW84" s="24"/>
      <c r="AX84" s="24"/>
      <c r="AY84" s="24">
        <v>6458</v>
      </c>
      <c r="AZ84" s="24"/>
      <c r="BA84" s="24">
        <v>428</v>
      </c>
      <c r="BB84" s="24">
        <v>92</v>
      </c>
      <c r="BC84" s="24"/>
      <c r="BD84" s="24"/>
      <c r="BE84" s="24">
        <v>-14</v>
      </c>
      <c r="BF84" s="24"/>
      <c r="BG84" s="24"/>
      <c r="BH84" s="24"/>
      <c r="BI84" s="24"/>
      <c r="BJ84" s="24"/>
      <c r="BK84" s="24"/>
      <c r="BL84" s="24"/>
      <c r="BM84" s="24">
        <v>-37878</v>
      </c>
      <c r="BN84" s="24">
        <v>72787</v>
      </c>
      <c r="BO84" s="24"/>
      <c r="BP84" s="24"/>
      <c r="BQ84" s="24"/>
      <c r="BR84" s="24"/>
      <c r="BS84" s="24"/>
      <c r="BT84" s="24"/>
      <c r="BU84" s="24"/>
      <c r="BV84" s="24"/>
      <c r="BW84" s="24"/>
      <c r="BX84" s="24"/>
      <c r="BY84" s="24"/>
      <c r="BZ84" s="24"/>
      <c r="CA84" s="24"/>
      <c r="CB84" s="24"/>
      <c r="CC84" s="24"/>
      <c r="CD84" s="35"/>
      <c r="CE84" s="32">
        <f t="shared" si="11"/>
        <v>44453</v>
      </c>
    </row>
    <row r="85" spans="1:84">
      <c r="A85" s="39" t="s">
        <v>270</v>
      </c>
      <c r="B85" s="32"/>
      <c r="C85" s="32">
        <f>SUM(C61:C69)-C84</f>
        <v>0</v>
      </c>
      <c r="D85" s="32">
        <f t="shared" ref="D85:BO85" si="12">SUM(D61:D69)-D84</f>
        <v>0</v>
      </c>
      <c r="E85" s="32">
        <f t="shared" si="12"/>
        <v>68157</v>
      </c>
      <c r="F85" s="32">
        <f t="shared" si="12"/>
        <v>0</v>
      </c>
      <c r="G85" s="32">
        <f t="shared" si="12"/>
        <v>0</v>
      </c>
      <c r="H85" s="32">
        <f t="shared" si="12"/>
        <v>0</v>
      </c>
      <c r="I85" s="32">
        <f t="shared" si="12"/>
        <v>0</v>
      </c>
      <c r="J85" s="32">
        <f t="shared" si="12"/>
        <v>0</v>
      </c>
      <c r="K85" s="32">
        <f t="shared" si="12"/>
        <v>0</v>
      </c>
      <c r="L85" s="32">
        <f t="shared" si="12"/>
        <v>2241500</v>
      </c>
      <c r="M85" s="32">
        <f t="shared" si="12"/>
        <v>0</v>
      </c>
      <c r="N85" s="32">
        <f t="shared" si="12"/>
        <v>644943</v>
      </c>
      <c r="O85" s="32">
        <f t="shared" si="12"/>
        <v>0</v>
      </c>
      <c r="P85" s="32">
        <f t="shared" si="12"/>
        <v>28187</v>
      </c>
      <c r="Q85" s="32">
        <f t="shared" si="12"/>
        <v>0</v>
      </c>
      <c r="R85" s="32">
        <f t="shared" si="12"/>
        <v>0</v>
      </c>
      <c r="S85" s="32">
        <f t="shared" si="12"/>
        <v>45065</v>
      </c>
      <c r="T85" s="32">
        <f t="shared" si="12"/>
        <v>0</v>
      </c>
      <c r="U85" s="32">
        <f t="shared" si="12"/>
        <v>400994</v>
      </c>
      <c r="V85" s="32">
        <f t="shared" si="12"/>
        <v>32184</v>
      </c>
      <c r="W85" s="32">
        <f t="shared" si="12"/>
        <v>0</v>
      </c>
      <c r="X85" s="32">
        <f t="shared" si="12"/>
        <v>0</v>
      </c>
      <c r="Y85" s="32">
        <f t="shared" si="12"/>
        <v>181121</v>
      </c>
      <c r="Z85" s="32">
        <f t="shared" si="12"/>
        <v>0</v>
      </c>
      <c r="AA85" s="32">
        <f t="shared" si="12"/>
        <v>0</v>
      </c>
      <c r="AB85" s="32">
        <f t="shared" si="12"/>
        <v>344281</v>
      </c>
      <c r="AC85" s="32">
        <f t="shared" si="12"/>
        <v>0</v>
      </c>
      <c r="AD85" s="32">
        <f t="shared" si="12"/>
        <v>0</v>
      </c>
      <c r="AE85" s="32">
        <f t="shared" si="12"/>
        <v>698825</v>
      </c>
      <c r="AF85" s="32">
        <f t="shared" si="12"/>
        <v>0</v>
      </c>
      <c r="AG85" s="32">
        <f t="shared" si="12"/>
        <v>720446</v>
      </c>
      <c r="AH85" s="32">
        <f t="shared" si="12"/>
        <v>234429</v>
      </c>
      <c r="AI85" s="32">
        <f t="shared" si="12"/>
        <v>0</v>
      </c>
      <c r="AJ85" s="32">
        <f t="shared" si="12"/>
        <v>1290902</v>
      </c>
      <c r="AK85" s="32">
        <f t="shared" si="12"/>
        <v>0</v>
      </c>
      <c r="AL85" s="32">
        <f t="shared" si="12"/>
        <v>0</v>
      </c>
      <c r="AM85" s="32">
        <f t="shared" si="12"/>
        <v>0</v>
      </c>
      <c r="AN85" s="32">
        <f t="shared" si="12"/>
        <v>0</v>
      </c>
      <c r="AO85" s="32">
        <f t="shared" si="12"/>
        <v>0</v>
      </c>
      <c r="AP85" s="32">
        <f t="shared" si="12"/>
        <v>0</v>
      </c>
      <c r="AQ85" s="32">
        <f t="shared" si="12"/>
        <v>0</v>
      </c>
      <c r="AR85" s="32">
        <f t="shared" si="12"/>
        <v>0</v>
      </c>
      <c r="AS85" s="32">
        <f t="shared" si="12"/>
        <v>0</v>
      </c>
      <c r="AT85" s="32">
        <f t="shared" si="12"/>
        <v>0</v>
      </c>
      <c r="AU85" s="32">
        <f t="shared" si="12"/>
        <v>0</v>
      </c>
      <c r="AV85" s="32">
        <f t="shared" si="12"/>
        <v>0</v>
      </c>
      <c r="AW85" s="32">
        <f t="shared" si="12"/>
        <v>0</v>
      </c>
      <c r="AX85" s="32">
        <f t="shared" si="12"/>
        <v>0</v>
      </c>
      <c r="AY85" s="32">
        <f t="shared" si="12"/>
        <v>492928</v>
      </c>
      <c r="AZ85" s="32">
        <f t="shared" si="12"/>
        <v>16119</v>
      </c>
      <c r="BA85" s="32">
        <f t="shared" si="12"/>
        <v>167828</v>
      </c>
      <c r="BB85" s="32">
        <f t="shared" si="12"/>
        <v>80832</v>
      </c>
      <c r="BC85" s="32">
        <f t="shared" si="12"/>
        <v>0</v>
      </c>
      <c r="BD85" s="32">
        <f t="shared" si="12"/>
        <v>208081</v>
      </c>
      <c r="BE85" s="32">
        <f t="shared" si="12"/>
        <v>626448</v>
      </c>
      <c r="BF85" s="32">
        <f t="shared" si="12"/>
        <v>169795</v>
      </c>
      <c r="BG85" s="32">
        <f t="shared" si="12"/>
        <v>0</v>
      </c>
      <c r="BH85" s="32">
        <f t="shared" si="12"/>
        <v>0</v>
      </c>
      <c r="BI85" s="32">
        <f t="shared" si="12"/>
        <v>0</v>
      </c>
      <c r="BJ85" s="32">
        <f t="shared" si="12"/>
        <v>0</v>
      </c>
      <c r="BK85" s="32">
        <f t="shared" si="12"/>
        <v>0</v>
      </c>
      <c r="BL85" s="32">
        <f t="shared" si="12"/>
        <v>64202</v>
      </c>
      <c r="BM85" s="32">
        <f t="shared" si="12"/>
        <v>805529</v>
      </c>
      <c r="BN85" s="32">
        <f t="shared" si="12"/>
        <v>1833225</v>
      </c>
      <c r="BO85" s="32">
        <f t="shared" si="12"/>
        <v>8485</v>
      </c>
      <c r="BP85" s="32">
        <f t="shared" ref="BP85:CD85" si="13">SUM(BP61:BP69)-BP84</f>
        <v>0</v>
      </c>
      <c r="BQ85" s="32">
        <f t="shared" si="13"/>
        <v>0</v>
      </c>
      <c r="BR85" s="32">
        <f t="shared" si="13"/>
        <v>0</v>
      </c>
      <c r="BS85" s="32">
        <f t="shared" si="13"/>
        <v>0</v>
      </c>
      <c r="BT85" s="32">
        <f t="shared" si="13"/>
        <v>0</v>
      </c>
      <c r="BU85" s="32">
        <f t="shared" si="13"/>
        <v>0</v>
      </c>
      <c r="BV85" s="32">
        <f t="shared" si="13"/>
        <v>59730</v>
      </c>
      <c r="BW85" s="32">
        <f t="shared" si="13"/>
        <v>0</v>
      </c>
      <c r="BX85" s="32">
        <f t="shared" si="13"/>
        <v>0</v>
      </c>
      <c r="BY85" s="32">
        <f t="shared" si="13"/>
        <v>314122</v>
      </c>
      <c r="BZ85" s="32">
        <f t="shared" si="13"/>
        <v>0</v>
      </c>
      <c r="CA85" s="32">
        <f>SUM(CA61:CA69)-CA84</f>
        <v>0</v>
      </c>
      <c r="CB85" s="32">
        <f t="shared" si="13"/>
        <v>0</v>
      </c>
      <c r="CC85" s="32">
        <f t="shared" si="13"/>
        <v>0</v>
      </c>
      <c r="CD85" s="32">
        <f t="shared" si="13"/>
        <v>175936</v>
      </c>
      <c r="CE85" s="32">
        <f t="shared" si="11"/>
        <v>11954294</v>
      </c>
    </row>
    <row r="86" spans="1:84">
      <c r="A86" s="39" t="s">
        <v>271</v>
      </c>
      <c r="B86" s="32"/>
      <c r="C86" s="29" t="s">
        <v>233</v>
      </c>
      <c r="D86" s="29" t="s">
        <v>233</v>
      </c>
      <c r="E86" s="29" t="s">
        <v>233</v>
      </c>
      <c r="F86" s="29" t="s">
        <v>233</v>
      </c>
      <c r="G86" s="29" t="s">
        <v>233</v>
      </c>
      <c r="H86" s="29" t="s">
        <v>233</v>
      </c>
      <c r="I86" s="29" t="s">
        <v>233</v>
      </c>
      <c r="J86" s="29" t="s">
        <v>233</v>
      </c>
      <c r="K86" s="36" t="s">
        <v>233</v>
      </c>
      <c r="L86" s="29" t="s">
        <v>233</v>
      </c>
      <c r="M86" s="29" t="s">
        <v>233</v>
      </c>
      <c r="N86" s="29" t="s">
        <v>233</v>
      </c>
      <c r="O86" s="29" t="s">
        <v>233</v>
      </c>
      <c r="P86" s="29" t="s">
        <v>233</v>
      </c>
      <c r="Q86" s="29" t="s">
        <v>233</v>
      </c>
      <c r="R86" s="29" t="s">
        <v>233</v>
      </c>
      <c r="S86" s="29" t="s">
        <v>233</v>
      </c>
      <c r="T86" s="29" t="s">
        <v>233</v>
      </c>
      <c r="U86" s="29" t="s">
        <v>233</v>
      </c>
      <c r="V86" s="29" t="s">
        <v>233</v>
      </c>
      <c r="W86" s="29" t="s">
        <v>233</v>
      </c>
      <c r="X86" s="29" t="s">
        <v>233</v>
      </c>
      <c r="Y86" s="29" t="s">
        <v>233</v>
      </c>
      <c r="Z86" s="29" t="s">
        <v>233</v>
      </c>
      <c r="AA86" s="29" t="s">
        <v>233</v>
      </c>
      <c r="AB86" s="29" t="s">
        <v>233</v>
      </c>
      <c r="AC86" s="29" t="s">
        <v>233</v>
      </c>
      <c r="AD86" s="29" t="s">
        <v>233</v>
      </c>
      <c r="AE86" s="29" t="s">
        <v>233</v>
      </c>
      <c r="AF86" s="29" t="s">
        <v>233</v>
      </c>
      <c r="AG86" s="29" t="s">
        <v>233</v>
      </c>
      <c r="AH86" s="29" t="s">
        <v>233</v>
      </c>
      <c r="AI86" s="29" t="s">
        <v>233</v>
      </c>
      <c r="AJ86" s="29" t="s">
        <v>233</v>
      </c>
      <c r="AK86" s="29" t="s">
        <v>233</v>
      </c>
      <c r="AL86" s="29" t="s">
        <v>233</v>
      </c>
      <c r="AM86" s="29" t="s">
        <v>233</v>
      </c>
      <c r="AN86" s="29" t="s">
        <v>233</v>
      </c>
      <c r="AO86" s="29" t="s">
        <v>233</v>
      </c>
      <c r="AP86" s="29" t="s">
        <v>233</v>
      </c>
      <c r="AQ86" s="29" t="s">
        <v>233</v>
      </c>
      <c r="AR86" s="29" t="s">
        <v>233</v>
      </c>
      <c r="AS86" s="29" t="s">
        <v>233</v>
      </c>
      <c r="AT86" s="29" t="s">
        <v>233</v>
      </c>
      <c r="AU86" s="29" t="s">
        <v>233</v>
      </c>
      <c r="AV86" s="29" t="s">
        <v>233</v>
      </c>
      <c r="AW86" s="29" t="s">
        <v>233</v>
      </c>
      <c r="AX86" s="29" t="s">
        <v>233</v>
      </c>
      <c r="AY86" s="29" t="s">
        <v>233</v>
      </c>
      <c r="AZ86" s="29" t="s">
        <v>233</v>
      </c>
      <c r="BA86" s="29" t="s">
        <v>233</v>
      </c>
      <c r="BB86" s="29" t="s">
        <v>233</v>
      </c>
      <c r="BC86" s="29" t="s">
        <v>233</v>
      </c>
      <c r="BD86" s="29" t="s">
        <v>233</v>
      </c>
      <c r="BE86" s="29" t="s">
        <v>233</v>
      </c>
      <c r="BF86" s="29" t="s">
        <v>233</v>
      </c>
      <c r="BG86" s="29" t="s">
        <v>233</v>
      </c>
      <c r="BH86" s="29" t="s">
        <v>233</v>
      </c>
      <c r="BI86" s="29" t="s">
        <v>233</v>
      </c>
      <c r="BJ86" s="29" t="s">
        <v>233</v>
      </c>
      <c r="BK86" s="29" t="s">
        <v>233</v>
      </c>
      <c r="BL86" s="29" t="s">
        <v>233</v>
      </c>
      <c r="BM86" s="29" t="s">
        <v>233</v>
      </c>
      <c r="BN86" s="29" t="s">
        <v>233</v>
      </c>
      <c r="BO86" s="29" t="s">
        <v>233</v>
      </c>
      <c r="BP86" s="29" t="s">
        <v>233</v>
      </c>
      <c r="BQ86" s="29" t="s">
        <v>233</v>
      </c>
      <c r="BR86" s="29" t="s">
        <v>233</v>
      </c>
      <c r="BS86" s="29" t="s">
        <v>233</v>
      </c>
      <c r="BT86" s="29" t="s">
        <v>233</v>
      </c>
      <c r="BU86" s="29" t="s">
        <v>233</v>
      </c>
      <c r="BV86" s="29" t="s">
        <v>233</v>
      </c>
      <c r="BW86" s="29" t="s">
        <v>233</v>
      </c>
      <c r="BX86" s="29" t="s">
        <v>233</v>
      </c>
      <c r="BY86" s="29" t="s">
        <v>233</v>
      </c>
      <c r="BZ86" s="29" t="s">
        <v>233</v>
      </c>
      <c r="CA86" s="29" t="s">
        <v>233</v>
      </c>
      <c r="CB86" s="29" t="s">
        <v>233</v>
      </c>
      <c r="CC86" s="29" t="s">
        <v>233</v>
      </c>
      <c r="CD86" s="29" t="s">
        <v>233</v>
      </c>
      <c r="CE86" s="35">
        <v>821771</v>
      </c>
    </row>
    <row r="87" spans="1:84">
      <c r="A87" s="26" t="s">
        <v>272</v>
      </c>
      <c r="B87" s="20"/>
      <c r="C87" s="24"/>
      <c r="D87" s="24"/>
      <c r="E87" s="24">
        <v>330254</v>
      </c>
      <c r="F87" s="24"/>
      <c r="G87" s="24"/>
      <c r="H87" s="24"/>
      <c r="I87" s="24"/>
      <c r="J87" s="24"/>
      <c r="K87" s="24"/>
      <c r="L87" s="24">
        <f>1300006+32812</f>
        <v>1332818</v>
      </c>
      <c r="M87" s="24"/>
      <c r="N87" s="24">
        <v>439262</v>
      </c>
      <c r="O87" s="24"/>
      <c r="P87" s="24"/>
      <c r="Q87" s="24"/>
      <c r="R87" s="24"/>
      <c r="S87" s="24">
        <v>6860</v>
      </c>
      <c r="T87" s="24"/>
      <c r="U87" s="24">
        <v>69950</v>
      </c>
      <c r="V87" s="24">
        <v>5700</v>
      </c>
      <c r="W87" s="24"/>
      <c r="X87" s="24"/>
      <c r="Y87" s="24">
        <v>25586</v>
      </c>
      <c r="Z87" s="24"/>
      <c r="AA87" s="24"/>
      <c r="AB87" s="24">
        <v>104771</v>
      </c>
      <c r="AC87" s="24"/>
      <c r="AD87" s="24"/>
      <c r="AE87" s="24">
        <v>120231</v>
      </c>
      <c r="AF87" s="24"/>
      <c r="AG87" s="24">
        <v>78925</v>
      </c>
      <c r="AH87" s="24"/>
      <c r="AI87" s="24"/>
      <c r="AJ87" s="24">
        <v>16377</v>
      </c>
      <c r="AK87" s="24"/>
      <c r="AL87" s="24"/>
      <c r="AM87" s="24"/>
      <c r="AN87" s="24"/>
      <c r="AO87" s="24"/>
      <c r="AP87" s="24"/>
      <c r="AQ87" s="24"/>
      <c r="AR87" s="24"/>
      <c r="AS87" s="24"/>
      <c r="AT87" s="24"/>
      <c r="AU87" s="24"/>
      <c r="AV87" s="24"/>
      <c r="AW87" s="29" t="s">
        <v>233</v>
      </c>
      <c r="AX87" s="29" t="s">
        <v>233</v>
      </c>
      <c r="AY87" s="29" t="s">
        <v>233</v>
      </c>
      <c r="AZ87" s="29" t="s">
        <v>233</v>
      </c>
      <c r="BA87" s="29" t="s">
        <v>233</v>
      </c>
      <c r="BB87" s="29" t="s">
        <v>233</v>
      </c>
      <c r="BC87" s="29" t="s">
        <v>233</v>
      </c>
      <c r="BD87" s="29" t="s">
        <v>233</v>
      </c>
      <c r="BE87" s="29" t="s">
        <v>233</v>
      </c>
      <c r="BF87" s="29" t="s">
        <v>233</v>
      </c>
      <c r="BG87" s="29" t="s">
        <v>233</v>
      </c>
      <c r="BH87" s="29" t="s">
        <v>233</v>
      </c>
      <c r="BI87" s="29" t="s">
        <v>233</v>
      </c>
      <c r="BJ87" s="29" t="s">
        <v>233</v>
      </c>
      <c r="BK87" s="29" t="s">
        <v>233</v>
      </c>
      <c r="BL87" s="29" t="s">
        <v>233</v>
      </c>
      <c r="BM87" s="29" t="s">
        <v>233</v>
      </c>
      <c r="BN87" s="29" t="s">
        <v>233</v>
      </c>
      <c r="BO87" s="29" t="s">
        <v>233</v>
      </c>
      <c r="BP87" s="29" t="s">
        <v>233</v>
      </c>
      <c r="BQ87" s="29" t="s">
        <v>233</v>
      </c>
      <c r="BR87" s="29" t="s">
        <v>233</v>
      </c>
      <c r="BS87" s="29" t="s">
        <v>233</v>
      </c>
      <c r="BT87" s="29" t="s">
        <v>233</v>
      </c>
      <c r="BU87" s="29" t="s">
        <v>233</v>
      </c>
      <c r="BV87" s="29" t="s">
        <v>233</v>
      </c>
      <c r="BW87" s="29" t="s">
        <v>233</v>
      </c>
      <c r="BX87" s="29" t="s">
        <v>233</v>
      </c>
      <c r="BY87" s="29" t="s">
        <v>233</v>
      </c>
      <c r="BZ87" s="29" t="s">
        <v>233</v>
      </c>
      <c r="CA87" s="29" t="s">
        <v>233</v>
      </c>
      <c r="CB87" s="29" t="s">
        <v>233</v>
      </c>
      <c r="CC87" s="29" t="s">
        <v>233</v>
      </c>
      <c r="CD87" s="29" t="s">
        <v>233</v>
      </c>
      <c r="CE87" s="32">
        <f>SUM(C87:CD87)</f>
        <v>2530734</v>
      </c>
    </row>
    <row r="88" spans="1:84">
      <c r="A88" s="26" t="s">
        <v>273</v>
      </c>
      <c r="B88" s="20"/>
      <c r="C88" s="24"/>
      <c r="D88" s="24"/>
      <c r="E88" s="24">
        <v>16945</v>
      </c>
      <c r="F88" s="24"/>
      <c r="G88" s="24"/>
      <c r="H88" s="24"/>
      <c r="I88" s="24"/>
      <c r="J88" s="24"/>
      <c r="K88" s="24"/>
      <c r="L88" s="24">
        <v>0</v>
      </c>
      <c r="M88" s="24"/>
      <c r="N88" s="24"/>
      <c r="O88" s="24"/>
      <c r="P88" s="24">
        <v>30367</v>
      </c>
      <c r="Q88" s="24"/>
      <c r="R88" s="24"/>
      <c r="S88" s="24">
        <v>8915</v>
      </c>
      <c r="T88" s="24"/>
      <c r="U88" s="24">
        <v>852236</v>
      </c>
      <c r="V88" s="24">
        <v>35160</v>
      </c>
      <c r="W88" s="24"/>
      <c r="X88" s="24"/>
      <c r="Y88" s="24">
        <v>204414</v>
      </c>
      <c r="Z88" s="24"/>
      <c r="AA88" s="24"/>
      <c r="AB88" s="24">
        <f>32190+294063</f>
        <v>326253</v>
      </c>
      <c r="AC88" s="24"/>
      <c r="AD88" s="24"/>
      <c r="AE88" s="24">
        <v>806033</v>
      </c>
      <c r="AF88" s="24"/>
      <c r="AG88" s="24">
        <v>720769</v>
      </c>
      <c r="AH88" s="24">
        <v>135660</v>
      </c>
      <c r="AI88" s="24"/>
      <c r="AJ88" s="24">
        <v>1064583</v>
      </c>
      <c r="AK88" s="24"/>
      <c r="AL88" s="24"/>
      <c r="AM88" s="24"/>
      <c r="AN88" s="24"/>
      <c r="AO88" s="24"/>
      <c r="AP88" s="24"/>
      <c r="AQ88" s="24"/>
      <c r="AR88" s="24"/>
      <c r="AS88" s="24"/>
      <c r="AT88" s="24"/>
      <c r="AU88" s="24"/>
      <c r="AV88" s="24"/>
      <c r="AW88" s="29" t="s">
        <v>233</v>
      </c>
      <c r="AX88" s="29" t="s">
        <v>233</v>
      </c>
      <c r="AY88" s="29" t="s">
        <v>233</v>
      </c>
      <c r="AZ88" s="29" t="s">
        <v>233</v>
      </c>
      <c r="BA88" s="29" t="s">
        <v>233</v>
      </c>
      <c r="BB88" s="29" t="s">
        <v>233</v>
      </c>
      <c r="BC88" s="29" t="s">
        <v>233</v>
      </c>
      <c r="BD88" s="29" t="s">
        <v>233</v>
      </c>
      <c r="BE88" s="29" t="s">
        <v>233</v>
      </c>
      <c r="BF88" s="29" t="s">
        <v>233</v>
      </c>
      <c r="BG88" s="29" t="s">
        <v>233</v>
      </c>
      <c r="BH88" s="29" t="s">
        <v>233</v>
      </c>
      <c r="BI88" s="29" t="s">
        <v>233</v>
      </c>
      <c r="BJ88" s="29" t="s">
        <v>233</v>
      </c>
      <c r="BK88" s="29" t="s">
        <v>233</v>
      </c>
      <c r="BL88" s="29" t="s">
        <v>233</v>
      </c>
      <c r="BM88" s="29" t="s">
        <v>233</v>
      </c>
      <c r="BN88" s="29" t="s">
        <v>233</v>
      </c>
      <c r="BO88" s="29" t="s">
        <v>233</v>
      </c>
      <c r="BP88" s="29" t="s">
        <v>233</v>
      </c>
      <c r="BQ88" s="29" t="s">
        <v>233</v>
      </c>
      <c r="BR88" s="29" t="s">
        <v>233</v>
      </c>
      <c r="BS88" s="29" t="s">
        <v>233</v>
      </c>
      <c r="BT88" s="29" t="s">
        <v>233</v>
      </c>
      <c r="BU88" s="29" t="s">
        <v>233</v>
      </c>
      <c r="BV88" s="29" t="s">
        <v>233</v>
      </c>
      <c r="BW88" s="29" t="s">
        <v>233</v>
      </c>
      <c r="BX88" s="29" t="s">
        <v>233</v>
      </c>
      <c r="BY88" s="29" t="s">
        <v>233</v>
      </c>
      <c r="BZ88" s="29" t="s">
        <v>233</v>
      </c>
      <c r="CA88" s="29" t="s">
        <v>233</v>
      </c>
      <c r="CB88" s="29" t="s">
        <v>233</v>
      </c>
      <c r="CC88" s="29" t="s">
        <v>233</v>
      </c>
      <c r="CD88" s="29" t="s">
        <v>233</v>
      </c>
      <c r="CE88" s="32">
        <f t="shared" ref="CE88:CE93" si="14">SUM(C88:CD88)</f>
        <v>4201335</v>
      </c>
    </row>
    <row r="89" spans="1:84">
      <c r="A89" s="26" t="s">
        <v>274</v>
      </c>
      <c r="B89" s="20"/>
      <c r="C89" s="32">
        <f>C87+C88</f>
        <v>0</v>
      </c>
      <c r="D89" s="32">
        <f t="shared" ref="D89:AV89" si="15">D87+D88</f>
        <v>0</v>
      </c>
      <c r="E89" s="32">
        <f t="shared" si="15"/>
        <v>347199</v>
      </c>
      <c r="F89" s="32">
        <f t="shared" si="15"/>
        <v>0</v>
      </c>
      <c r="G89" s="32">
        <f t="shared" si="15"/>
        <v>0</v>
      </c>
      <c r="H89" s="32">
        <f t="shared" si="15"/>
        <v>0</v>
      </c>
      <c r="I89" s="32">
        <f t="shared" si="15"/>
        <v>0</v>
      </c>
      <c r="J89" s="32">
        <f t="shared" si="15"/>
        <v>0</v>
      </c>
      <c r="K89" s="32">
        <f t="shared" si="15"/>
        <v>0</v>
      </c>
      <c r="L89" s="32">
        <f t="shared" si="15"/>
        <v>1332818</v>
      </c>
      <c r="M89" s="32">
        <f t="shared" si="15"/>
        <v>0</v>
      </c>
      <c r="N89" s="32">
        <f t="shared" si="15"/>
        <v>439262</v>
      </c>
      <c r="O89" s="32">
        <f t="shared" si="15"/>
        <v>0</v>
      </c>
      <c r="P89" s="32">
        <f t="shared" si="15"/>
        <v>30367</v>
      </c>
      <c r="Q89" s="32">
        <f t="shared" si="15"/>
        <v>0</v>
      </c>
      <c r="R89" s="32">
        <f t="shared" si="15"/>
        <v>0</v>
      </c>
      <c r="S89" s="32">
        <f t="shared" si="15"/>
        <v>15775</v>
      </c>
      <c r="T89" s="32">
        <f t="shared" si="15"/>
        <v>0</v>
      </c>
      <c r="U89" s="32">
        <f t="shared" si="15"/>
        <v>922186</v>
      </c>
      <c r="V89" s="32">
        <f t="shared" si="15"/>
        <v>40860</v>
      </c>
      <c r="W89" s="32">
        <f t="shared" si="15"/>
        <v>0</v>
      </c>
      <c r="X89" s="32">
        <f t="shared" si="15"/>
        <v>0</v>
      </c>
      <c r="Y89" s="32">
        <f t="shared" si="15"/>
        <v>230000</v>
      </c>
      <c r="Z89" s="32">
        <f t="shared" si="15"/>
        <v>0</v>
      </c>
      <c r="AA89" s="32">
        <f t="shared" si="15"/>
        <v>0</v>
      </c>
      <c r="AB89" s="32">
        <f t="shared" si="15"/>
        <v>431024</v>
      </c>
      <c r="AC89" s="32">
        <f t="shared" si="15"/>
        <v>0</v>
      </c>
      <c r="AD89" s="32">
        <f t="shared" si="15"/>
        <v>0</v>
      </c>
      <c r="AE89" s="32">
        <f t="shared" si="15"/>
        <v>926264</v>
      </c>
      <c r="AF89" s="32">
        <f t="shared" si="15"/>
        <v>0</v>
      </c>
      <c r="AG89" s="32">
        <f t="shared" si="15"/>
        <v>799694</v>
      </c>
      <c r="AH89" s="32">
        <f t="shared" si="15"/>
        <v>135660</v>
      </c>
      <c r="AI89" s="32">
        <f t="shared" si="15"/>
        <v>0</v>
      </c>
      <c r="AJ89" s="32">
        <f t="shared" si="15"/>
        <v>1080960</v>
      </c>
      <c r="AK89" s="32">
        <f t="shared" si="15"/>
        <v>0</v>
      </c>
      <c r="AL89" s="32">
        <f t="shared" si="15"/>
        <v>0</v>
      </c>
      <c r="AM89" s="32">
        <f t="shared" si="15"/>
        <v>0</v>
      </c>
      <c r="AN89" s="32">
        <f t="shared" si="15"/>
        <v>0</v>
      </c>
      <c r="AO89" s="32">
        <f t="shared" si="15"/>
        <v>0</v>
      </c>
      <c r="AP89" s="32">
        <f t="shared" si="15"/>
        <v>0</v>
      </c>
      <c r="AQ89" s="32">
        <f t="shared" si="15"/>
        <v>0</v>
      </c>
      <c r="AR89" s="32">
        <f t="shared" si="15"/>
        <v>0</v>
      </c>
      <c r="AS89" s="32">
        <f t="shared" si="15"/>
        <v>0</v>
      </c>
      <c r="AT89" s="32">
        <f t="shared" si="15"/>
        <v>0</v>
      </c>
      <c r="AU89" s="32">
        <f t="shared" si="15"/>
        <v>0</v>
      </c>
      <c r="AV89" s="32">
        <f t="shared" si="15"/>
        <v>0</v>
      </c>
      <c r="AW89" s="29" t="s">
        <v>233</v>
      </c>
      <c r="AX89" s="29" t="s">
        <v>233</v>
      </c>
      <c r="AY89" s="29" t="s">
        <v>233</v>
      </c>
      <c r="AZ89" s="29" t="s">
        <v>233</v>
      </c>
      <c r="BA89" s="29" t="s">
        <v>233</v>
      </c>
      <c r="BB89" s="29" t="s">
        <v>233</v>
      </c>
      <c r="BC89" s="29" t="s">
        <v>233</v>
      </c>
      <c r="BD89" s="29" t="s">
        <v>233</v>
      </c>
      <c r="BE89" s="29" t="s">
        <v>233</v>
      </c>
      <c r="BF89" s="29" t="s">
        <v>233</v>
      </c>
      <c r="BG89" s="29" t="s">
        <v>233</v>
      </c>
      <c r="BH89" s="29" t="s">
        <v>233</v>
      </c>
      <c r="BI89" s="29" t="s">
        <v>233</v>
      </c>
      <c r="BJ89" s="29" t="s">
        <v>233</v>
      </c>
      <c r="BK89" s="29" t="s">
        <v>233</v>
      </c>
      <c r="BL89" s="29" t="s">
        <v>233</v>
      </c>
      <c r="BM89" s="29" t="s">
        <v>233</v>
      </c>
      <c r="BN89" s="29" t="s">
        <v>233</v>
      </c>
      <c r="BO89" s="29" t="s">
        <v>233</v>
      </c>
      <c r="BP89" s="29" t="s">
        <v>233</v>
      </c>
      <c r="BQ89" s="29" t="s">
        <v>233</v>
      </c>
      <c r="BR89" s="29" t="s">
        <v>233</v>
      </c>
      <c r="BS89" s="29" t="s">
        <v>233</v>
      </c>
      <c r="BT89" s="29" t="s">
        <v>233</v>
      </c>
      <c r="BU89" s="29" t="s">
        <v>233</v>
      </c>
      <c r="BV89" s="29" t="s">
        <v>233</v>
      </c>
      <c r="BW89" s="29" t="s">
        <v>233</v>
      </c>
      <c r="BX89" s="29" t="s">
        <v>233</v>
      </c>
      <c r="BY89" s="29" t="s">
        <v>233</v>
      </c>
      <c r="BZ89" s="29" t="s">
        <v>233</v>
      </c>
      <c r="CA89" s="29" t="s">
        <v>233</v>
      </c>
      <c r="CB89" s="29" t="s">
        <v>233</v>
      </c>
      <c r="CC89" s="29" t="s">
        <v>233</v>
      </c>
      <c r="CD89" s="29" t="s">
        <v>233</v>
      </c>
      <c r="CE89" s="32">
        <f t="shared" si="14"/>
        <v>6732069</v>
      </c>
    </row>
    <row r="90" spans="1:84">
      <c r="A90" s="39" t="s">
        <v>275</v>
      </c>
      <c r="B90" s="32"/>
      <c r="C90" s="24"/>
      <c r="D90" s="24"/>
      <c r="E90" s="24">
        <v>340</v>
      </c>
      <c r="F90" s="24"/>
      <c r="G90" s="24"/>
      <c r="H90" s="24"/>
      <c r="I90" s="24"/>
      <c r="J90" s="24"/>
      <c r="K90" s="24"/>
      <c r="L90" s="24">
        <v>7136</v>
      </c>
      <c r="M90" s="24"/>
      <c r="N90" s="24">
        <v>5834</v>
      </c>
      <c r="O90" s="24"/>
      <c r="P90" s="24">
        <v>302</v>
      </c>
      <c r="Q90" s="24"/>
      <c r="R90" s="24"/>
      <c r="S90" s="24">
        <v>793</v>
      </c>
      <c r="T90" s="24"/>
      <c r="U90" s="24">
        <v>213</v>
      </c>
      <c r="V90" s="24">
        <v>74</v>
      </c>
      <c r="W90" s="24"/>
      <c r="X90" s="24"/>
      <c r="Y90" s="24">
        <v>414</v>
      </c>
      <c r="Z90" s="24"/>
      <c r="AA90" s="24"/>
      <c r="AB90" s="24">
        <v>180</v>
      </c>
      <c r="AC90" s="24"/>
      <c r="AD90" s="24"/>
      <c r="AE90" s="24">
        <v>928</v>
      </c>
      <c r="AF90" s="24"/>
      <c r="AG90" s="24">
        <v>567</v>
      </c>
      <c r="AH90" s="24"/>
      <c r="AI90" s="24"/>
      <c r="AJ90" s="24">
        <v>3235</v>
      </c>
      <c r="AK90" s="24"/>
      <c r="AL90" s="24"/>
      <c r="AM90" s="24"/>
      <c r="AN90" s="24"/>
      <c r="AO90" s="24"/>
      <c r="AP90" s="24"/>
      <c r="AQ90" s="24"/>
      <c r="AR90" s="24"/>
      <c r="AS90" s="24"/>
      <c r="AT90" s="24"/>
      <c r="AU90" s="24"/>
      <c r="AV90" s="24"/>
      <c r="AW90" s="24"/>
      <c r="AX90" s="24"/>
      <c r="AY90" s="24">
        <v>2352</v>
      </c>
      <c r="AZ90" s="24">
        <v>850</v>
      </c>
      <c r="BA90" s="24">
        <v>1286</v>
      </c>
      <c r="BB90" s="24">
        <v>221</v>
      </c>
      <c r="BC90" s="24"/>
      <c r="BD90" s="24"/>
      <c r="BE90" s="24">
        <v>6812</v>
      </c>
      <c r="BF90" s="24">
        <v>196</v>
      </c>
      <c r="BG90" s="24"/>
      <c r="BH90" s="24"/>
      <c r="BI90" s="24"/>
      <c r="BJ90" s="24"/>
      <c r="BK90" s="24"/>
      <c r="BL90" s="24">
        <v>60</v>
      </c>
      <c r="BM90" s="24"/>
      <c r="BN90" s="24">
        <f>2350+1166</f>
        <v>3516</v>
      </c>
      <c r="BO90" s="24"/>
      <c r="BP90" s="24"/>
      <c r="BQ90" s="24"/>
      <c r="BR90" s="24"/>
      <c r="BS90" s="24"/>
      <c r="BT90" s="24"/>
      <c r="BU90" s="24"/>
      <c r="BV90" s="24">
        <v>54</v>
      </c>
      <c r="BW90" s="24"/>
      <c r="BX90" s="24"/>
      <c r="BY90" s="24">
        <v>259</v>
      </c>
      <c r="BZ90" s="24"/>
      <c r="CA90" s="24"/>
      <c r="CB90" s="24"/>
      <c r="CC90" s="24"/>
      <c r="CD90" s="264" t="s">
        <v>233</v>
      </c>
      <c r="CE90" s="32">
        <f>SUM(C90:CD90)</f>
        <v>35622</v>
      </c>
      <c r="CF90" s="32">
        <f>BE59-CE90</f>
        <v>0</v>
      </c>
    </row>
    <row r="91" spans="1:84">
      <c r="A91" s="26" t="s">
        <v>276</v>
      </c>
      <c r="B91" s="20"/>
      <c r="C91" s="24"/>
      <c r="D91" s="24"/>
      <c r="E91" s="24">
        <v>355</v>
      </c>
      <c r="F91" s="24"/>
      <c r="G91" s="24"/>
      <c r="H91" s="24"/>
      <c r="I91" s="24"/>
      <c r="J91" s="24"/>
      <c r="K91" s="24"/>
      <c r="L91" s="24">
        <v>12044</v>
      </c>
      <c r="M91" s="24"/>
      <c r="N91" s="24"/>
      <c r="O91" s="24"/>
      <c r="P91" s="24"/>
      <c r="Q91" s="24"/>
      <c r="R91" s="24"/>
      <c r="S91" s="24"/>
      <c r="T91" s="24"/>
      <c r="U91" s="24"/>
      <c r="V91" s="24">
        <v>0</v>
      </c>
      <c r="W91" s="24"/>
      <c r="X91" s="24"/>
      <c r="Y91" s="24">
        <v>0</v>
      </c>
      <c r="Z91" s="24"/>
      <c r="AA91" s="24"/>
      <c r="AB91" s="24"/>
      <c r="AC91" s="24"/>
      <c r="AD91" s="24"/>
      <c r="AE91" s="24"/>
      <c r="AF91" s="24"/>
      <c r="AG91" s="24">
        <v>4</v>
      </c>
      <c r="AH91" s="24"/>
      <c r="AI91" s="24"/>
      <c r="AJ91" s="24"/>
      <c r="AK91" s="24"/>
      <c r="AL91" s="24"/>
      <c r="AM91" s="24"/>
      <c r="AN91" s="24"/>
      <c r="AO91" s="24"/>
      <c r="AP91" s="24"/>
      <c r="AQ91" s="24"/>
      <c r="AR91" s="24"/>
      <c r="AS91" s="24"/>
      <c r="AT91" s="24"/>
      <c r="AU91" s="24"/>
      <c r="AV91" s="24"/>
      <c r="AW91" s="24"/>
      <c r="AX91" s="320" t="s">
        <v>233</v>
      </c>
      <c r="AY91" s="320" t="s">
        <v>233</v>
      </c>
      <c r="AZ91" s="24"/>
      <c r="BA91" s="24"/>
      <c r="BB91" s="24"/>
      <c r="BC91" s="24"/>
      <c r="BD91" s="29" t="s">
        <v>233</v>
      </c>
      <c r="BE91" s="29" t="s">
        <v>233</v>
      </c>
      <c r="BF91" s="24"/>
      <c r="BG91" s="29" t="s">
        <v>233</v>
      </c>
      <c r="BH91" s="24"/>
      <c r="BI91" s="24"/>
      <c r="BJ91" s="29" t="s">
        <v>233</v>
      </c>
      <c r="BK91" s="24"/>
      <c r="BL91" s="24"/>
      <c r="BM91" s="24"/>
      <c r="BN91" s="29" t="s">
        <v>233</v>
      </c>
      <c r="BO91" s="29" t="s">
        <v>233</v>
      </c>
      <c r="BP91" s="29" t="s">
        <v>233</v>
      </c>
      <c r="BQ91" s="29" t="s">
        <v>233</v>
      </c>
      <c r="BR91" s="24"/>
      <c r="BS91" s="24"/>
      <c r="BT91" s="24"/>
      <c r="BU91" s="24"/>
      <c r="BV91" s="24"/>
      <c r="BW91" s="24"/>
      <c r="BX91" s="24"/>
      <c r="BY91" s="24"/>
      <c r="BZ91" s="24"/>
      <c r="CA91" s="24"/>
      <c r="CB91" s="24"/>
      <c r="CC91" s="29" t="s">
        <v>233</v>
      </c>
      <c r="CD91" s="29" t="s">
        <v>233</v>
      </c>
      <c r="CE91" s="32">
        <f t="shared" si="14"/>
        <v>12403</v>
      </c>
      <c r="CF91" s="32">
        <f>AY59-CE91</f>
        <v>0</v>
      </c>
    </row>
    <row r="92" spans="1:84">
      <c r="A92" s="26" t="s">
        <v>277</v>
      </c>
      <c r="B92" s="20"/>
      <c r="C92" s="24"/>
      <c r="D92" s="24"/>
      <c r="E92" s="24">
        <v>340</v>
      </c>
      <c r="F92" s="24"/>
      <c r="G92" s="24"/>
      <c r="H92" s="24"/>
      <c r="I92" s="24"/>
      <c r="J92" s="24"/>
      <c r="K92" s="24"/>
      <c r="L92" s="24">
        <v>7136</v>
      </c>
      <c r="M92" s="24"/>
      <c r="N92" s="24">
        <v>5834</v>
      </c>
      <c r="O92" s="24"/>
      <c r="P92" s="24">
        <v>302</v>
      </c>
      <c r="Q92" s="24"/>
      <c r="R92" s="24"/>
      <c r="S92" s="24">
        <v>793</v>
      </c>
      <c r="T92" s="24"/>
      <c r="U92" s="24">
        <v>213</v>
      </c>
      <c r="V92" s="24">
        <v>74</v>
      </c>
      <c r="W92" s="24"/>
      <c r="X92" s="24"/>
      <c r="Y92" s="24">
        <v>488</v>
      </c>
      <c r="Z92" s="24"/>
      <c r="AA92" s="24"/>
      <c r="AB92" s="24">
        <v>180</v>
      </c>
      <c r="AC92" s="24"/>
      <c r="AD92" s="24"/>
      <c r="AE92" s="24">
        <v>928</v>
      </c>
      <c r="AF92" s="24"/>
      <c r="AG92" s="24">
        <v>567</v>
      </c>
      <c r="AH92" s="24">
        <v>0</v>
      </c>
      <c r="AI92" s="24"/>
      <c r="AJ92" s="24">
        <v>3235</v>
      </c>
      <c r="AK92" s="24"/>
      <c r="AL92" s="24"/>
      <c r="AM92" s="24"/>
      <c r="AN92" s="24"/>
      <c r="AO92" s="24"/>
      <c r="AP92" s="24"/>
      <c r="AQ92" s="24"/>
      <c r="AR92" s="24"/>
      <c r="AS92" s="24"/>
      <c r="AT92" s="24"/>
      <c r="AU92" s="24"/>
      <c r="AV92" s="24"/>
      <c r="AW92" s="24"/>
      <c r="AX92" s="320" t="s">
        <v>233</v>
      </c>
      <c r="AY92" s="320" t="s">
        <v>233</v>
      </c>
      <c r="AZ92" s="29" t="s">
        <v>233</v>
      </c>
      <c r="BA92" s="24">
        <v>1286</v>
      </c>
      <c r="BB92" s="24">
        <v>221</v>
      </c>
      <c r="BC92" s="24"/>
      <c r="BD92" s="29" t="s">
        <v>233</v>
      </c>
      <c r="BE92" s="29" t="s">
        <v>233</v>
      </c>
      <c r="BF92" s="29" t="s">
        <v>233</v>
      </c>
      <c r="BG92" s="29" t="s">
        <v>233</v>
      </c>
      <c r="BH92" s="24"/>
      <c r="BI92" s="24"/>
      <c r="BJ92" s="29" t="s">
        <v>233</v>
      </c>
      <c r="BK92" s="24"/>
      <c r="BL92" s="24">
        <v>60</v>
      </c>
      <c r="BM92" s="24"/>
      <c r="BN92" s="29" t="s">
        <v>233</v>
      </c>
      <c r="BO92" s="29" t="s">
        <v>233</v>
      </c>
      <c r="BP92" s="29" t="s">
        <v>233</v>
      </c>
      <c r="BQ92" s="29" t="s">
        <v>233</v>
      </c>
      <c r="BR92" s="29" t="s">
        <v>233</v>
      </c>
      <c r="BS92" s="24"/>
      <c r="BT92" s="24"/>
      <c r="BU92" s="24"/>
      <c r="BV92" s="24">
        <v>54</v>
      </c>
      <c r="BW92" s="24"/>
      <c r="BX92" s="24"/>
      <c r="BY92" s="24">
        <v>259</v>
      </c>
      <c r="BZ92" s="24"/>
      <c r="CA92" s="24"/>
      <c r="CB92" s="24"/>
      <c r="CC92" s="29" t="s">
        <v>233</v>
      </c>
      <c r="CD92" s="29" t="s">
        <v>233</v>
      </c>
      <c r="CE92" s="32">
        <f>SUM(C92:CD92)</f>
        <v>21970</v>
      </c>
      <c r="CF92" s="20"/>
    </row>
    <row r="93" spans="1:84">
      <c r="A93" s="26" t="s">
        <v>278</v>
      </c>
      <c r="B93" s="20"/>
      <c r="C93" s="24"/>
      <c r="D93" s="24"/>
      <c r="E93" s="24">
        <v>1196</v>
      </c>
      <c r="F93" s="24"/>
      <c r="G93" s="24"/>
      <c r="H93" s="24"/>
      <c r="I93" s="24"/>
      <c r="J93" s="24"/>
      <c r="K93" s="24"/>
      <c r="L93" s="24">
        <v>40595</v>
      </c>
      <c r="M93" s="24"/>
      <c r="N93" s="24">
        <v>2365</v>
      </c>
      <c r="O93" s="24"/>
      <c r="P93" s="24">
        <v>208</v>
      </c>
      <c r="Q93" s="24"/>
      <c r="R93" s="24"/>
      <c r="S93" s="24">
        <v>59</v>
      </c>
      <c r="T93" s="24"/>
      <c r="U93" s="24">
        <v>21</v>
      </c>
      <c r="V93" s="24">
        <v>39</v>
      </c>
      <c r="W93" s="24"/>
      <c r="X93" s="24"/>
      <c r="Y93" s="24">
        <v>221</v>
      </c>
      <c r="Z93" s="24"/>
      <c r="AA93" s="24"/>
      <c r="AB93" s="24"/>
      <c r="AC93" s="24"/>
      <c r="AD93" s="24"/>
      <c r="AE93" s="24">
        <v>3629</v>
      </c>
      <c r="AF93" s="24"/>
      <c r="AG93" s="24">
        <v>858</v>
      </c>
      <c r="AH93" s="24">
        <v>224</v>
      </c>
      <c r="AI93" s="24"/>
      <c r="AJ93" s="24">
        <v>145</v>
      </c>
      <c r="AK93" s="24"/>
      <c r="AL93" s="24"/>
      <c r="AM93" s="24"/>
      <c r="AN93" s="24"/>
      <c r="AO93" s="24"/>
      <c r="AP93" s="24"/>
      <c r="AQ93" s="24"/>
      <c r="AR93" s="24"/>
      <c r="AS93" s="24"/>
      <c r="AT93" s="24"/>
      <c r="AU93" s="24"/>
      <c r="AV93" s="24"/>
      <c r="AW93" s="24"/>
      <c r="AX93" s="320" t="s">
        <v>233</v>
      </c>
      <c r="AY93" s="320" t="s">
        <v>233</v>
      </c>
      <c r="AZ93" s="29" t="s">
        <v>233</v>
      </c>
      <c r="BA93" s="29" t="s">
        <v>233</v>
      </c>
      <c r="BB93" s="24"/>
      <c r="BC93" s="24"/>
      <c r="BD93" s="29" t="s">
        <v>233</v>
      </c>
      <c r="BE93" s="29" t="s">
        <v>233</v>
      </c>
      <c r="BF93" s="29" t="s">
        <v>233</v>
      </c>
      <c r="BG93" s="29" t="s">
        <v>233</v>
      </c>
      <c r="BH93" s="24"/>
      <c r="BI93" s="24"/>
      <c r="BJ93" s="29" t="s">
        <v>233</v>
      </c>
      <c r="BK93" s="24"/>
      <c r="BL93" s="24"/>
      <c r="BM93" s="24"/>
      <c r="BN93" s="29" t="s">
        <v>233</v>
      </c>
      <c r="BO93" s="29" t="s">
        <v>233</v>
      </c>
      <c r="BP93" s="29" t="s">
        <v>233</v>
      </c>
      <c r="BQ93" s="29" t="s">
        <v>233</v>
      </c>
      <c r="BR93" s="29" t="s">
        <v>233</v>
      </c>
      <c r="BS93" s="24"/>
      <c r="BT93" s="24"/>
      <c r="BU93" s="24"/>
      <c r="BV93" s="24"/>
      <c r="BW93" s="24"/>
      <c r="BX93" s="24"/>
      <c r="BY93" s="24"/>
      <c r="BZ93" s="24"/>
      <c r="CA93" s="24"/>
      <c r="CB93" s="24"/>
      <c r="CC93" s="29" t="s">
        <v>233</v>
      </c>
      <c r="CD93" s="29" t="s">
        <v>233</v>
      </c>
      <c r="CE93" s="32">
        <f t="shared" si="14"/>
        <v>49560</v>
      </c>
      <c r="CF93" s="32">
        <f>BA59</f>
        <v>0</v>
      </c>
    </row>
    <row r="94" spans="1:84">
      <c r="A94" s="26" t="s">
        <v>279</v>
      </c>
      <c r="B94" s="20"/>
      <c r="C94" s="314"/>
      <c r="D94" s="314"/>
      <c r="E94" s="314">
        <v>0.45</v>
      </c>
      <c r="F94" s="314"/>
      <c r="G94" s="314"/>
      <c r="H94" s="314"/>
      <c r="I94" s="314"/>
      <c r="J94" s="314"/>
      <c r="K94" s="314"/>
      <c r="L94" s="314">
        <v>15.26</v>
      </c>
      <c r="M94" s="314"/>
      <c r="N94" s="314">
        <v>3.85</v>
      </c>
      <c r="O94" s="314"/>
      <c r="P94" s="315">
        <v>0.05</v>
      </c>
      <c r="Q94" s="315"/>
      <c r="R94" s="315"/>
      <c r="S94" s="316">
        <v>0.06</v>
      </c>
      <c r="T94" s="316"/>
      <c r="U94" s="317">
        <v>0.02</v>
      </c>
      <c r="V94" s="315">
        <v>0</v>
      </c>
      <c r="W94" s="315"/>
      <c r="X94" s="315"/>
      <c r="Y94" s="315">
        <v>0</v>
      </c>
      <c r="Z94" s="315"/>
      <c r="AA94" s="315"/>
      <c r="AB94" s="316"/>
      <c r="AC94" s="315"/>
      <c r="AD94" s="315"/>
      <c r="AE94" s="315"/>
      <c r="AF94" s="315"/>
      <c r="AG94" s="315">
        <v>0.28999999999999998</v>
      </c>
      <c r="AH94" s="315"/>
      <c r="AI94" s="315"/>
      <c r="AJ94" s="315">
        <v>3.13</v>
      </c>
      <c r="AK94" s="315"/>
      <c r="AL94" s="315"/>
      <c r="AM94" s="315"/>
      <c r="AN94" s="315"/>
      <c r="AO94" s="315"/>
      <c r="AP94" s="315"/>
      <c r="AQ94" s="315"/>
      <c r="AR94" s="315"/>
      <c r="AS94" s="315"/>
      <c r="AT94" s="315"/>
      <c r="AU94" s="315"/>
      <c r="AV94" s="316"/>
      <c r="AW94" s="320" t="s">
        <v>233</v>
      </c>
      <c r="AX94" s="320" t="s">
        <v>233</v>
      </c>
      <c r="AY94" s="320" t="s">
        <v>233</v>
      </c>
      <c r="AZ94" s="29" t="s">
        <v>233</v>
      </c>
      <c r="BA94" s="29" t="s">
        <v>233</v>
      </c>
      <c r="BB94" s="29" t="s">
        <v>233</v>
      </c>
      <c r="BC94" s="29" t="s">
        <v>233</v>
      </c>
      <c r="BD94" s="29" t="s">
        <v>233</v>
      </c>
      <c r="BE94" s="29" t="s">
        <v>233</v>
      </c>
      <c r="BF94" s="29" t="s">
        <v>233</v>
      </c>
      <c r="BG94" s="29" t="s">
        <v>233</v>
      </c>
      <c r="BH94" s="29" t="s">
        <v>233</v>
      </c>
      <c r="BI94" s="29" t="s">
        <v>233</v>
      </c>
      <c r="BJ94" s="29" t="s">
        <v>233</v>
      </c>
      <c r="BK94" s="29" t="s">
        <v>233</v>
      </c>
      <c r="BL94" s="29" t="s">
        <v>233</v>
      </c>
      <c r="BM94" s="29" t="s">
        <v>233</v>
      </c>
      <c r="BN94" s="29" t="s">
        <v>233</v>
      </c>
      <c r="BO94" s="29" t="s">
        <v>233</v>
      </c>
      <c r="BP94" s="29" t="s">
        <v>233</v>
      </c>
      <c r="BQ94" s="29" t="s">
        <v>233</v>
      </c>
      <c r="BR94" s="29" t="s">
        <v>233</v>
      </c>
      <c r="BS94" s="29" t="s">
        <v>233</v>
      </c>
      <c r="BT94" s="29" t="s">
        <v>233</v>
      </c>
      <c r="BU94" s="321"/>
      <c r="BV94" s="321"/>
      <c r="BW94" s="321"/>
      <c r="BX94" s="321"/>
      <c r="BY94" s="321"/>
      <c r="BZ94" s="321"/>
      <c r="CA94" s="321"/>
      <c r="CB94" s="321"/>
      <c r="CC94" s="29" t="s">
        <v>233</v>
      </c>
      <c r="CD94" s="29" t="s">
        <v>233</v>
      </c>
      <c r="CE94" s="267">
        <f>SUM(C94:CD94)</f>
        <v>23.109999999999996</v>
      </c>
      <c r="CF94" s="37"/>
    </row>
    <row r="95" spans="1:84">
      <c r="A95" s="38" t="s">
        <v>280</v>
      </c>
      <c r="B95" s="38"/>
      <c r="C95" s="38"/>
      <c r="D95" s="38"/>
      <c r="E95" s="38"/>
    </row>
    <row r="96" spans="1:84">
      <c r="A96" s="39" t="s">
        <v>281</v>
      </c>
      <c r="B96" s="40"/>
      <c r="C96" s="322" t="s">
        <v>1362</v>
      </c>
      <c r="D96" s="42"/>
      <c r="E96" s="43"/>
      <c r="F96" s="16"/>
    </row>
    <row r="97" spans="1:6">
      <c r="A97" s="32" t="s">
        <v>283</v>
      </c>
      <c r="B97" s="40" t="s">
        <v>284</v>
      </c>
      <c r="C97" s="323" t="s">
        <v>1363</v>
      </c>
      <c r="D97" s="42"/>
      <c r="E97" s="43"/>
      <c r="F97" s="16"/>
    </row>
    <row r="98" spans="1:6">
      <c r="A98" s="32" t="s">
        <v>285</v>
      </c>
      <c r="B98" s="40" t="s">
        <v>284</v>
      </c>
      <c r="C98" s="41" t="s">
        <v>1364</v>
      </c>
      <c r="D98" s="42"/>
      <c r="E98" s="43"/>
      <c r="F98" s="16"/>
    </row>
    <row r="99" spans="1:6">
      <c r="A99" s="32" t="s">
        <v>286</v>
      </c>
      <c r="B99" s="40" t="s">
        <v>284</v>
      </c>
      <c r="C99" s="41" t="s">
        <v>1365</v>
      </c>
      <c r="D99" s="42"/>
      <c r="E99" s="43"/>
      <c r="F99" s="16"/>
    </row>
    <row r="100" spans="1:6">
      <c r="A100" s="32" t="s">
        <v>287</v>
      </c>
      <c r="B100" s="40" t="s">
        <v>284</v>
      </c>
      <c r="C100" s="41" t="s">
        <v>1372</v>
      </c>
      <c r="D100" s="42"/>
      <c r="E100" s="43"/>
      <c r="F100" s="16"/>
    </row>
    <row r="101" spans="1:6">
      <c r="A101" s="32" t="s">
        <v>288</v>
      </c>
      <c r="B101" s="40" t="s">
        <v>284</v>
      </c>
      <c r="C101" s="41" t="s">
        <v>1366</v>
      </c>
      <c r="D101" s="42"/>
      <c r="E101" s="43"/>
      <c r="F101" s="16"/>
    </row>
    <row r="102" spans="1:6">
      <c r="A102" s="32" t="s">
        <v>289</v>
      </c>
      <c r="B102" s="40" t="s">
        <v>284</v>
      </c>
      <c r="C102" s="324">
        <v>99159</v>
      </c>
      <c r="D102" s="42"/>
      <c r="E102" s="43"/>
      <c r="F102" s="16"/>
    </row>
    <row r="103" spans="1:6">
      <c r="A103" s="32" t="s">
        <v>290</v>
      </c>
      <c r="B103" s="40" t="s">
        <v>284</v>
      </c>
      <c r="C103" s="41" t="s">
        <v>1367</v>
      </c>
      <c r="D103" s="42"/>
      <c r="E103" s="43"/>
      <c r="F103" s="16"/>
    </row>
    <row r="104" spans="1:6">
      <c r="A104" s="32" t="s">
        <v>291</v>
      </c>
      <c r="B104" s="40" t="s">
        <v>284</v>
      </c>
      <c r="C104" s="325" t="s">
        <v>1373</v>
      </c>
      <c r="D104" s="42"/>
      <c r="E104" s="43"/>
      <c r="F104" s="16"/>
    </row>
    <row r="105" spans="1:6">
      <c r="A105" s="32" t="s">
        <v>292</v>
      </c>
      <c r="B105" s="40" t="s">
        <v>284</v>
      </c>
      <c r="C105" s="325" t="s">
        <v>1374</v>
      </c>
      <c r="D105" s="42"/>
      <c r="E105" s="43"/>
      <c r="F105" s="16"/>
    </row>
    <row r="106" spans="1:6">
      <c r="A106" s="32" t="s">
        <v>293</v>
      </c>
      <c r="B106" s="40" t="s">
        <v>284</v>
      </c>
      <c r="C106" s="41" t="s">
        <v>1379</v>
      </c>
      <c r="D106" s="42"/>
      <c r="E106" s="43"/>
      <c r="F106" s="16"/>
    </row>
    <row r="107" spans="1:6">
      <c r="A107" s="32" t="s">
        <v>294</v>
      </c>
      <c r="B107" s="40" t="s">
        <v>284</v>
      </c>
      <c r="C107" s="342" t="s">
        <v>1377</v>
      </c>
      <c r="D107" s="42"/>
      <c r="E107" s="43"/>
      <c r="F107" s="16"/>
    </row>
    <row r="108" spans="1:6">
      <c r="A108" s="32" t="s">
        <v>295</v>
      </c>
      <c r="B108" s="40" t="s">
        <v>284</v>
      </c>
      <c r="C108" s="342" t="s">
        <v>1378</v>
      </c>
      <c r="D108" s="42"/>
      <c r="E108" s="43"/>
      <c r="F108" s="16"/>
    </row>
    <row r="109" spans="1:6">
      <c r="A109" s="44" t="s">
        <v>296</v>
      </c>
      <c r="B109" s="40" t="s">
        <v>284</v>
      </c>
      <c r="C109" s="41" t="s">
        <v>1375</v>
      </c>
      <c r="D109" s="42"/>
      <c r="E109" s="43"/>
      <c r="F109" s="16"/>
    </row>
    <row r="110" spans="1:6">
      <c r="A110" s="44" t="s">
        <v>297</v>
      </c>
      <c r="B110" s="40" t="s">
        <v>284</v>
      </c>
      <c r="C110" s="343" t="s">
        <v>1376</v>
      </c>
      <c r="D110" s="42"/>
      <c r="E110" s="43"/>
      <c r="F110" s="16"/>
    </row>
    <row r="111" spans="1:6">
      <c r="A111" s="38" t="s">
        <v>298</v>
      </c>
      <c r="B111" s="38"/>
      <c r="C111" s="38"/>
      <c r="D111" s="38"/>
      <c r="E111" s="38"/>
    </row>
    <row r="112" spans="1:6">
      <c r="A112" s="45" t="s">
        <v>299</v>
      </c>
      <c r="B112" s="45"/>
      <c r="C112" s="45"/>
      <c r="D112" s="45"/>
      <c r="E112" s="45"/>
    </row>
    <row r="113" spans="1:5">
      <c r="A113" s="20" t="s">
        <v>288</v>
      </c>
      <c r="B113" s="46" t="s">
        <v>284</v>
      </c>
      <c r="C113" s="47"/>
      <c r="D113" s="20"/>
      <c r="E113" s="20"/>
    </row>
    <row r="114" spans="1:5">
      <c r="A114" s="20" t="s">
        <v>290</v>
      </c>
      <c r="B114" s="46" t="s">
        <v>284</v>
      </c>
      <c r="C114" s="47"/>
      <c r="D114" s="20"/>
      <c r="E114" s="20"/>
    </row>
    <row r="115" spans="1:5">
      <c r="A115" s="20" t="s">
        <v>300</v>
      </c>
      <c r="B115" s="46" t="s">
        <v>284</v>
      </c>
      <c r="C115" s="47">
        <v>1</v>
      </c>
      <c r="D115" s="20"/>
      <c r="E115" s="20"/>
    </row>
    <row r="116" spans="1:5">
      <c r="A116" s="45" t="s">
        <v>301</v>
      </c>
      <c r="B116" s="45"/>
      <c r="C116" s="45"/>
      <c r="D116" s="45"/>
      <c r="E116" s="45"/>
    </row>
    <row r="117" spans="1:5">
      <c r="A117" s="20" t="s">
        <v>302</v>
      </c>
      <c r="B117" s="46" t="s">
        <v>284</v>
      </c>
      <c r="C117" s="47"/>
      <c r="D117" s="20"/>
      <c r="E117" s="20"/>
    </row>
    <row r="118" spans="1:5">
      <c r="A118" s="20" t="s">
        <v>144</v>
      </c>
      <c r="B118" s="46" t="s">
        <v>284</v>
      </c>
      <c r="C118" s="234"/>
      <c r="D118" s="20"/>
      <c r="E118" s="20"/>
    </row>
    <row r="119" spans="1:5">
      <c r="A119" s="45" t="s">
        <v>303</v>
      </c>
      <c r="B119" s="45"/>
      <c r="C119" s="45"/>
      <c r="D119" s="45"/>
      <c r="E119" s="45"/>
    </row>
    <row r="120" spans="1:5">
      <c r="A120" s="20" t="s">
        <v>304</v>
      </c>
      <c r="B120" s="46" t="s">
        <v>284</v>
      </c>
      <c r="C120" s="47"/>
      <c r="D120" s="20"/>
      <c r="E120" s="20"/>
    </row>
    <row r="121" spans="1:5">
      <c r="A121" s="20" t="s">
        <v>305</v>
      </c>
      <c r="B121" s="46" t="s">
        <v>284</v>
      </c>
      <c r="C121" s="47"/>
      <c r="D121" s="20"/>
      <c r="E121" s="20"/>
    </row>
    <row r="122" spans="1:5">
      <c r="A122" s="20" t="s">
        <v>306</v>
      </c>
      <c r="B122" s="46" t="s">
        <v>284</v>
      </c>
      <c r="C122" s="47"/>
      <c r="D122" s="20"/>
      <c r="E122" s="20"/>
    </row>
    <row r="123" spans="1:5">
      <c r="A123" s="20"/>
      <c r="B123" s="46"/>
      <c r="C123" s="48"/>
      <c r="D123" s="20"/>
      <c r="E123" s="20"/>
    </row>
    <row r="124" spans="1:5">
      <c r="A124" s="49" t="s">
        <v>307</v>
      </c>
      <c r="B124" s="38"/>
      <c r="C124" s="38"/>
      <c r="D124" s="38"/>
      <c r="E124" s="38"/>
    </row>
    <row r="125" spans="1:5">
      <c r="A125" s="20"/>
      <c r="B125" s="46"/>
      <c r="C125" s="48"/>
      <c r="D125" s="20"/>
      <c r="E125" s="20"/>
    </row>
    <row r="126" spans="1:5">
      <c r="A126" s="26" t="s">
        <v>308</v>
      </c>
      <c r="B126" s="20"/>
      <c r="C126" s="21" t="s">
        <v>309</v>
      </c>
      <c r="D126" s="22" t="s">
        <v>227</v>
      </c>
      <c r="E126" s="20"/>
    </row>
    <row r="127" spans="1:5">
      <c r="A127" s="20" t="s">
        <v>310</v>
      </c>
      <c r="B127" s="46" t="s">
        <v>284</v>
      </c>
      <c r="C127" s="47">
        <v>24</v>
      </c>
      <c r="D127" s="50">
        <f>E59</f>
        <v>84</v>
      </c>
      <c r="E127" s="20"/>
    </row>
    <row r="128" spans="1:5">
      <c r="A128" s="20" t="s">
        <v>311</v>
      </c>
      <c r="B128" s="46" t="s">
        <v>284</v>
      </c>
      <c r="C128" s="47">
        <v>42</v>
      </c>
      <c r="D128" s="50">
        <f>L59+N59</f>
        <v>7909</v>
      </c>
      <c r="E128" s="20"/>
    </row>
    <row r="129" spans="1:5">
      <c r="A129" s="20" t="s">
        <v>312</v>
      </c>
      <c r="B129" s="46" t="s">
        <v>284</v>
      </c>
      <c r="C129" s="47"/>
      <c r="D129" s="50"/>
      <c r="E129" s="20"/>
    </row>
    <row r="130" spans="1:5">
      <c r="A130" s="20" t="s">
        <v>313</v>
      </c>
      <c r="B130" s="46" t="s">
        <v>284</v>
      </c>
      <c r="C130" s="47"/>
      <c r="D130" s="50"/>
      <c r="E130" s="20"/>
    </row>
    <row r="131" spans="1:5">
      <c r="A131" s="26" t="s">
        <v>314</v>
      </c>
      <c r="B131" s="20"/>
      <c r="C131" s="21" t="s">
        <v>179</v>
      </c>
      <c r="D131" s="20"/>
      <c r="E131" s="20"/>
    </row>
    <row r="132" spans="1:5">
      <c r="A132" s="20" t="s">
        <v>315</v>
      </c>
      <c r="B132" s="46" t="s">
        <v>284</v>
      </c>
      <c r="C132" s="47"/>
      <c r="D132" s="20"/>
      <c r="E132" s="20"/>
    </row>
    <row r="133" spans="1:5">
      <c r="A133" s="20" t="s">
        <v>316</v>
      </c>
      <c r="B133" s="46" t="s">
        <v>284</v>
      </c>
      <c r="C133" s="47"/>
      <c r="D133" s="20"/>
      <c r="E133" s="20"/>
    </row>
    <row r="134" spans="1:5">
      <c r="A134" s="20" t="s">
        <v>317</v>
      </c>
      <c r="B134" s="46" t="s">
        <v>284</v>
      </c>
      <c r="C134" s="47">
        <v>25</v>
      </c>
      <c r="D134" s="20"/>
      <c r="E134" s="20"/>
    </row>
    <row r="135" spans="1:5">
      <c r="A135" s="20" t="s">
        <v>318</v>
      </c>
      <c r="B135" s="46" t="s">
        <v>284</v>
      </c>
      <c r="C135" s="47"/>
      <c r="D135" s="20"/>
      <c r="E135" s="20"/>
    </row>
    <row r="136" spans="1:5">
      <c r="A136" s="20" t="s">
        <v>319</v>
      </c>
      <c r="B136" s="46" t="s">
        <v>284</v>
      </c>
      <c r="C136" s="47"/>
      <c r="D136" s="20"/>
      <c r="E136" s="20"/>
    </row>
    <row r="137" spans="1:5">
      <c r="A137" s="20" t="s">
        <v>320</v>
      </c>
      <c r="B137" s="46" t="s">
        <v>284</v>
      </c>
      <c r="C137" s="47"/>
      <c r="D137" s="20"/>
      <c r="E137" s="20"/>
    </row>
    <row r="138" spans="1:5">
      <c r="A138" s="20" t="s">
        <v>108</v>
      </c>
      <c r="B138" s="46" t="s">
        <v>284</v>
      </c>
      <c r="C138" s="47"/>
      <c r="D138" s="20"/>
      <c r="E138" s="20"/>
    </row>
    <row r="139" spans="1:5">
      <c r="A139" s="20" t="s">
        <v>321</v>
      </c>
      <c r="B139" s="46" t="s">
        <v>284</v>
      </c>
      <c r="C139" s="47"/>
      <c r="D139" s="20"/>
      <c r="E139" s="20"/>
    </row>
    <row r="140" spans="1:5">
      <c r="A140" s="20" t="s">
        <v>322</v>
      </c>
      <c r="B140" s="46"/>
      <c r="C140" s="47"/>
      <c r="D140" s="20"/>
      <c r="E140" s="20"/>
    </row>
    <row r="141" spans="1:5">
      <c r="A141" s="20" t="s">
        <v>312</v>
      </c>
      <c r="B141" s="46" t="s">
        <v>284</v>
      </c>
      <c r="C141" s="47"/>
      <c r="D141" s="20"/>
      <c r="E141" s="20"/>
    </row>
    <row r="142" spans="1:5">
      <c r="A142" s="20" t="s">
        <v>323</v>
      </c>
      <c r="B142" s="46" t="s">
        <v>284</v>
      </c>
      <c r="C142" s="47"/>
      <c r="D142" s="20"/>
      <c r="E142" s="20"/>
    </row>
    <row r="143" spans="1:5">
      <c r="A143" s="20" t="s">
        <v>324</v>
      </c>
      <c r="B143" s="20"/>
      <c r="C143" s="27"/>
      <c r="D143" s="20"/>
      <c r="E143" s="32">
        <f>SUM(C132:C142)</f>
        <v>25</v>
      </c>
    </row>
    <row r="144" spans="1:5">
      <c r="A144" s="20" t="s">
        <v>325</v>
      </c>
      <c r="B144" s="46" t="s">
        <v>284</v>
      </c>
      <c r="C144" s="47">
        <v>25</v>
      </c>
      <c r="D144" s="20"/>
      <c r="E144" s="20"/>
    </row>
    <row r="145" spans="1:6">
      <c r="A145" s="20" t="s">
        <v>326</v>
      </c>
      <c r="B145" s="46" t="s">
        <v>284</v>
      </c>
      <c r="C145" s="47"/>
      <c r="D145" s="20"/>
      <c r="E145" s="20"/>
    </row>
    <row r="146" spans="1:6">
      <c r="A146" s="20"/>
      <c r="B146" s="20"/>
      <c r="C146" s="27"/>
      <c r="D146" s="20"/>
      <c r="E146" s="20"/>
    </row>
    <row r="147" spans="1:6">
      <c r="A147" s="20" t="s">
        <v>327</v>
      </c>
      <c r="B147" s="46" t="s">
        <v>284</v>
      </c>
      <c r="C147" s="47"/>
      <c r="D147" s="20"/>
      <c r="E147" s="20"/>
    </row>
    <row r="148" spans="1:6">
      <c r="A148" s="20"/>
      <c r="B148" s="20"/>
      <c r="C148" s="27"/>
      <c r="D148" s="20"/>
      <c r="E148" s="20"/>
    </row>
    <row r="149" spans="1:6">
      <c r="A149" s="20"/>
      <c r="B149" s="20"/>
      <c r="C149" s="27"/>
      <c r="D149" s="20"/>
      <c r="E149" s="20"/>
    </row>
    <row r="150" spans="1:6">
      <c r="A150" s="20"/>
      <c r="B150" s="20"/>
      <c r="C150" s="27"/>
      <c r="D150" s="20"/>
      <c r="E150" s="20"/>
    </row>
    <row r="151" spans="1:6">
      <c r="A151" s="20"/>
      <c r="B151" s="20"/>
      <c r="C151" s="27"/>
      <c r="D151" s="20"/>
      <c r="E151" s="20"/>
    </row>
    <row r="152" spans="1:6">
      <c r="A152" s="38" t="s">
        <v>328</v>
      </c>
      <c r="B152" s="49"/>
      <c r="C152" s="49"/>
      <c r="D152" s="49"/>
      <c r="E152" s="49"/>
    </row>
    <row r="153" spans="1:6">
      <c r="A153" s="51" t="s">
        <v>329</v>
      </c>
      <c r="B153" s="52" t="s">
        <v>330</v>
      </c>
      <c r="C153" s="53" t="s">
        <v>331</v>
      </c>
      <c r="D153" s="52" t="s">
        <v>144</v>
      </c>
      <c r="E153" s="52" t="s">
        <v>215</v>
      </c>
    </row>
    <row r="154" spans="1:6">
      <c r="A154" s="20" t="s">
        <v>309</v>
      </c>
      <c r="B154" s="50">
        <v>21</v>
      </c>
      <c r="C154" s="50">
        <v>0</v>
      </c>
      <c r="D154" s="50">
        <v>3</v>
      </c>
      <c r="E154" s="32">
        <f>SUM(B154:D154)</f>
        <v>24</v>
      </c>
    </row>
    <row r="155" spans="1:6">
      <c r="A155" s="20" t="s">
        <v>227</v>
      </c>
      <c r="B155" s="50">
        <v>73</v>
      </c>
      <c r="C155" s="50">
        <v>0</v>
      </c>
      <c r="D155" s="50">
        <f>84-73</f>
        <v>11</v>
      </c>
      <c r="E155" s="32">
        <f>SUM(B155:D155)</f>
        <v>84</v>
      </c>
    </row>
    <row r="156" spans="1:6">
      <c r="A156" s="20" t="s">
        <v>332</v>
      </c>
      <c r="B156" s="50"/>
      <c r="C156" s="50"/>
      <c r="D156" s="50"/>
      <c r="E156" s="32">
        <f>SUM(B156:D156)</f>
        <v>0</v>
      </c>
    </row>
    <row r="157" spans="1:6">
      <c r="A157" s="20" t="s">
        <v>272</v>
      </c>
      <c r="B157" s="50">
        <v>695743</v>
      </c>
      <c r="C157" s="50">
        <v>14922</v>
      </c>
      <c r="D157" s="50">
        <f>46290+1699</f>
        <v>47989</v>
      </c>
      <c r="E157" s="32">
        <f>SUM(B157:D157)</f>
        <v>758654</v>
      </c>
      <c r="F157" s="18"/>
    </row>
    <row r="158" spans="1:6">
      <c r="A158" s="20" t="s">
        <v>273</v>
      </c>
      <c r="B158" s="50">
        <v>1853796</v>
      </c>
      <c r="C158" s="50">
        <v>695809</v>
      </c>
      <c r="D158" s="50">
        <f>1075821+281845+294063</f>
        <v>1651729</v>
      </c>
      <c r="E158" s="32">
        <f>SUM(B158:D158)</f>
        <v>4201334</v>
      </c>
      <c r="F158" s="18"/>
    </row>
    <row r="159" spans="1:6">
      <c r="A159" s="51" t="s">
        <v>333</v>
      </c>
      <c r="B159" s="52" t="s">
        <v>330</v>
      </c>
      <c r="C159" s="53" t="s">
        <v>331</v>
      </c>
      <c r="D159" s="52" t="s">
        <v>144</v>
      </c>
      <c r="E159" s="52" t="s">
        <v>215</v>
      </c>
    </row>
    <row r="160" spans="1:6">
      <c r="A160" s="20" t="s">
        <v>309</v>
      </c>
      <c r="B160" s="50">
        <v>2</v>
      </c>
      <c r="C160" s="50">
        <v>18</v>
      </c>
      <c r="D160" s="50">
        <v>22</v>
      </c>
      <c r="E160" s="32">
        <f>SUM(B160:D160)</f>
        <v>42</v>
      </c>
    </row>
    <row r="161" spans="1:5">
      <c r="A161" s="20" t="s">
        <v>227</v>
      </c>
      <c r="B161" s="50">
        <v>350</v>
      </c>
      <c r="C161" s="50">
        <v>2794</v>
      </c>
      <c r="D161" s="50">
        <f>388+3923+2405-C161-B161</f>
        <v>3572</v>
      </c>
      <c r="E161" s="32">
        <f>SUM(B161:D161)</f>
        <v>6716</v>
      </c>
    </row>
    <row r="162" spans="1:5">
      <c r="A162" s="20" t="s">
        <v>332</v>
      </c>
      <c r="B162" s="50"/>
      <c r="C162" s="50"/>
      <c r="D162" s="50"/>
      <c r="E162" s="32">
        <f>SUM(B162:D162)</f>
        <v>0</v>
      </c>
    </row>
    <row r="163" spans="1:5">
      <c r="A163" s="20" t="s">
        <v>272</v>
      </c>
      <c r="B163" s="50">
        <v>108066</v>
      </c>
      <c r="C163" s="50">
        <v>981818</v>
      </c>
      <c r="D163" s="50">
        <f>1220+680976</f>
        <v>682196</v>
      </c>
      <c r="E163" s="32">
        <f>SUM(B163:D163)</f>
        <v>1772080</v>
      </c>
    </row>
    <row r="164" spans="1:5">
      <c r="A164" s="20" t="s">
        <v>273</v>
      </c>
      <c r="B164" s="50"/>
      <c r="C164" s="50"/>
      <c r="D164" s="50"/>
      <c r="E164" s="32">
        <f>SUM(B164:D164)</f>
        <v>0</v>
      </c>
    </row>
    <row r="165" spans="1:5">
      <c r="A165" s="51" t="s">
        <v>334</v>
      </c>
      <c r="B165" s="52" t="s">
        <v>330</v>
      </c>
      <c r="C165" s="53" t="s">
        <v>331</v>
      </c>
      <c r="D165" s="52" t="s">
        <v>144</v>
      </c>
      <c r="E165" s="52" t="s">
        <v>215</v>
      </c>
    </row>
    <row r="166" spans="1:5">
      <c r="A166" s="20" t="s">
        <v>309</v>
      </c>
      <c r="B166" s="50"/>
      <c r="C166" s="50"/>
      <c r="D166" s="50"/>
      <c r="E166" s="32">
        <f>SUM(B166:D166)</f>
        <v>0</v>
      </c>
    </row>
    <row r="167" spans="1:5">
      <c r="A167" s="20" t="s">
        <v>227</v>
      </c>
      <c r="B167" s="50"/>
      <c r="C167" s="50"/>
      <c r="D167" s="50"/>
      <c r="E167" s="32">
        <f>SUM(B167:D167)</f>
        <v>0</v>
      </c>
    </row>
    <row r="168" spans="1:5">
      <c r="A168" s="20" t="s">
        <v>332</v>
      </c>
      <c r="B168" s="50"/>
      <c r="C168" s="50"/>
      <c r="D168" s="50"/>
      <c r="E168" s="32">
        <f>SUM(B168:D168)</f>
        <v>0</v>
      </c>
    </row>
    <row r="169" spans="1:5">
      <c r="A169" s="20" t="s">
        <v>272</v>
      </c>
      <c r="B169" s="50"/>
      <c r="C169" s="50"/>
      <c r="D169" s="50"/>
      <c r="E169" s="32">
        <f>SUM(B169:D169)</f>
        <v>0</v>
      </c>
    </row>
    <row r="170" spans="1:5">
      <c r="A170" s="20" t="s">
        <v>273</v>
      </c>
      <c r="B170" s="50"/>
      <c r="C170" s="50"/>
      <c r="D170" s="50"/>
      <c r="E170" s="32">
        <f>SUM(B170:D170)</f>
        <v>0</v>
      </c>
    </row>
    <row r="171" spans="1:5">
      <c r="A171" s="25"/>
      <c r="B171" s="25"/>
      <c r="C171" s="54"/>
      <c r="D171" s="55"/>
      <c r="E171" s="20"/>
    </row>
    <row r="172" spans="1:5">
      <c r="A172" s="51" t="s">
        <v>335</v>
      </c>
      <c r="B172" s="52" t="s">
        <v>336</v>
      </c>
      <c r="C172" s="53" t="s">
        <v>337</v>
      </c>
      <c r="D172" s="20"/>
      <c r="E172" s="20"/>
    </row>
    <row r="173" spans="1:5">
      <c r="A173" s="25" t="s">
        <v>338</v>
      </c>
      <c r="B173" s="50">
        <v>202448</v>
      </c>
      <c r="C173" s="50">
        <v>58909</v>
      </c>
      <c r="D173" s="20"/>
      <c r="E173" s="20"/>
    </row>
    <row r="174" spans="1:5">
      <c r="A174" s="25"/>
      <c r="B174" s="55"/>
      <c r="C174" s="54"/>
      <c r="D174" s="20"/>
      <c r="E174" s="20"/>
    </row>
    <row r="175" spans="1:5">
      <c r="A175" s="25"/>
      <c r="B175" s="25"/>
      <c r="C175" s="54"/>
      <c r="D175" s="55"/>
      <c r="E175" s="20"/>
    </row>
    <row r="176" spans="1:5">
      <c r="A176" s="25"/>
      <c r="B176" s="25"/>
      <c r="C176" s="54"/>
      <c r="D176" s="55"/>
      <c r="E176" s="20"/>
    </row>
    <row r="177" spans="1:5">
      <c r="A177" s="25"/>
      <c r="B177" s="25"/>
      <c r="C177" s="54"/>
      <c r="D177" s="55"/>
      <c r="E177" s="20"/>
    </row>
    <row r="178" spans="1:5">
      <c r="A178" s="25"/>
      <c r="B178" s="25"/>
      <c r="C178" s="54"/>
      <c r="D178" s="55"/>
      <c r="E178" s="20"/>
    </row>
    <row r="179" spans="1:5">
      <c r="A179" s="49" t="s">
        <v>339</v>
      </c>
      <c r="B179" s="38"/>
      <c r="C179" s="38"/>
      <c r="D179" s="38"/>
      <c r="E179" s="38"/>
    </row>
    <row r="180" spans="1:5">
      <c r="A180" s="45" t="s">
        <v>340</v>
      </c>
      <c r="B180" s="45"/>
      <c r="C180" s="45"/>
      <c r="D180" s="45"/>
      <c r="E180" s="45"/>
    </row>
    <row r="181" spans="1:5">
      <c r="A181" s="20" t="s">
        <v>341</v>
      </c>
      <c r="B181" s="46" t="s">
        <v>284</v>
      </c>
      <c r="C181" s="47">
        <v>357152</v>
      </c>
      <c r="D181" s="20"/>
      <c r="E181" s="20"/>
    </row>
    <row r="182" spans="1:5">
      <c r="A182" s="20" t="s">
        <v>342</v>
      </c>
      <c r="B182" s="46" t="s">
        <v>284</v>
      </c>
      <c r="C182" s="47">
        <v>10768</v>
      </c>
      <c r="D182" s="20"/>
      <c r="E182" s="20"/>
    </row>
    <row r="183" spans="1:5">
      <c r="A183" s="25" t="s">
        <v>343</v>
      </c>
      <c r="B183" s="46" t="s">
        <v>284</v>
      </c>
      <c r="C183" s="47">
        <v>58116</v>
      </c>
      <c r="D183" s="20"/>
      <c r="E183" s="20"/>
    </row>
    <row r="184" spans="1:5">
      <c r="A184" s="20" t="s">
        <v>344</v>
      </c>
      <c r="B184" s="46" t="s">
        <v>284</v>
      </c>
      <c r="C184" s="47">
        <v>496849</v>
      </c>
      <c r="D184" s="20"/>
      <c r="E184" s="20"/>
    </row>
    <row r="185" spans="1:5">
      <c r="A185" s="20" t="s">
        <v>345</v>
      </c>
      <c r="B185" s="46" t="s">
        <v>284</v>
      </c>
      <c r="C185" s="47">
        <v>23099</v>
      </c>
      <c r="D185" s="20"/>
      <c r="E185" s="20"/>
    </row>
    <row r="186" spans="1:5">
      <c r="A186" s="20" t="s">
        <v>346</v>
      </c>
      <c r="B186" s="46" t="s">
        <v>284</v>
      </c>
      <c r="C186" s="47">
        <v>126710</v>
      </c>
      <c r="D186" s="20"/>
      <c r="E186" s="20"/>
    </row>
    <row r="187" spans="1:5">
      <c r="A187" s="20" t="s">
        <v>347</v>
      </c>
      <c r="B187" s="46" t="s">
        <v>284</v>
      </c>
      <c r="C187" s="47">
        <v>75440</v>
      </c>
      <c r="D187" s="20"/>
      <c r="E187" s="20"/>
    </row>
    <row r="188" spans="1:5">
      <c r="A188" s="20" t="s">
        <v>347</v>
      </c>
      <c r="B188" s="46" t="s">
        <v>284</v>
      </c>
      <c r="C188" s="47">
        <v>0</v>
      </c>
      <c r="D188" s="20"/>
      <c r="E188" s="20"/>
    </row>
    <row r="189" spans="1:5">
      <c r="A189" s="20" t="s">
        <v>215</v>
      </c>
      <c r="B189" s="20"/>
      <c r="C189" s="27"/>
      <c r="D189" s="32">
        <f>SUM(C181:C188)</f>
        <v>1148134</v>
      </c>
      <c r="E189" s="20"/>
    </row>
    <row r="190" spans="1:5">
      <c r="A190" s="45" t="s">
        <v>348</v>
      </c>
      <c r="B190" s="45"/>
      <c r="C190" s="45"/>
      <c r="D190" s="45"/>
      <c r="E190" s="45"/>
    </row>
    <row r="191" spans="1:5">
      <c r="A191" s="20" t="s">
        <v>349</v>
      </c>
      <c r="B191" s="46" t="s">
        <v>284</v>
      </c>
      <c r="C191" s="47">
        <v>1604</v>
      </c>
      <c r="D191" s="20"/>
      <c r="E191" s="20"/>
    </row>
    <row r="192" spans="1:5">
      <c r="A192" s="20" t="s">
        <v>350</v>
      </c>
      <c r="B192" s="46" t="s">
        <v>284</v>
      </c>
      <c r="C192" s="47">
        <v>4935</v>
      </c>
      <c r="D192" s="20"/>
      <c r="E192" s="20"/>
    </row>
    <row r="193" spans="1:5">
      <c r="A193" s="20" t="s">
        <v>215</v>
      </c>
      <c r="B193" s="20"/>
      <c r="C193" s="27"/>
      <c r="D193" s="32">
        <f>SUM(C191:C192)</f>
        <v>6539</v>
      </c>
      <c r="E193" s="20"/>
    </row>
    <row r="194" spans="1:5">
      <c r="A194" s="45" t="s">
        <v>351</v>
      </c>
      <c r="B194" s="45"/>
      <c r="C194" s="45"/>
      <c r="D194" s="45"/>
      <c r="E194" s="45"/>
    </row>
    <row r="195" spans="1:5">
      <c r="A195" s="20" t="s">
        <v>352</v>
      </c>
      <c r="B195" s="46" t="s">
        <v>284</v>
      </c>
      <c r="C195" s="47">
        <v>36467</v>
      </c>
      <c r="D195" s="20"/>
      <c r="E195" s="20"/>
    </row>
    <row r="196" spans="1:5">
      <c r="A196" s="20" t="s">
        <v>353</v>
      </c>
      <c r="B196" s="46" t="s">
        <v>284</v>
      </c>
      <c r="C196" s="47">
        <v>67969</v>
      </c>
      <c r="D196" s="20"/>
      <c r="E196" s="20"/>
    </row>
    <row r="197" spans="1:5">
      <c r="A197" s="20" t="s">
        <v>215</v>
      </c>
      <c r="B197" s="20"/>
      <c r="C197" s="27"/>
      <c r="D197" s="32">
        <f>SUM(C195:C196)</f>
        <v>104436</v>
      </c>
      <c r="E197" s="20"/>
    </row>
    <row r="198" spans="1:5">
      <c r="A198" s="45" t="s">
        <v>354</v>
      </c>
      <c r="B198" s="45"/>
      <c r="C198" s="45"/>
      <c r="D198" s="45"/>
      <c r="E198" s="45"/>
    </row>
    <row r="199" spans="1:5">
      <c r="A199" s="20" t="s">
        <v>355</v>
      </c>
      <c r="B199" s="46" t="s">
        <v>284</v>
      </c>
      <c r="C199" s="47">
        <v>13541</v>
      </c>
      <c r="D199" s="20"/>
      <c r="E199" s="20"/>
    </row>
    <row r="200" spans="1:5">
      <c r="A200" s="20" t="s">
        <v>356</v>
      </c>
      <c r="B200" s="46" t="s">
        <v>284</v>
      </c>
      <c r="C200" s="47">
        <v>15947</v>
      </c>
      <c r="D200" s="20"/>
      <c r="E200" s="20"/>
    </row>
    <row r="201" spans="1:5">
      <c r="A201" s="20" t="s">
        <v>144</v>
      </c>
      <c r="B201" s="46" t="s">
        <v>284</v>
      </c>
      <c r="C201" s="47"/>
      <c r="D201" s="20"/>
      <c r="E201" s="20"/>
    </row>
    <row r="202" spans="1:5">
      <c r="A202" s="20" t="s">
        <v>215</v>
      </c>
      <c r="B202" s="20"/>
      <c r="C202" s="27"/>
      <c r="D202" s="32">
        <f>SUM(C199:C201)</f>
        <v>29488</v>
      </c>
      <c r="E202" s="20"/>
    </row>
    <row r="203" spans="1:5">
      <c r="A203" s="45" t="s">
        <v>357</v>
      </c>
      <c r="B203" s="45"/>
      <c r="C203" s="45"/>
      <c r="D203" s="45"/>
      <c r="E203" s="45"/>
    </row>
    <row r="204" spans="1:5">
      <c r="A204" s="20" t="s">
        <v>358</v>
      </c>
      <c r="B204" s="46" t="s">
        <v>284</v>
      </c>
      <c r="C204" s="47"/>
      <c r="D204" s="20"/>
      <c r="E204" s="20"/>
    </row>
    <row r="205" spans="1:5">
      <c r="A205" s="20" t="s">
        <v>359</v>
      </c>
      <c r="B205" s="46" t="s">
        <v>284</v>
      </c>
      <c r="C205" s="47">
        <v>42012</v>
      </c>
      <c r="D205" s="20"/>
      <c r="E205" s="20"/>
    </row>
    <row r="206" spans="1:5">
      <c r="A206" s="20" t="s">
        <v>215</v>
      </c>
      <c r="B206" s="20"/>
      <c r="C206" s="27"/>
      <c r="D206" s="32">
        <f>SUM(C204:C205)</f>
        <v>42012</v>
      </c>
      <c r="E206" s="20"/>
    </row>
    <row r="207" spans="1:5">
      <c r="A207" s="20"/>
      <c r="B207" s="20"/>
      <c r="C207" s="27"/>
      <c r="D207" s="20"/>
      <c r="E207" s="20"/>
    </row>
    <row r="208" spans="1:5">
      <c r="A208" s="38" t="s">
        <v>360</v>
      </c>
      <c r="B208" s="38"/>
      <c r="C208" s="38"/>
      <c r="D208" s="38"/>
      <c r="E208" s="38"/>
    </row>
    <row r="209" spans="1:5">
      <c r="A209" s="49" t="s">
        <v>361</v>
      </c>
      <c r="B209" s="38"/>
      <c r="C209" s="38"/>
      <c r="D209" s="38"/>
      <c r="E209" s="38"/>
    </row>
    <row r="210" spans="1:5">
      <c r="A210" s="26"/>
      <c r="B210" s="22" t="s">
        <v>362</v>
      </c>
      <c r="C210" s="21" t="s">
        <v>363</v>
      </c>
      <c r="D210" s="22" t="s">
        <v>364</v>
      </c>
      <c r="E210" s="22" t="s">
        <v>365</v>
      </c>
    </row>
    <row r="211" spans="1:5">
      <c r="A211" s="20" t="s">
        <v>366</v>
      </c>
      <c r="B211" s="50">
        <v>16481</v>
      </c>
      <c r="C211" s="47">
        <v>0</v>
      </c>
      <c r="D211" s="50">
        <v>0</v>
      </c>
      <c r="E211" s="32">
        <f t="shared" ref="E211:E219" si="16">SUM(B211:C211)-D211</f>
        <v>16481</v>
      </c>
    </row>
    <row r="212" spans="1:5">
      <c r="A212" s="20" t="s">
        <v>367</v>
      </c>
      <c r="B212" s="50">
        <v>443865</v>
      </c>
      <c r="C212" s="47"/>
      <c r="D212" s="50"/>
      <c r="E212" s="32">
        <f t="shared" si="16"/>
        <v>443865</v>
      </c>
    </row>
    <row r="213" spans="1:5">
      <c r="A213" s="20" t="s">
        <v>368</v>
      </c>
      <c r="B213" s="50">
        <v>3295969</v>
      </c>
      <c r="C213" s="47">
        <v>200137</v>
      </c>
      <c r="D213" s="50"/>
      <c r="E213" s="32">
        <f t="shared" si="16"/>
        <v>3496106</v>
      </c>
    </row>
    <row r="214" spans="1:5">
      <c r="A214" s="20" t="s">
        <v>369</v>
      </c>
      <c r="B214" s="50">
        <f>7678313+347834</f>
        <v>8026147</v>
      </c>
      <c r="C214" s="47">
        <f>453610-347834</f>
        <v>105776</v>
      </c>
      <c r="D214" s="50"/>
      <c r="E214" s="32">
        <f>SUM(B214:C214)-D214</f>
        <v>8131923</v>
      </c>
    </row>
    <row r="215" spans="1:5">
      <c r="A215" s="20" t="s">
        <v>370</v>
      </c>
      <c r="B215" s="50"/>
      <c r="C215" s="47"/>
      <c r="D215" s="50"/>
      <c r="E215" s="32">
        <f t="shared" si="16"/>
        <v>0</v>
      </c>
    </row>
    <row r="216" spans="1:5">
      <c r="A216" s="20" t="s">
        <v>371</v>
      </c>
      <c r="B216" s="50">
        <v>1391758</v>
      </c>
      <c r="C216" s="47"/>
      <c r="D216" s="50"/>
      <c r="E216" s="32">
        <f t="shared" si="16"/>
        <v>1391758</v>
      </c>
    </row>
    <row r="217" spans="1:5">
      <c r="A217" s="20" t="s">
        <v>372</v>
      </c>
      <c r="B217" s="50"/>
      <c r="D217" s="50"/>
      <c r="E217" s="32">
        <f t="shared" si="16"/>
        <v>0</v>
      </c>
    </row>
    <row r="218" spans="1:5">
      <c r="A218" s="20" t="s">
        <v>373</v>
      </c>
      <c r="B218" s="50"/>
      <c r="C218" s="47">
        <v>87117</v>
      </c>
      <c r="D218" s="50"/>
      <c r="E218" s="32">
        <f>SUM(B218:C218)-D218</f>
        <v>87117</v>
      </c>
    </row>
    <row r="219" spans="1:5">
      <c r="A219" s="20" t="s">
        <v>374</v>
      </c>
      <c r="B219" s="50"/>
      <c r="C219" s="47">
        <f>351206+347834</f>
        <v>699040</v>
      </c>
      <c r="D219" s="50"/>
      <c r="E219" s="32">
        <f t="shared" si="16"/>
        <v>699040</v>
      </c>
    </row>
    <row r="220" spans="1:5">
      <c r="A220" s="20" t="s">
        <v>215</v>
      </c>
      <c r="B220" s="32">
        <f>SUM(B211:B219)</f>
        <v>13174220</v>
      </c>
      <c r="C220" s="266">
        <f>SUM(C211:C219)</f>
        <v>1092070</v>
      </c>
      <c r="D220" s="32">
        <f>SUM(D211:D219)</f>
        <v>0</v>
      </c>
      <c r="E220" s="32">
        <f>SUM(E211:E219)</f>
        <v>14266290</v>
      </c>
    </row>
    <row r="221" spans="1:5">
      <c r="A221" s="20"/>
      <c r="B221" s="20"/>
      <c r="C221" s="27"/>
      <c r="D221" s="20"/>
      <c r="E221" s="20"/>
    </row>
    <row r="222" spans="1:5">
      <c r="A222" s="49" t="s">
        <v>375</v>
      </c>
      <c r="B222" s="49"/>
      <c r="C222" s="49"/>
      <c r="D222" s="49"/>
      <c r="E222" s="49"/>
    </row>
    <row r="223" spans="1:5">
      <c r="A223" s="26"/>
      <c r="B223" s="22" t="s">
        <v>362</v>
      </c>
      <c r="C223" s="21" t="s">
        <v>363</v>
      </c>
      <c r="D223" s="22" t="s">
        <v>364</v>
      </c>
      <c r="E223" s="22" t="s">
        <v>365</v>
      </c>
    </row>
    <row r="224" spans="1:5">
      <c r="A224" s="20" t="s">
        <v>366</v>
      </c>
      <c r="B224" s="55"/>
      <c r="C224" s="54"/>
      <c r="D224" s="55"/>
      <c r="E224" s="20"/>
    </row>
    <row r="225" spans="1:5">
      <c r="A225" s="20" t="s">
        <v>367</v>
      </c>
      <c r="B225" s="50">
        <v>313514</v>
      </c>
      <c r="C225" s="47">
        <v>29729</v>
      </c>
      <c r="D225" s="50"/>
      <c r="E225" s="32">
        <f t="shared" ref="E225:E232" si="17">SUM(B225:C225)-D225</f>
        <v>343243</v>
      </c>
    </row>
    <row r="226" spans="1:5">
      <c r="A226" s="20" t="s">
        <v>368</v>
      </c>
      <c r="B226" s="50">
        <v>2285785</v>
      </c>
      <c r="C226" s="47">
        <v>114085</v>
      </c>
      <c r="D226" s="50"/>
      <c r="E226" s="32">
        <f t="shared" si="17"/>
        <v>2399870</v>
      </c>
    </row>
    <row r="227" spans="1:5">
      <c r="A227" s="20" t="s">
        <v>369</v>
      </c>
      <c r="B227" s="50">
        <v>5437818</v>
      </c>
      <c r="C227" s="47">
        <v>485641</v>
      </c>
      <c r="D227" s="50"/>
      <c r="E227" s="32">
        <f t="shared" si="17"/>
        <v>5923459</v>
      </c>
    </row>
    <row r="228" spans="1:5">
      <c r="A228" s="20" t="s">
        <v>370</v>
      </c>
      <c r="B228" s="50"/>
      <c r="C228" s="47"/>
      <c r="D228" s="50"/>
      <c r="E228" s="32">
        <f t="shared" si="17"/>
        <v>0</v>
      </c>
    </row>
    <row r="229" spans="1:5">
      <c r="A229" s="20" t="s">
        <v>371</v>
      </c>
      <c r="B229" s="50">
        <v>1231332</v>
      </c>
      <c r="C229" s="47">
        <v>69518</v>
      </c>
      <c r="D229" s="50"/>
      <c r="E229" s="32">
        <f t="shared" si="17"/>
        <v>1300850</v>
      </c>
    </row>
    <row r="230" spans="1:5">
      <c r="A230" s="20" t="s">
        <v>372</v>
      </c>
      <c r="B230" s="50"/>
      <c r="C230" s="47"/>
      <c r="D230" s="50"/>
      <c r="E230" s="32">
        <f t="shared" si="17"/>
        <v>0</v>
      </c>
    </row>
    <row r="231" spans="1:5">
      <c r="A231" s="20" t="s">
        <v>373</v>
      </c>
      <c r="B231" s="50"/>
      <c r="C231" s="47">
        <v>17423</v>
      </c>
      <c r="D231" s="50"/>
      <c r="E231" s="32">
        <f t="shared" si="17"/>
        <v>17423</v>
      </c>
    </row>
    <row r="232" spans="1:5">
      <c r="A232" s="20" t="s">
        <v>374</v>
      </c>
      <c r="B232" s="50"/>
      <c r="C232" s="47"/>
      <c r="D232" s="50"/>
      <c r="E232" s="32">
        <f t="shared" si="17"/>
        <v>0</v>
      </c>
    </row>
    <row r="233" spans="1:5">
      <c r="A233" s="20" t="s">
        <v>215</v>
      </c>
      <c r="B233" s="32">
        <f>SUM(B224:B232)</f>
        <v>9268449</v>
      </c>
      <c r="C233" s="266">
        <f>SUM(C224:C232)</f>
        <v>716396</v>
      </c>
      <c r="D233" s="32">
        <f>SUM(D224:D232)</f>
        <v>0</v>
      </c>
      <c r="E233" s="32">
        <f>SUM(E224:E232)</f>
        <v>9984845</v>
      </c>
    </row>
    <row r="234" spans="1:5">
      <c r="A234" s="20"/>
      <c r="B234" s="20"/>
      <c r="C234" s="27"/>
      <c r="D234" s="20"/>
      <c r="E234" s="20"/>
    </row>
    <row r="235" spans="1:5">
      <c r="A235" s="38" t="s">
        <v>376</v>
      </c>
      <c r="B235" s="38"/>
      <c r="C235" s="38"/>
      <c r="D235" s="38"/>
      <c r="E235" s="38"/>
    </row>
    <row r="236" spans="1:5">
      <c r="A236" s="38"/>
      <c r="B236" s="345" t="s">
        <v>377</v>
      </c>
      <c r="C236" s="345"/>
      <c r="D236" s="38"/>
      <c r="E236" s="38"/>
    </row>
    <row r="237" spans="1:5">
      <c r="A237" s="56" t="s">
        <v>377</v>
      </c>
      <c r="B237" s="38"/>
      <c r="C237" s="47">
        <v>86199</v>
      </c>
      <c r="D237" s="40">
        <f>C237</f>
        <v>86199</v>
      </c>
      <c r="E237" s="38"/>
    </row>
    <row r="238" spans="1:5">
      <c r="A238" s="45" t="s">
        <v>378</v>
      </c>
      <c r="B238" s="45"/>
      <c r="C238" s="45"/>
      <c r="D238" s="45"/>
      <c r="E238" s="45"/>
    </row>
    <row r="239" spans="1:5">
      <c r="A239" s="20" t="s">
        <v>379</v>
      </c>
      <c r="B239" s="46" t="s">
        <v>284</v>
      </c>
      <c r="C239" s="47">
        <v>150565</v>
      </c>
      <c r="D239" s="20"/>
      <c r="E239" s="20"/>
    </row>
    <row r="240" spans="1:5">
      <c r="A240" s="20" t="s">
        <v>380</v>
      </c>
      <c r="B240" s="46" t="s">
        <v>284</v>
      </c>
      <c r="C240" s="47">
        <v>0</v>
      </c>
      <c r="D240" s="20"/>
      <c r="E240" s="20"/>
    </row>
    <row r="241" spans="1:5">
      <c r="A241" s="20" t="s">
        <v>381</v>
      </c>
      <c r="B241" s="46" t="s">
        <v>284</v>
      </c>
      <c r="C241" s="47"/>
      <c r="D241" s="20"/>
      <c r="E241" s="20"/>
    </row>
    <row r="242" spans="1:5">
      <c r="A242" s="20" t="s">
        <v>382</v>
      </c>
      <c r="B242" s="46" t="s">
        <v>284</v>
      </c>
      <c r="C242" s="47"/>
      <c r="D242" s="20"/>
      <c r="E242" s="20"/>
    </row>
    <row r="243" spans="1:5">
      <c r="A243" s="20" t="s">
        <v>383</v>
      </c>
      <c r="B243" s="46" t="s">
        <v>284</v>
      </c>
      <c r="C243" s="47"/>
      <c r="D243" s="20"/>
      <c r="E243" s="20"/>
    </row>
    <row r="244" spans="1:5">
      <c r="A244" s="20" t="s">
        <v>384</v>
      </c>
      <c r="B244" s="46" t="s">
        <v>284</v>
      </c>
      <c r="C244" s="47">
        <v>-3344320</v>
      </c>
      <c r="D244" s="20"/>
      <c r="E244" s="20"/>
    </row>
    <row r="245" spans="1:5">
      <c r="A245" s="20" t="s">
        <v>385</v>
      </c>
      <c r="B245" s="20"/>
      <c r="C245" s="27"/>
      <c r="D245" s="32">
        <f>SUM(C239:C244)</f>
        <v>-3193755</v>
      </c>
      <c r="E245" s="20"/>
    </row>
    <row r="246" spans="1:5">
      <c r="A246" s="45" t="s">
        <v>386</v>
      </c>
      <c r="B246" s="45"/>
      <c r="C246" s="45"/>
      <c r="D246" s="45"/>
      <c r="E246" s="45"/>
    </row>
    <row r="247" spans="1:5">
      <c r="A247" s="26" t="s">
        <v>387</v>
      </c>
      <c r="B247" s="46" t="s">
        <v>284</v>
      </c>
      <c r="C247" s="47">
        <v>52</v>
      </c>
      <c r="D247" s="20"/>
      <c r="E247" s="20"/>
    </row>
    <row r="248" spans="1:5">
      <c r="A248" s="26"/>
      <c r="B248" s="46"/>
      <c r="C248" s="27"/>
      <c r="D248" s="20"/>
      <c r="E248" s="20"/>
    </row>
    <row r="249" spans="1:5">
      <c r="A249" s="26" t="s">
        <v>388</v>
      </c>
      <c r="B249" s="46" t="s">
        <v>284</v>
      </c>
      <c r="C249" s="47">
        <v>21242.03</v>
      </c>
      <c r="D249" s="20"/>
      <c r="E249" s="20"/>
    </row>
    <row r="250" spans="1:5">
      <c r="A250" s="26" t="s">
        <v>389</v>
      </c>
      <c r="B250" s="46" t="s">
        <v>284</v>
      </c>
      <c r="C250" s="47">
        <v>33226.97</v>
      </c>
      <c r="D250" s="20"/>
      <c r="E250" s="20"/>
    </row>
    <row r="251" spans="1:5">
      <c r="A251" s="20"/>
      <c r="B251" s="20"/>
      <c r="C251" s="27"/>
      <c r="D251" s="20"/>
      <c r="E251" s="20"/>
    </row>
    <row r="252" spans="1:5">
      <c r="A252" s="26" t="s">
        <v>390</v>
      </c>
      <c r="B252" s="20"/>
      <c r="C252" s="27"/>
      <c r="D252" s="32">
        <f>SUM(C249:C251)</f>
        <v>54469</v>
      </c>
      <c r="E252" s="20"/>
    </row>
    <row r="253" spans="1:5">
      <c r="A253" s="45" t="s">
        <v>391</v>
      </c>
      <c r="B253" s="45"/>
      <c r="C253" s="45"/>
      <c r="D253" s="45"/>
      <c r="E253" s="45"/>
    </row>
    <row r="254" spans="1:5">
      <c r="A254" s="20" t="s">
        <v>392</v>
      </c>
      <c r="B254" s="46" t="s">
        <v>284</v>
      </c>
      <c r="C254" s="47"/>
      <c r="D254" s="20"/>
      <c r="E254" s="20"/>
    </row>
    <row r="255" spans="1:5">
      <c r="A255" s="20" t="s">
        <v>391</v>
      </c>
      <c r="B255" s="46" t="s">
        <v>284</v>
      </c>
      <c r="C255" s="47"/>
      <c r="D255" s="20"/>
      <c r="E255" s="20"/>
    </row>
    <row r="256" spans="1:5">
      <c r="A256" s="20" t="s">
        <v>393</v>
      </c>
      <c r="B256" s="20"/>
      <c r="C256" s="27"/>
      <c r="D256" s="32">
        <f>SUM(C254:C255)</f>
        <v>0</v>
      </c>
      <c r="E256" s="20"/>
    </row>
    <row r="257" spans="1:5">
      <c r="A257" s="20"/>
      <c r="B257" s="20"/>
      <c r="C257" s="27"/>
      <c r="D257" s="20"/>
      <c r="E257" s="20"/>
    </row>
    <row r="258" spans="1:5">
      <c r="A258" s="20" t="s">
        <v>394</v>
      </c>
      <c r="B258" s="20"/>
      <c r="C258" s="27"/>
      <c r="D258" s="32">
        <f>D237+D245+D252+D256</f>
        <v>-3053087</v>
      </c>
      <c r="E258" s="20"/>
    </row>
    <row r="259" spans="1:5">
      <c r="A259" s="20"/>
      <c r="B259" s="20"/>
      <c r="C259" s="27"/>
      <c r="D259" s="20"/>
      <c r="E259" s="20"/>
    </row>
    <row r="260" spans="1:5">
      <c r="A260" s="20"/>
      <c r="B260" s="20"/>
      <c r="C260" s="27"/>
      <c r="D260" s="20"/>
      <c r="E260" s="20"/>
    </row>
    <row r="261" spans="1:5">
      <c r="A261" s="20"/>
      <c r="B261" s="20"/>
      <c r="C261" s="27"/>
      <c r="D261" s="20"/>
      <c r="E261" s="20"/>
    </row>
    <row r="262" spans="1:5">
      <c r="A262" s="20"/>
      <c r="B262" s="20"/>
      <c r="C262" s="27"/>
      <c r="D262" s="20"/>
      <c r="E262" s="20"/>
    </row>
    <row r="263" spans="1:5">
      <c r="A263" s="20"/>
      <c r="B263" s="20"/>
      <c r="C263" s="27"/>
      <c r="D263" s="20"/>
      <c r="E263" s="20"/>
    </row>
    <row r="264" spans="1:5">
      <c r="A264" s="38" t="s">
        <v>395</v>
      </c>
      <c r="B264" s="38"/>
      <c r="C264" s="38"/>
      <c r="D264" s="38"/>
      <c r="E264" s="38"/>
    </row>
    <row r="265" spans="1:5">
      <c r="A265" s="45" t="s">
        <v>396</v>
      </c>
      <c r="B265" s="45"/>
      <c r="C265" s="45"/>
      <c r="D265" s="45"/>
      <c r="E265" s="45"/>
    </row>
    <row r="266" spans="1:5">
      <c r="A266" s="20" t="s">
        <v>397</v>
      </c>
      <c r="B266" s="46" t="s">
        <v>284</v>
      </c>
      <c r="C266" s="47">
        <v>7030094</v>
      </c>
      <c r="D266" s="20"/>
      <c r="E266" s="20"/>
    </row>
    <row r="267" spans="1:5">
      <c r="A267" s="20" t="s">
        <v>398</v>
      </c>
      <c r="B267" s="46" t="s">
        <v>284</v>
      </c>
      <c r="C267" s="47"/>
      <c r="D267" s="20"/>
      <c r="E267" s="20"/>
    </row>
    <row r="268" spans="1:5">
      <c r="A268" s="20" t="s">
        <v>399</v>
      </c>
      <c r="B268" s="46" t="s">
        <v>284</v>
      </c>
      <c r="C268" s="47">
        <v>1731244</v>
      </c>
      <c r="D268" s="20"/>
      <c r="E268" s="20"/>
    </row>
    <row r="269" spans="1:5">
      <c r="A269" s="20" t="s">
        <v>400</v>
      </c>
      <c r="B269" s="46" t="s">
        <v>284</v>
      </c>
      <c r="C269" s="47"/>
      <c r="D269" s="20"/>
      <c r="E269" s="20"/>
    </row>
    <row r="270" spans="1:5">
      <c r="A270" s="20" t="s">
        <v>401</v>
      </c>
      <c r="B270" s="46" t="s">
        <v>284</v>
      </c>
      <c r="C270" s="47"/>
      <c r="D270" s="20"/>
      <c r="E270" s="20"/>
    </row>
    <row r="271" spans="1:5">
      <c r="A271" s="20" t="s">
        <v>402</v>
      </c>
      <c r="B271" s="46" t="s">
        <v>284</v>
      </c>
      <c r="C271" s="47">
        <v>9267</v>
      </c>
      <c r="D271" s="20"/>
      <c r="E271" s="20"/>
    </row>
    <row r="272" spans="1:5">
      <c r="A272" s="20" t="s">
        <v>403</v>
      </c>
      <c r="B272" s="46" t="s">
        <v>284</v>
      </c>
      <c r="C272" s="47"/>
      <c r="D272" s="20"/>
      <c r="E272" s="20"/>
    </row>
    <row r="273" spans="1:5">
      <c r="A273" s="20" t="s">
        <v>404</v>
      </c>
      <c r="B273" s="46" t="s">
        <v>284</v>
      </c>
      <c r="C273" s="47">
        <v>225170</v>
      </c>
      <c r="D273" s="20"/>
      <c r="E273" s="20"/>
    </row>
    <row r="274" spans="1:5">
      <c r="A274" s="20" t="s">
        <v>405</v>
      </c>
      <c r="B274" s="46" t="s">
        <v>284</v>
      </c>
      <c r="C274" s="47">
        <v>136507</v>
      </c>
      <c r="D274" s="20"/>
      <c r="E274" s="20"/>
    </row>
    <row r="275" spans="1:5">
      <c r="A275" s="20" t="s">
        <v>406</v>
      </c>
      <c r="B275" s="46" t="s">
        <v>284</v>
      </c>
      <c r="C275" s="47"/>
      <c r="D275" s="20"/>
      <c r="E275" s="20"/>
    </row>
    <row r="276" spans="1:5">
      <c r="A276" s="20" t="s">
        <v>407</v>
      </c>
      <c r="B276" s="20"/>
      <c r="C276" s="27"/>
      <c r="D276" s="32">
        <f>SUM(C266:C268)-C269+SUM(C270:C275)</f>
        <v>9132282</v>
      </c>
      <c r="E276" s="20"/>
    </row>
    <row r="277" spans="1:5">
      <c r="A277" s="45" t="s">
        <v>408</v>
      </c>
      <c r="B277" s="45"/>
      <c r="C277" s="45"/>
      <c r="D277" s="45"/>
      <c r="E277" s="45"/>
    </row>
    <row r="278" spans="1:5">
      <c r="A278" s="20" t="s">
        <v>397</v>
      </c>
      <c r="B278" s="46" t="s">
        <v>284</v>
      </c>
      <c r="C278" s="47">
        <v>113042</v>
      </c>
      <c r="D278" s="20"/>
      <c r="E278" s="20"/>
    </row>
    <row r="279" spans="1:5">
      <c r="A279" s="20" t="s">
        <v>398</v>
      </c>
      <c r="B279" s="46" t="s">
        <v>284</v>
      </c>
      <c r="C279" s="47"/>
      <c r="D279" s="20"/>
      <c r="E279" s="20"/>
    </row>
    <row r="280" spans="1:5">
      <c r="A280" s="20" t="s">
        <v>409</v>
      </c>
      <c r="B280" s="46" t="s">
        <v>284</v>
      </c>
      <c r="C280" s="47"/>
      <c r="D280" s="20"/>
      <c r="E280" s="20"/>
    </row>
    <row r="281" spans="1:5">
      <c r="A281" s="20" t="s">
        <v>410</v>
      </c>
      <c r="B281" s="20"/>
      <c r="C281" s="27"/>
      <c r="D281" s="32">
        <f>SUM(C278:C280)</f>
        <v>113042</v>
      </c>
      <c r="E281" s="20"/>
    </row>
    <row r="282" spans="1:5">
      <c r="A282" s="45" t="s">
        <v>411</v>
      </c>
      <c r="B282" s="45"/>
      <c r="C282" s="45"/>
      <c r="D282" s="45"/>
      <c r="E282" s="45"/>
    </row>
    <row r="283" spans="1:5">
      <c r="A283" s="20" t="s">
        <v>366</v>
      </c>
      <c r="B283" s="46" t="s">
        <v>284</v>
      </c>
      <c r="C283" s="47">
        <f t="shared" ref="C283:C288" si="18">E211</f>
        <v>16481</v>
      </c>
      <c r="D283" s="20"/>
      <c r="E283" s="20"/>
    </row>
    <row r="284" spans="1:5">
      <c r="A284" s="20" t="s">
        <v>367</v>
      </c>
      <c r="B284" s="46" t="s">
        <v>284</v>
      </c>
      <c r="C284" s="47">
        <f t="shared" si="18"/>
        <v>443865</v>
      </c>
      <c r="D284" s="20"/>
      <c r="E284" s="20"/>
    </row>
    <row r="285" spans="1:5">
      <c r="A285" s="20" t="s">
        <v>368</v>
      </c>
      <c r="B285" s="46" t="s">
        <v>284</v>
      </c>
      <c r="C285" s="47">
        <f t="shared" si="18"/>
        <v>3496106</v>
      </c>
      <c r="D285" s="20"/>
      <c r="E285" s="20"/>
    </row>
    <row r="286" spans="1:5">
      <c r="A286" s="20" t="s">
        <v>412</v>
      </c>
      <c r="B286" s="46" t="s">
        <v>284</v>
      </c>
      <c r="C286" s="47">
        <f t="shared" si="18"/>
        <v>8131923</v>
      </c>
      <c r="D286" s="20"/>
      <c r="E286" s="20"/>
    </row>
    <row r="287" spans="1:5">
      <c r="A287" s="20" t="s">
        <v>413</v>
      </c>
      <c r="B287" s="46" t="s">
        <v>284</v>
      </c>
      <c r="C287" s="47">
        <f t="shared" si="18"/>
        <v>0</v>
      </c>
      <c r="D287" s="20"/>
      <c r="E287" s="20"/>
    </row>
    <row r="288" spans="1:5">
      <c r="A288" s="20" t="s">
        <v>414</v>
      </c>
      <c r="B288" s="46" t="s">
        <v>284</v>
      </c>
      <c r="C288" s="47">
        <f t="shared" si="18"/>
        <v>1391758</v>
      </c>
      <c r="D288" s="20"/>
      <c r="E288" s="20"/>
    </row>
    <row r="289" spans="1:5">
      <c r="A289" s="20" t="s">
        <v>373</v>
      </c>
      <c r="B289" s="46" t="s">
        <v>284</v>
      </c>
      <c r="C289" s="47">
        <f>E218</f>
        <v>87117</v>
      </c>
      <c r="D289" s="20"/>
      <c r="E289" s="20"/>
    </row>
    <row r="290" spans="1:5">
      <c r="A290" s="20" t="s">
        <v>374</v>
      </c>
      <c r="B290" s="46" t="s">
        <v>284</v>
      </c>
      <c r="C290" s="47">
        <f>E219</f>
        <v>699040</v>
      </c>
      <c r="D290" s="20"/>
      <c r="E290" s="20"/>
    </row>
    <row r="291" spans="1:5">
      <c r="A291" s="20" t="s">
        <v>415</v>
      </c>
      <c r="B291" s="20"/>
      <c r="C291" s="27"/>
      <c r="D291" s="32">
        <f>SUM(C283:C290)</f>
        <v>14266290</v>
      </c>
      <c r="E291" s="20"/>
    </row>
    <row r="292" spans="1:5">
      <c r="A292" s="20" t="s">
        <v>416</v>
      </c>
      <c r="B292" s="46" t="s">
        <v>284</v>
      </c>
      <c r="C292" s="47">
        <f>E233</f>
        <v>9984845</v>
      </c>
      <c r="D292" s="20"/>
      <c r="E292" s="20"/>
    </row>
    <row r="293" spans="1:5">
      <c r="A293" s="20" t="s">
        <v>417</v>
      </c>
      <c r="B293" s="20"/>
      <c r="C293" s="27"/>
      <c r="D293" s="32">
        <f>D291-C292</f>
        <v>4281445</v>
      </c>
      <c r="E293" s="20"/>
    </row>
    <row r="294" spans="1:5">
      <c r="A294" s="45" t="s">
        <v>418</v>
      </c>
      <c r="B294" s="45"/>
      <c r="C294" s="45"/>
      <c r="D294" s="45"/>
      <c r="E294" s="45"/>
    </row>
    <row r="295" spans="1:5">
      <c r="A295" s="20" t="s">
        <v>419</v>
      </c>
      <c r="B295" s="46" t="s">
        <v>284</v>
      </c>
      <c r="C295" s="47"/>
      <c r="D295" s="20"/>
      <c r="E295" s="20"/>
    </row>
    <row r="296" spans="1:5">
      <c r="A296" s="20" t="s">
        <v>420</v>
      </c>
      <c r="B296" s="46" t="s">
        <v>284</v>
      </c>
      <c r="C296" s="47"/>
      <c r="D296" s="20"/>
      <c r="E296" s="20"/>
    </row>
    <row r="297" spans="1:5">
      <c r="A297" s="20" t="s">
        <v>421</v>
      </c>
      <c r="B297" s="46" t="s">
        <v>284</v>
      </c>
      <c r="C297" s="47"/>
      <c r="D297" s="20"/>
      <c r="E297" s="20"/>
    </row>
    <row r="298" spans="1:5">
      <c r="A298" s="20" t="s">
        <v>409</v>
      </c>
      <c r="B298" s="46" t="s">
        <v>284</v>
      </c>
      <c r="C298" s="47"/>
      <c r="D298" s="20"/>
      <c r="E298" s="20"/>
    </row>
    <row r="299" spans="1:5">
      <c r="A299" s="20" t="s">
        <v>422</v>
      </c>
      <c r="B299" s="20"/>
      <c r="C299" s="27"/>
      <c r="D299" s="32">
        <f>C295-C296+C297+C298</f>
        <v>0</v>
      </c>
      <c r="E299" s="20"/>
    </row>
    <row r="300" spans="1:5">
      <c r="A300" s="20"/>
      <c r="B300" s="20"/>
      <c r="C300" s="27"/>
      <c r="D300" s="20"/>
      <c r="E300" s="20"/>
    </row>
    <row r="301" spans="1:5">
      <c r="A301" s="45" t="s">
        <v>423</v>
      </c>
      <c r="B301" s="45"/>
      <c r="C301" s="45"/>
      <c r="D301" s="45"/>
      <c r="E301" s="45"/>
    </row>
    <row r="302" spans="1:5">
      <c r="A302" s="20" t="s">
        <v>424</v>
      </c>
      <c r="B302" s="46" t="s">
        <v>284</v>
      </c>
      <c r="C302" s="47"/>
      <c r="D302" s="20"/>
      <c r="E302" s="20"/>
    </row>
    <row r="303" spans="1:5">
      <c r="A303" s="20" t="s">
        <v>425</v>
      </c>
      <c r="B303" s="46" t="s">
        <v>284</v>
      </c>
      <c r="C303" s="47"/>
      <c r="D303" s="20"/>
      <c r="E303" s="20"/>
    </row>
    <row r="304" spans="1:5">
      <c r="A304" s="20" t="s">
        <v>426</v>
      </c>
      <c r="B304" s="46" t="s">
        <v>284</v>
      </c>
      <c r="C304" s="47"/>
      <c r="D304" s="20"/>
      <c r="E304" s="20"/>
    </row>
    <row r="305" spans="1:5">
      <c r="A305" s="20" t="s">
        <v>427</v>
      </c>
      <c r="B305" s="46" t="s">
        <v>284</v>
      </c>
      <c r="C305" s="47"/>
      <c r="D305" s="20"/>
      <c r="E305" s="20"/>
    </row>
    <row r="306" spans="1:5">
      <c r="A306" s="20" t="s">
        <v>428</v>
      </c>
      <c r="B306" s="20"/>
      <c r="C306" s="27"/>
      <c r="D306" s="32">
        <f>SUM(C302:C305)</f>
        <v>0</v>
      </c>
      <c r="E306" s="20"/>
    </row>
    <row r="307" spans="1:5">
      <c r="A307" s="20"/>
      <c r="B307" s="20"/>
      <c r="C307" s="27"/>
      <c r="D307" s="20"/>
      <c r="E307" s="20"/>
    </row>
    <row r="308" spans="1:5">
      <c r="A308" s="20" t="s">
        <v>429</v>
      </c>
      <c r="B308" s="20"/>
      <c r="C308" s="27"/>
      <c r="D308" s="32">
        <f>D276+D281+D293+D299+D306</f>
        <v>13526769</v>
      </c>
      <c r="E308" s="20"/>
    </row>
    <row r="309" spans="1:5">
      <c r="A309" s="20"/>
      <c r="B309" s="20"/>
      <c r="C309" s="27"/>
      <c r="D309" s="20"/>
      <c r="E309" s="20"/>
    </row>
    <row r="310" spans="1:5">
      <c r="A310" s="20"/>
      <c r="B310" s="20"/>
      <c r="C310" s="27"/>
      <c r="D310" s="20"/>
      <c r="E310" s="20"/>
    </row>
    <row r="311" spans="1:5">
      <c r="A311" s="20"/>
      <c r="B311" s="20"/>
      <c r="C311" s="27"/>
      <c r="D311" s="20"/>
      <c r="E311" s="20"/>
    </row>
    <row r="312" spans="1:5">
      <c r="A312" s="38" t="s">
        <v>430</v>
      </c>
      <c r="B312" s="38"/>
      <c r="C312" s="38"/>
      <c r="D312" s="38"/>
      <c r="E312" s="38"/>
    </row>
    <row r="313" spans="1:5">
      <c r="A313" s="45" t="s">
        <v>431</v>
      </c>
      <c r="B313" s="45"/>
      <c r="C313" s="45"/>
      <c r="D313" s="45"/>
      <c r="E313" s="45"/>
    </row>
    <row r="314" spans="1:5">
      <c r="A314" s="20" t="s">
        <v>432</v>
      </c>
      <c r="B314" s="46" t="s">
        <v>284</v>
      </c>
      <c r="C314" s="47"/>
      <c r="D314" s="20"/>
      <c r="E314" s="20"/>
    </row>
    <row r="315" spans="1:5">
      <c r="A315" s="20" t="s">
        <v>433</v>
      </c>
      <c r="B315" s="46" t="s">
        <v>284</v>
      </c>
      <c r="C315" s="47">
        <v>290964</v>
      </c>
      <c r="D315" s="20"/>
      <c r="E315" s="20"/>
    </row>
    <row r="316" spans="1:5">
      <c r="A316" s="20" t="s">
        <v>434</v>
      </c>
      <c r="B316" s="46" t="s">
        <v>284</v>
      </c>
      <c r="C316" s="47">
        <v>585569</v>
      </c>
      <c r="D316" s="20"/>
      <c r="E316" s="20"/>
    </row>
    <row r="317" spans="1:5">
      <c r="A317" s="20" t="s">
        <v>435</v>
      </c>
      <c r="B317" s="46" t="s">
        <v>284</v>
      </c>
      <c r="C317" s="47">
        <v>1605</v>
      </c>
      <c r="D317" s="20"/>
      <c r="E317" s="20"/>
    </row>
    <row r="318" spans="1:5">
      <c r="A318" s="20" t="s">
        <v>436</v>
      </c>
      <c r="B318" s="46" t="s">
        <v>284</v>
      </c>
      <c r="C318" s="47"/>
      <c r="D318" s="20"/>
      <c r="E318" s="20"/>
    </row>
    <row r="319" spans="1:5">
      <c r="A319" s="20" t="s">
        <v>437</v>
      </c>
      <c r="B319" s="46" t="s">
        <v>284</v>
      </c>
      <c r="C319" s="47">
        <v>325000</v>
      </c>
      <c r="D319" s="20"/>
      <c r="E319" s="20"/>
    </row>
    <row r="320" spans="1:5">
      <c r="A320" s="20" t="s">
        <v>438</v>
      </c>
      <c r="B320" s="46" t="s">
        <v>284</v>
      </c>
      <c r="C320" s="47"/>
      <c r="D320" s="20"/>
      <c r="E320" s="20"/>
    </row>
    <row r="321" spans="1:5">
      <c r="A321" s="20" t="s">
        <v>439</v>
      </c>
      <c r="B321" s="46" t="s">
        <v>284</v>
      </c>
      <c r="C321" s="47"/>
      <c r="D321" s="20"/>
      <c r="E321" s="20"/>
    </row>
    <row r="322" spans="1:5">
      <c r="A322" s="20" t="s">
        <v>440</v>
      </c>
      <c r="B322" s="46" t="s">
        <v>284</v>
      </c>
      <c r="C322" s="47">
        <v>16261</v>
      </c>
      <c r="D322" s="20"/>
      <c r="E322" s="20"/>
    </row>
    <row r="323" spans="1:5">
      <c r="A323" s="20" t="s">
        <v>441</v>
      </c>
      <c r="B323" s="46" t="s">
        <v>284</v>
      </c>
      <c r="C323" s="47">
        <v>226061</v>
      </c>
      <c r="D323" s="20"/>
      <c r="E323" s="20"/>
    </row>
    <row r="324" spans="1:5">
      <c r="A324" s="20" t="s">
        <v>442</v>
      </c>
      <c r="B324" s="20"/>
      <c r="C324" s="27"/>
      <c r="D324" s="32">
        <f>SUM(C314:C323)</f>
        <v>1445460</v>
      </c>
      <c r="E324" s="20"/>
    </row>
    <row r="325" spans="1:5">
      <c r="A325" s="45" t="s">
        <v>443</v>
      </c>
      <c r="B325" s="45"/>
      <c r="C325" s="45"/>
      <c r="D325" s="45"/>
      <c r="E325" s="45"/>
    </row>
    <row r="326" spans="1:5">
      <c r="A326" s="20" t="s">
        <v>444</v>
      </c>
      <c r="B326" s="46" t="s">
        <v>284</v>
      </c>
      <c r="C326" s="47"/>
      <c r="D326" s="20"/>
      <c r="E326" s="20"/>
    </row>
    <row r="327" spans="1:5">
      <c r="A327" s="20" t="s">
        <v>445</v>
      </c>
      <c r="B327" s="46" t="s">
        <v>284</v>
      </c>
      <c r="C327" s="47"/>
      <c r="D327" s="20"/>
      <c r="E327" s="20"/>
    </row>
    <row r="328" spans="1:5">
      <c r="A328" s="20" t="s">
        <v>446</v>
      </c>
      <c r="B328" s="46" t="s">
        <v>284</v>
      </c>
      <c r="C328" s="47"/>
      <c r="D328" s="20"/>
      <c r="E328" s="20"/>
    </row>
    <row r="329" spans="1:5">
      <c r="A329" s="20" t="s">
        <v>447</v>
      </c>
      <c r="B329" s="20"/>
      <c r="C329" s="27"/>
      <c r="D329" s="32">
        <f>SUM(C326:C328)</f>
        <v>0</v>
      </c>
      <c r="E329" s="20"/>
    </row>
    <row r="330" spans="1:5">
      <c r="A330" s="45" t="s">
        <v>448</v>
      </c>
      <c r="B330" s="45"/>
      <c r="C330" s="45"/>
      <c r="D330" s="45"/>
      <c r="E330" s="45"/>
    </row>
    <row r="331" spans="1:5">
      <c r="A331" s="20" t="s">
        <v>449</v>
      </c>
      <c r="B331" s="46" t="s">
        <v>284</v>
      </c>
      <c r="C331" s="47">
        <v>0</v>
      </c>
      <c r="D331" s="20"/>
      <c r="E331" s="20"/>
    </row>
    <row r="332" spans="1:5">
      <c r="A332" s="20" t="s">
        <v>450</v>
      </c>
      <c r="B332" s="46" t="s">
        <v>284</v>
      </c>
      <c r="C332" s="47">
        <v>0</v>
      </c>
      <c r="D332" s="20"/>
      <c r="E332" s="20"/>
    </row>
    <row r="333" spans="1:5">
      <c r="A333" s="20" t="s">
        <v>451</v>
      </c>
      <c r="B333" s="46" t="s">
        <v>284</v>
      </c>
      <c r="C333" s="47">
        <v>343861</v>
      </c>
      <c r="D333" s="20"/>
      <c r="E333" s="20"/>
    </row>
    <row r="334" spans="1:5">
      <c r="A334" s="26" t="s">
        <v>452</v>
      </c>
      <c r="B334" s="46" t="s">
        <v>284</v>
      </c>
      <c r="C334" s="47">
        <f>60456</f>
        <v>60456</v>
      </c>
      <c r="D334" s="20"/>
      <c r="E334" s="20"/>
    </row>
    <row r="335" spans="1:5">
      <c r="A335" s="20" t="s">
        <v>453</v>
      </c>
      <c r="B335" s="46" t="s">
        <v>284</v>
      </c>
      <c r="C335" s="47">
        <v>0</v>
      </c>
      <c r="D335" s="20"/>
      <c r="E335" s="20"/>
    </row>
    <row r="336" spans="1:5">
      <c r="A336" s="26" t="s">
        <v>454</v>
      </c>
      <c r="B336" s="46" t="s">
        <v>284</v>
      </c>
      <c r="C336" s="47">
        <v>0</v>
      </c>
      <c r="D336" s="20"/>
      <c r="E336" s="20"/>
    </row>
    <row r="337" spans="1:5">
      <c r="A337" s="26" t="s">
        <v>455</v>
      </c>
      <c r="B337" s="46" t="s">
        <v>284</v>
      </c>
      <c r="C337" s="272"/>
      <c r="D337" s="20"/>
      <c r="E337" s="20"/>
    </row>
    <row r="338" spans="1:5">
      <c r="A338" s="20" t="s">
        <v>456</v>
      </c>
      <c r="B338" s="46" t="s">
        <v>284</v>
      </c>
      <c r="C338" s="236">
        <v>0</v>
      </c>
      <c r="D338" s="20"/>
      <c r="E338" s="20"/>
    </row>
    <row r="339" spans="1:5">
      <c r="A339" s="20" t="s">
        <v>215</v>
      </c>
      <c r="B339" s="20"/>
      <c r="C339" s="27"/>
      <c r="D339" s="32">
        <f>SUM(C331:C338)</f>
        <v>404317</v>
      </c>
      <c r="E339" s="20"/>
    </row>
    <row r="340" spans="1:5">
      <c r="A340" s="20" t="s">
        <v>457</v>
      </c>
      <c r="B340" s="20"/>
      <c r="C340" s="27"/>
      <c r="D340" s="32">
        <f>C323</f>
        <v>226061</v>
      </c>
      <c r="E340" s="20"/>
    </row>
    <row r="341" spans="1:5">
      <c r="A341" s="20" t="s">
        <v>458</v>
      </c>
      <c r="B341" s="20"/>
      <c r="C341" s="27"/>
      <c r="D341" s="32">
        <f>D339-D340</f>
        <v>178256</v>
      </c>
      <c r="E341" s="20"/>
    </row>
    <row r="342" spans="1:5">
      <c r="A342" s="20"/>
      <c r="B342" s="20"/>
      <c r="C342" s="27"/>
      <c r="D342" s="20"/>
      <c r="E342" s="20"/>
    </row>
    <row r="343" spans="1:5">
      <c r="A343" s="20" t="s">
        <v>459</v>
      </c>
      <c r="B343" s="46" t="s">
        <v>284</v>
      </c>
      <c r="C343" s="326"/>
      <c r="D343" s="20"/>
      <c r="E343" s="20"/>
    </row>
    <row r="344" spans="1:5">
      <c r="A344" s="20"/>
      <c r="B344" s="46"/>
      <c r="C344" s="57"/>
      <c r="D344" s="20"/>
      <c r="E344" s="20"/>
    </row>
    <row r="345" spans="1:5">
      <c r="A345" s="20" t="s">
        <v>460</v>
      </c>
      <c r="B345" s="46" t="s">
        <v>284</v>
      </c>
      <c r="C345" s="234"/>
      <c r="D345" s="20"/>
      <c r="E345" s="20"/>
    </row>
    <row r="346" spans="1:5">
      <c r="A346" s="20" t="s">
        <v>461</v>
      </c>
      <c r="B346" s="46" t="s">
        <v>284</v>
      </c>
      <c r="C346" s="234"/>
      <c r="D346" s="20"/>
      <c r="E346" s="20"/>
    </row>
    <row r="347" spans="1:5">
      <c r="A347" s="20" t="s">
        <v>462</v>
      </c>
      <c r="B347" s="46" t="s">
        <v>284</v>
      </c>
      <c r="C347" s="234"/>
      <c r="D347" s="20"/>
      <c r="E347" s="20"/>
    </row>
    <row r="348" spans="1:5">
      <c r="A348" s="20" t="s">
        <v>463</v>
      </c>
      <c r="B348" s="46" t="s">
        <v>284</v>
      </c>
      <c r="C348" s="234">
        <v>11903053</v>
      </c>
      <c r="D348" s="20"/>
      <c r="E348" s="20"/>
    </row>
    <row r="349" spans="1:5">
      <c r="A349" s="20" t="s">
        <v>464</v>
      </c>
      <c r="B349" s="46" t="s">
        <v>284</v>
      </c>
      <c r="C349" s="234"/>
      <c r="D349" s="20"/>
      <c r="E349" s="20"/>
    </row>
    <row r="350" spans="1:5">
      <c r="A350" s="20" t="s">
        <v>465</v>
      </c>
      <c r="B350" s="20"/>
      <c r="C350" s="27"/>
      <c r="D350" s="32">
        <f>D324+D329+D341+C343+C347+C348</f>
        <v>13526769</v>
      </c>
      <c r="E350" s="20"/>
    </row>
    <row r="351" spans="1:5">
      <c r="A351" s="20"/>
      <c r="B351" s="20"/>
      <c r="C351" s="27"/>
      <c r="D351" s="20"/>
      <c r="E351" s="20"/>
    </row>
    <row r="352" spans="1:5">
      <c r="A352" s="20" t="s">
        <v>466</v>
      </c>
      <c r="B352" s="20"/>
      <c r="C352" s="27"/>
      <c r="D352" s="32">
        <f>D308</f>
        <v>13526769</v>
      </c>
      <c r="E352" s="20"/>
    </row>
    <row r="353" spans="1:5">
      <c r="A353" s="20"/>
      <c r="B353" s="20"/>
      <c r="C353" s="27"/>
      <c r="D353" s="20"/>
      <c r="E353" s="20"/>
    </row>
    <row r="354" spans="1:5">
      <c r="A354" s="20"/>
      <c r="B354" s="20"/>
      <c r="C354" s="27"/>
      <c r="D354" s="20"/>
      <c r="E354" s="20"/>
    </row>
    <row r="355" spans="1:5">
      <c r="A355" s="20"/>
      <c r="B355" s="20"/>
      <c r="C355" s="27"/>
      <c r="D355" s="20"/>
      <c r="E355" s="20"/>
    </row>
    <row r="356" spans="1:5">
      <c r="A356" s="38" t="s">
        <v>467</v>
      </c>
      <c r="B356" s="38"/>
      <c r="C356" s="38"/>
      <c r="D356" s="38"/>
      <c r="E356" s="38"/>
    </row>
    <row r="357" spans="1:5">
      <c r="A357" s="45" t="s">
        <v>468</v>
      </c>
      <c r="B357" s="45"/>
      <c r="C357" s="45"/>
      <c r="D357" s="45"/>
      <c r="E357" s="45"/>
    </row>
    <row r="358" spans="1:5">
      <c r="A358" s="20" t="s">
        <v>469</v>
      </c>
      <c r="B358" s="46" t="s">
        <v>284</v>
      </c>
      <c r="C358" s="234">
        <f>1772080+758654</f>
        <v>2530734</v>
      </c>
      <c r="D358" s="20"/>
      <c r="E358" s="20"/>
    </row>
    <row r="359" spans="1:5">
      <c r="A359" s="20" t="s">
        <v>470</v>
      </c>
      <c r="B359" s="46" t="s">
        <v>284</v>
      </c>
      <c r="C359" s="234">
        <v>4201334</v>
      </c>
      <c r="D359" s="20"/>
      <c r="E359" s="20"/>
    </row>
    <row r="360" spans="1:5">
      <c r="A360" s="20" t="s">
        <v>471</v>
      </c>
      <c r="B360" s="20"/>
      <c r="C360" s="27"/>
      <c r="D360" s="32">
        <f>SUM(C358:C359)</f>
        <v>6732068</v>
      </c>
      <c r="E360" s="20"/>
    </row>
    <row r="361" spans="1:5">
      <c r="A361" s="45" t="s">
        <v>472</v>
      </c>
      <c r="B361" s="45"/>
      <c r="C361" s="45"/>
      <c r="D361" s="45"/>
      <c r="E361" s="45"/>
    </row>
    <row r="362" spans="1:5">
      <c r="A362" s="20" t="s">
        <v>377</v>
      </c>
      <c r="B362" s="45"/>
      <c r="C362" s="47">
        <f>C237</f>
        <v>86199</v>
      </c>
      <c r="D362" s="20"/>
      <c r="E362" s="45"/>
    </row>
    <row r="363" spans="1:5">
      <c r="A363" s="20" t="s">
        <v>473</v>
      </c>
      <c r="B363" s="46" t="s">
        <v>284</v>
      </c>
      <c r="C363" s="236">
        <f>D245</f>
        <v>-3193755</v>
      </c>
      <c r="D363" s="20"/>
      <c r="E363" s="20"/>
    </row>
    <row r="364" spans="1:5">
      <c r="A364" s="20" t="s">
        <v>474</v>
      </c>
      <c r="B364" s="46" t="s">
        <v>284</v>
      </c>
      <c r="C364" s="47">
        <f>D252</f>
        <v>54469</v>
      </c>
      <c r="D364" s="20"/>
      <c r="E364" s="20"/>
    </row>
    <row r="365" spans="1:5">
      <c r="A365" s="20" t="s">
        <v>475</v>
      </c>
      <c r="B365" s="46" t="s">
        <v>284</v>
      </c>
      <c r="C365" s="47"/>
      <c r="D365" s="20"/>
      <c r="E365" s="20"/>
    </row>
    <row r="366" spans="1:5">
      <c r="A366" s="20" t="s">
        <v>394</v>
      </c>
      <c r="B366" s="20"/>
      <c r="C366" s="27"/>
      <c r="D366" s="32">
        <f>SUM(C362:C365)</f>
        <v>-3053087</v>
      </c>
      <c r="E366" s="20"/>
    </row>
    <row r="367" spans="1:5">
      <c r="A367" s="20" t="s">
        <v>476</v>
      </c>
      <c r="B367" s="20"/>
      <c r="C367" s="27"/>
      <c r="D367" s="32">
        <f>D360-D366</f>
        <v>9785155</v>
      </c>
      <c r="E367" s="20"/>
    </row>
    <row r="368" spans="1:5">
      <c r="A368" s="58" t="s">
        <v>477</v>
      </c>
      <c r="B368" s="45"/>
      <c r="C368" s="45"/>
      <c r="D368" s="45"/>
      <c r="E368" s="45"/>
    </row>
    <row r="369" spans="1:6">
      <c r="A369" s="32" t="s">
        <v>478</v>
      </c>
      <c r="B369" s="20"/>
      <c r="C369" s="20"/>
      <c r="D369" s="20"/>
      <c r="E369" s="20"/>
    </row>
    <row r="370" spans="1:6">
      <c r="A370" s="59" t="s">
        <v>479</v>
      </c>
      <c r="B370" s="40" t="s">
        <v>284</v>
      </c>
      <c r="C370" s="273"/>
      <c r="D370" s="32"/>
      <c r="E370" s="32"/>
    </row>
    <row r="371" spans="1:6">
      <c r="A371" s="59" t="s">
        <v>480</v>
      </c>
      <c r="B371" s="40" t="s">
        <v>284</v>
      </c>
      <c r="C371" s="273">
        <v>35759</v>
      </c>
      <c r="D371" s="32"/>
      <c r="E371" s="32"/>
    </row>
    <row r="372" spans="1:6">
      <c r="A372" s="59" t="s">
        <v>481</v>
      </c>
      <c r="B372" s="40" t="s">
        <v>284</v>
      </c>
      <c r="C372" s="273"/>
      <c r="D372" s="32"/>
      <c r="E372" s="32"/>
    </row>
    <row r="373" spans="1:6">
      <c r="A373" s="59" t="s">
        <v>482</v>
      </c>
      <c r="B373" s="40" t="s">
        <v>284</v>
      </c>
      <c r="C373" s="273"/>
      <c r="D373" s="32"/>
      <c r="E373" s="32"/>
    </row>
    <row r="374" spans="1:6">
      <c r="A374" s="59" t="s">
        <v>483</v>
      </c>
      <c r="B374" s="40" t="s">
        <v>284</v>
      </c>
      <c r="C374" s="273"/>
      <c r="D374" s="32"/>
      <c r="E374" s="32"/>
    </row>
    <row r="375" spans="1:6">
      <c r="A375" s="59" t="s">
        <v>484</v>
      </c>
      <c r="B375" s="40" t="s">
        <v>284</v>
      </c>
      <c r="C375" s="273"/>
      <c r="D375" s="32"/>
      <c r="E375" s="32"/>
    </row>
    <row r="376" spans="1:6">
      <c r="A376" s="59" t="s">
        <v>485</v>
      </c>
      <c r="B376" s="40" t="s">
        <v>284</v>
      </c>
      <c r="C376" s="273"/>
      <c r="D376" s="32"/>
      <c r="E376" s="32"/>
    </row>
    <row r="377" spans="1:6">
      <c r="A377" s="59" t="s">
        <v>486</v>
      </c>
      <c r="B377" s="40" t="s">
        <v>284</v>
      </c>
      <c r="C377" s="273"/>
      <c r="D377" s="32"/>
      <c r="E377" s="32"/>
    </row>
    <row r="378" spans="1:6">
      <c r="A378" s="59" t="s">
        <v>487</v>
      </c>
      <c r="B378" s="40" t="s">
        <v>284</v>
      </c>
      <c r="C378" s="273"/>
      <c r="D378" s="32"/>
      <c r="E378" s="32"/>
    </row>
    <row r="379" spans="1:6">
      <c r="A379" s="59" t="s">
        <v>488</v>
      </c>
      <c r="B379" s="40" t="s">
        <v>284</v>
      </c>
      <c r="C379" s="273"/>
      <c r="D379" s="32"/>
      <c r="E379" s="32"/>
    </row>
    <row r="380" spans="1:6">
      <c r="A380" s="59" t="s">
        <v>489</v>
      </c>
      <c r="B380" s="40" t="s">
        <v>284</v>
      </c>
      <c r="C380" s="236">
        <v>45208</v>
      </c>
      <c r="D380" s="32"/>
      <c r="E380" s="237" t="str">
        <f>IF(OR(C380&gt;999999,C380/(D360+D383)&gt;0.01),"Additional Classification Necessary - See Responses-2 Tab","")</f>
        <v/>
      </c>
      <c r="F380" s="60"/>
    </row>
    <row r="381" spans="1:6">
      <c r="A381" s="61" t="s">
        <v>490</v>
      </c>
      <c r="B381" s="46"/>
      <c r="C381" s="46"/>
      <c r="D381" s="32">
        <f>SUM(C370:C380)</f>
        <v>80967</v>
      </c>
      <c r="E381" s="32"/>
      <c r="F381" s="60"/>
    </row>
    <row r="382" spans="1:6">
      <c r="A382" s="56" t="s">
        <v>491</v>
      </c>
      <c r="B382" s="46" t="s">
        <v>284</v>
      </c>
      <c r="C382" s="47">
        <v>0</v>
      </c>
      <c r="D382" s="32"/>
      <c r="E382" s="20"/>
    </row>
    <row r="383" spans="1:6">
      <c r="A383" s="20" t="s">
        <v>492</v>
      </c>
      <c r="B383" s="20"/>
      <c r="C383" s="27"/>
      <c r="D383" s="32">
        <f>D381+C382</f>
        <v>80967</v>
      </c>
      <c r="E383" s="20"/>
    </row>
    <row r="384" spans="1:6">
      <c r="A384" s="20" t="s">
        <v>493</v>
      </c>
      <c r="B384" s="20"/>
      <c r="C384" s="27"/>
      <c r="D384" s="32">
        <f>D367+D383</f>
        <v>9866122</v>
      </c>
      <c r="E384" s="20"/>
    </row>
    <row r="385" spans="1:5">
      <c r="A385" s="20"/>
      <c r="B385" s="20"/>
      <c r="C385" s="27"/>
      <c r="D385" s="20"/>
      <c r="E385" s="20"/>
    </row>
    <row r="386" spans="1:5">
      <c r="A386" s="20"/>
      <c r="B386" s="20"/>
      <c r="C386" s="27"/>
      <c r="D386" s="20"/>
      <c r="E386" s="20"/>
    </row>
    <row r="387" spans="1:5">
      <c r="A387" s="20"/>
      <c r="B387" s="20"/>
      <c r="C387" s="27"/>
      <c r="D387" s="20"/>
      <c r="E387" s="20"/>
    </row>
    <row r="388" spans="1:5">
      <c r="A388" s="45" t="s">
        <v>494</v>
      </c>
      <c r="B388" s="45"/>
      <c r="C388" s="45"/>
      <c r="D388" s="45"/>
      <c r="E388" s="45"/>
    </row>
    <row r="389" spans="1:5">
      <c r="A389" s="20" t="s">
        <v>495</v>
      </c>
      <c r="B389" s="46" t="s">
        <v>284</v>
      </c>
      <c r="C389" s="47">
        <v>5045256</v>
      </c>
      <c r="D389" s="20"/>
      <c r="E389" s="20"/>
    </row>
    <row r="390" spans="1:5">
      <c r="A390" s="20" t="s">
        <v>9</v>
      </c>
      <c r="B390" s="46" t="s">
        <v>284</v>
      </c>
      <c r="C390" s="47">
        <v>1148134</v>
      </c>
      <c r="D390" s="20"/>
      <c r="E390" s="20"/>
    </row>
    <row r="391" spans="1:5">
      <c r="A391" s="20" t="s">
        <v>249</v>
      </c>
      <c r="B391" s="46" t="s">
        <v>284</v>
      </c>
      <c r="C391" s="47">
        <v>1904397</v>
      </c>
      <c r="D391" s="20"/>
      <c r="E391" s="20"/>
    </row>
    <row r="392" spans="1:5">
      <c r="A392" s="20" t="s">
        <v>496</v>
      </c>
      <c r="B392" s="46" t="s">
        <v>284</v>
      </c>
      <c r="C392" s="47">
        <v>726752</v>
      </c>
      <c r="D392" s="20"/>
      <c r="E392" s="20"/>
    </row>
    <row r="393" spans="1:5">
      <c r="A393" s="20" t="s">
        <v>497</v>
      </c>
      <c r="B393" s="46" t="s">
        <v>284</v>
      </c>
      <c r="C393" s="47">
        <v>233806</v>
      </c>
      <c r="D393" s="20"/>
      <c r="E393" s="20"/>
    </row>
    <row r="394" spans="1:5">
      <c r="A394" s="20" t="s">
        <v>498</v>
      </c>
      <c r="B394" s="46" t="s">
        <v>284</v>
      </c>
      <c r="C394" s="47">
        <v>1551648</v>
      </c>
      <c r="D394" s="20"/>
      <c r="E394" s="20"/>
    </row>
    <row r="395" spans="1:5">
      <c r="A395" s="20" t="s">
        <v>11</v>
      </c>
      <c r="B395" s="46" t="s">
        <v>284</v>
      </c>
      <c r="C395" s="47">
        <v>716396</v>
      </c>
      <c r="D395" s="20"/>
      <c r="E395" s="20"/>
    </row>
    <row r="396" spans="1:5">
      <c r="A396" s="20" t="s">
        <v>499</v>
      </c>
      <c r="B396" s="46" t="s">
        <v>284</v>
      </c>
      <c r="C396" s="47">
        <v>6539</v>
      </c>
      <c r="D396" s="20"/>
      <c r="E396" s="20"/>
    </row>
    <row r="397" spans="1:5">
      <c r="A397" s="20" t="s">
        <v>500</v>
      </c>
      <c r="B397" s="46" t="s">
        <v>284</v>
      </c>
      <c r="C397" s="47">
        <v>104436</v>
      </c>
      <c r="D397" s="20"/>
      <c r="E397" s="20"/>
    </row>
    <row r="398" spans="1:5">
      <c r="A398" s="20" t="s">
        <v>501</v>
      </c>
      <c r="B398" s="46" t="s">
        <v>284</v>
      </c>
      <c r="C398" s="236">
        <v>29488</v>
      </c>
      <c r="D398" s="20"/>
      <c r="E398" s="20"/>
    </row>
    <row r="399" spans="1:5">
      <c r="A399" s="20" t="s">
        <v>502</v>
      </c>
      <c r="B399" s="46" t="s">
        <v>284</v>
      </c>
      <c r="C399" s="47">
        <v>42012</v>
      </c>
      <c r="D399" s="20"/>
      <c r="E399" s="20"/>
    </row>
    <row r="400" spans="1:5">
      <c r="A400" s="32" t="s">
        <v>503</v>
      </c>
      <c r="B400" s="20"/>
      <c r="C400" s="20"/>
      <c r="D400" s="20"/>
      <c r="E400" s="20"/>
    </row>
    <row r="401" spans="1:9">
      <c r="A401" s="33" t="s">
        <v>255</v>
      </c>
      <c r="B401" s="40" t="s">
        <v>284</v>
      </c>
      <c r="C401" s="273"/>
      <c r="D401" s="32"/>
      <c r="E401" s="32"/>
    </row>
    <row r="402" spans="1:9">
      <c r="A402" s="33" t="s">
        <v>256</v>
      </c>
      <c r="B402" s="40" t="s">
        <v>284</v>
      </c>
      <c r="C402" s="273"/>
      <c r="D402" s="32"/>
      <c r="E402" s="32"/>
    </row>
    <row r="403" spans="1:9">
      <c r="A403" s="33" t="s">
        <v>504</v>
      </c>
      <c r="B403" s="40" t="s">
        <v>284</v>
      </c>
      <c r="C403" s="273"/>
      <c r="D403" s="32"/>
      <c r="E403" s="32"/>
    </row>
    <row r="404" spans="1:9">
      <c r="A404" s="33" t="s">
        <v>258</v>
      </c>
      <c r="B404" s="40" t="s">
        <v>284</v>
      </c>
      <c r="C404" s="273"/>
      <c r="D404" s="32"/>
      <c r="E404" s="32"/>
    </row>
    <row r="405" spans="1:9">
      <c r="A405" s="33" t="s">
        <v>259</v>
      </c>
      <c r="B405" s="40" t="s">
        <v>284</v>
      </c>
      <c r="C405" s="273"/>
      <c r="D405" s="32"/>
      <c r="E405" s="32"/>
    </row>
    <row r="406" spans="1:9">
      <c r="A406" s="33" t="s">
        <v>260</v>
      </c>
      <c r="B406" s="40" t="s">
        <v>284</v>
      </c>
      <c r="C406" s="273"/>
      <c r="D406" s="32"/>
      <c r="E406" s="32"/>
    </row>
    <row r="407" spans="1:9">
      <c r="A407" s="33" t="s">
        <v>261</v>
      </c>
      <c r="B407" s="40" t="s">
        <v>284</v>
      </c>
      <c r="C407" s="273"/>
      <c r="D407" s="32"/>
      <c r="E407" s="32"/>
    </row>
    <row r="408" spans="1:9">
      <c r="A408" s="33" t="s">
        <v>262</v>
      </c>
      <c r="B408" s="40" t="s">
        <v>284</v>
      </c>
      <c r="C408" s="273"/>
      <c r="D408" s="32"/>
      <c r="E408" s="32"/>
    </row>
    <row r="409" spans="1:9">
      <c r="A409" s="33" t="s">
        <v>263</v>
      </c>
      <c r="B409" s="40" t="s">
        <v>284</v>
      </c>
      <c r="C409" s="273"/>
      <c r="D409" s="32"/>
      <c r="E409" s="32"/>
    </row>
    <row r="410" spans="1:9">
      <c r="A410" s="33" t="s">
        <v>264</v>
      </c>
      <c r="B410" s="40" t="s">
        <v>284</v>
      </c>
      <c r="C410" s="273">
        <v>84785</v>
      </c>
      <c r="D410" s="32"/>
      <c r="E410" s="32"/>
    </row>
    <row r="411" spans="1:9">
      <c r="A411" s="33" t="s">
        <v>265</v>
      </c>
      <c r="B411" s="40" t="s">
        <v>284</v>
      </c>
      <c r="C411" s="273">
        <v>89192</v>
      </c>
      <c r="D411" s="32"/>
      <c r="E411" s="32"/>
    </row>
    <row r="412" spans="1:9">
      <c r="A412" s="33" t="s">
        <v>266</v>
      </c>
      <c r="B412" s="40" t="s">
        <v>284</v>
      </c>
      <c r="C412" s="273">
        <v>0</v>
      </c>
      <c r="D412" s="32"/>
      <c r="E412" s="32"/>
    </row>
    <row r="413" spans="1:9">
      <c r="A413" s="33" t="s">
        <v>267</v>
      </c>
      <c r="B413" s="40" t="s">
        <v>284</v>
      </c>
      <c r="C413" s="273"/>
      <c r="D413" s="32"/>
      <c r="E413" s="32"/>
    </row>
    <row r="414" spans="1:9">
      <c r="A414" s="33" t="s">
        <v>268</v>
      </c>
      <c r="B414" s="40" t="s">
        <v>284</v>
      </c>
      <c r="C414" s="236">
        <f>489881-SUM(C401:C413)-1</f>
        <v>315903</v>
      </c>
      <c r="D414" s="32"/>
      <c r="E414" s="237" t="str">
        <f>IF(OR(C414&gt;999999,C414/(D416)&gt;0.01),"Additional Classification Necessary - See Responses-2 Tab","")</f>
        <v>Additional Classification Necessary - See Responses-2 Tab</v>
      </c>
      <c r="F414" s="60"/>
      <c r="G414" s="60"/>
      <c r="H414" s="60"/>
      <c r="I414" s="60"/>
    </row>
    <row r="415" spans="1:9">
      <c r="A415" s="62" t="s">
        <v>505</v>
      </c>
      <c r="B415" s="46"/>
      <c r="C415" s="46"/>
      <c r="D415" s="32">
        <f>SUM(C401:C414)</f>
        <v>489880</v>
      </c>
      <c r="E415" s="32"/>
      <c r="F415" s="60"/>
      <c r="G415" s="60"/>
      <c r="H415" s="60"/>
      <c r="I415" s="60"/>
    </row>
    <row r="416" spans="1:9">
      <c r="A416" s="32" t="s">
        <v>506</v>
      </c>
      <c r="B416" s="20"/>
      <c r="C416" s="27"/>
      <c r="D416" s="32">
        <f>SUM(C389:C399,D415)</f>
        <v>11998744</v>
      </c>
      <c r="E416" s="32"/>
    </row>
    <row r="417" spans="1:13">
      <c r="A417" s="32" t="s">
        <v>507</v>
      </c>
      <c r="B417" s="20"/>
      <c r="C417" s="27"/>
      <c r="D417" s="32">
        <f>D384-D416</f>
        <v>-2132622</v>
      </c>
      <c r="E417" s="32"/>
    </row>
    <row r="418" spans="1:13">
      <c r="A418" s="32" t="s">
        <v>508</v>
      </c>
      <c r="B418" s="20"/>
      <c r="C418" s="236">
        <f>821771+237619+125133+147502</f>
        <v>1332025</v>
      </c>
      <c r="D418" s="32"/>
      <c r="E418" s="32"/>
    </row>
    <row r="419" spans="1:13">
      <c r="A419" s="59" t="s">
        <v>509</v>
      </c>
      <c r="B419" s="46" t="s">
        <v>284</v>
      </c>
      <c r="C419" s="273"/>
      <c r="D419" s="32"/>
      <c r="E419" s="32"/>
    </row>
    <row r="420" spans="1:13">
      <c r="A420" s="61" t="s">
        <v>510</v>
      </c>
      <c r="B420" s="20"/>
      <c r="C420" s="20"/>
      <c r="D420" s="32">
        <f>SUM(C418:C419)</f>
        <v>1332025</v>
      </c>
      <c r="E420" s="32"/>
    </row>
    <row r="421" spans="1:13">
      <c r="A421" s="32" t="s">
        <v>511</v>
      </c>
      <c r="B421" s="20"/>
      <c r="C421" s="27"/>
      <c r="D421" s="32">
        <f>D417+D420</f>
        <v>-800597</v>
      </c>
      <c r="E421" s="32"/>
      <c r="F421" s="63"/>
    </row>
    <row r="422" spans="1:13">
      <c r="A422" s="32" t="s">
        <v>512</v>
      </c>
      <c r="B422" s="46" t="s">
        <v>284</v>
      </c>
      <c r="C422" s="47"/>
      <c r="D422" s="32"/>
      <c r="E422" s="20"/>
    </row>
    <row r="423" spans="1:13">
      <c r="A423" s="20" t="s">
        <v>513</v>
      </c>
      <c r="B423" s="46" t="s">
        <v>284</v>
      </c>
      <c r="C423" s="47"/>
      <c r="D423" s="32"/>
      <c r="E423" s="20"/>
    </row>
    <row r="424" spans="1:13">
      <c r="A424" s="20" t="s">
        <v>514</v>
      </c>
      <c r="B424" s="20"/>
      <c r="C424" s="27"/>
      <c r="D424" s="32">
        <f>D421+C422-C423</f>
        <v>-800597</v>
      </c>
      <c r="E424" s="20"/>
    </row>
    <row r="427" spans="1:13">
      <c r="M427" s="64"/>
    </row>
    <row r="428" spans="1:13">
      <c r="M428" s="64"/>
    </row>
    <row r="429" spans="1:13">
      <c r="M429" s="64"/>
    </row>
    <row r="433" spans="2:7">
      <c r="B433" s="65"/>
      <c r="C433" s="65"/>
      <c r="D433" s="65"/>
      <c r="E433" s="65"/>
      <c r="F433" s="65"/>
      <c r="G433" s="65"/>
    </row>
    <row r="574" spans="2:83">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c r="AT574" s="66"/>
      <c r="AU574" s="66"/>
      <c r="AV574" s="66"/>
      <c r="AW574" s="66"/>
      <c r="AX574" s="66"/>
      <c r="AY574" s="66"/>
      <c r="AZ574" s="66"/>
      <c r="BA574" s="66"/>
      <c r="BB574" s="66"/>
      <c r="BC574" s="66"/>
      <c r="BD574" s="66"/>
      <c r="BE574" s="66"/>
      <c r="BF574" s="66"/>
      <c r="BG574" s="66"/>
      <c r="BH574" s="66"/>
      <c r="BI574" s="66"/>
      <c r="BJ574" s="66"/>
      <c r="BK574" s="66"/>
      <c r="BL574" s="66"/>
      <c r="BM574" s="66"/>
      <c r="BN574" s="66"/>
      <c r="BO574" s="66"/>
      <c r="BP574" s="66"/>
      <c r="BQ574" s="66"/>
      <c r="BR574" s="66"/>
      <c r="BS574" s="66"/>
      <c r="BT574" s="66"/>
      <c r="BU574" s="66"/>
      <c r="BV574" s="66"/>
      <c r="BW574" s="66"/>
      <c r="BX574" s="66"/>
      <c r="BY574" s="66"/>
      <c r="BZ574" s="66"/>
      <c r="CA574" s="66"/>
      <c r="CB574" s="66"/>
      <c r="CC574" s="66"/>
      <c r="CD574" s="66"/>
      <c r="CE574" s="66"/>
    </row>
    <row r="578" spans="2:83">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c r="AT578" s="66"/>
      <c r="AU578" s="66"/>
      <c r="AV578" s="66"/>
      <c r="AW578" s="66"/>
      <c r="AX578" s="66"/>
      <c r="AY578" s="66"/>
      <c r="AZ578" s="66"/>
      <c r="BA578" s="66"/>
      <c r="BB578" s="66"/>
      <c r="BC578" s="66"/>
      <c r="BD578" s="66"/>
      <c r="BE578" s="66"/>
      <c r="BF578" s="66"/>
      <c r="BG578" s="66"/>
      <c r="BH578" s="66"/>
      <c r="BI578" s="66"/>
      <c r="BJ578" s="66"/>
      <c r="BK578" s="66"/>
      <c r="BL578" s="66"/>
      <c r="BM578" s="66"/>
      <c r="BN578" s="66"/>
      <c r="BO578" s="66"/>
      <c r="BP578" s="66"/>
      <c r="BQ578" s="66"/>
      <c r="BR578" s="66"/>
      <c r="BS578" s="66"/>
      <c r="BT578" s="66"/>
      <c r="BU578" s="66"/>
      <c r="BV578" s="66"/>
      <c r="BW578" s="66"/>
      <c r="BX578" s="66"/>
      <c r="BY578" s="66"/>
      <c r="BZ578" s="66"/>
      <c r="CA578" s="66"/>
      <c r="CB578" s="66"/>
      <c r="CC578" s="66"/>
      <c r="CD578" s="66"/>
      <c r="CE578" s="66"/>
    </row>
    <row r="582" spans="2:83">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c r="AT582" s="66"/>
      <c r="AU582" s="66"/>
      <c r="AV582" s="66"/>
      <c r="AW582" s="66"/>
      <c r="AX582" s="66"/>
      <c r="AY582" s="66"/>
      <c r="AZ582" s="66"/>
      <c r="BA582" s="66"/>
      <c r="BB582" s="66"/>
      <c r="BC582" s="66"/>
      <c r="BD582" s="66"/>
      <c r="BE582" s="66"/>
      <c r="BF582" s="66"/>
      <c r="BG582" s="66"/>
      <c r="BH582" s="66"/>
      <c r="BI582" s="66"/>
      <c r="BJ582" s="66"/>
      <c r="BK582" s="66"/>
      <c r="BL582" s="66"/>
      <c r="BM582" s="66"/>
      <c r="BN582" s="66"/>
      <c r="BO582" s="66"/>
      <c r="BP582" s="66"/>
      <c r="BQ582" s="66"/>
      <c r="BR582" s="66"/>
      <c r="BS582" s="66"/>
      <c r="BT582" s="66"/>
      <c r="BU582" s="66"/>
      <c r="BV582" s="66"/>
      <c r="BW582" s="66"/>
      <c r="BX582" s="66"/>
      <c r="BY582" s="66"/>
      <c r="BZ582" s="66"/>
      <c r="CA582" s="66"/>
      <c r="CB582" s="66"/>
      <c r="CC582" s="66"/>
      <c r="CD582" s="66"/>
      <c r="CE582" s="66"/>
    </row>
    <row r="612" spans="1:14" s="231" customFormat="1" ht="12.6" customHeight="1">
      <c r="A612" s="251"/>
      <c r="C612" s="249" t="s">
        <v>515</v>
      </c>
      <c r="D612" s="256">
        <f>CE90-(BE90+CD90)</f>
        <v>28810</v>
      </c>
      <c r="E612" s="258">
        <f>SUM(C624:D647)+SUM(C668:D713)</f>
        <v>10023145.287955573</v>
      </c>
      <c r="F612" s="258">
        <f>CE64-(AX64+BD64+BE64+BG64+BJ64+BN64+BP64+BQ64+CB64+CC64+CD64)</f>
        <v>679055</v>
      </c>
      <c r="G612" s="256">
        <f>CE91-(AX91+AY91+BD91+BE91+BG91+BJ91+BN91+BP91+BQ91+CB91+CC91+CD91)</f>
        <v>12403</v>
      </c>
      <c r="H612" s="261">
        <f>CE60-(AX60+AY60+AZ60+BD60+BE60+BG60+BJ60+BN60+BO60+BP60+BQ60+BR60+CB60+CC60+CD60)</f>
        <v>56.4</v>
      </c>
      <c r="I612" s="256">
        <f>CE92-(AX92+AY92+AZ92+BD92+BE92+BF92+BG92+BJ92+BN92+BO92+BP92+BQ92+BR92+CB92+CC92+CD92)</f>
        <v>21970</v>
      </c>
      <c r="J612" s="256">
        <f>CE93-(AX93+AY93+AZ93+BA93+BD93+BE93+BF93+BG93+BJ93+BN93+BO93+BP93+BQ93+BR93+CB93+CC93+CD93)</f>
        <v>49560</v>
      </c>
      <c r="K612" s="256">
        <f>CE89-(AW89+AX89+AY89+AZ89+BA89+BB89+BC89+BD89+BE89+BF89+BG89+BH89+BI89+BJ89+BK89+BL89+BM89+BN89+BO89+BP89+BQ89+BR89+BS89+BT89+BU89+BV89+BW89+BX89+CB89+CC89+CD89)</f>
        <v>6732069</v>
      </c>
      <c r="L612" s="262">
        <f>CE94-(AW94+AX94+AY94+AZ94+BA94+BB94+BC94+BD94+BE94+BF94+BG94+BH94+BI94+BJ94+BK94+BL94+BM94+BN94+BO94+BP94+BQ94+BR94+BS94+BT94+BU94+BV94+BW94+BX94+BY94+BZ94+CA94+CB94+CC94+CD94)</f>
        <v>23.109999999999996</v>
      </c>
    </row>
    <row r="613" spans="1:14" s="231" customFormat="1" ht="12.6" customHeight="1">
      <c r="A613" s="251"/>
      <c r="C613" s="249" t="s">
        <v>516</v>
      </c>
      <c r="D613" s="257" t="s">
        <v>517</v>
      </c>
      <c r="E613" s="259" t="s">
        <v>518</v>
      </c>
      <c r="F613" s="260" t="s">
        <v>519</v>
      </c>
      <c r="G613" s="257" t="s">
        <v>520</v>
      </c>
      <c r="H613" s="260" t="s">
        <v>521</v>
      </c>
      <c r="I613" s="257" t="s">
        <v>522</v>
      </c>
      <c r="J613" s="257" t="s">
        <v>523</v>
      </c>
      <c r="K613" s="249" t="s">
        <v>524</v>
      </c>
      <c r="L613" s="250" t="s">
        <v>525</v>
      </c>
    </row>
    <row r="614" spans="1:14" s="231" customFormat="1" ht="12.6" customHeight="1">
      <c r="A614" s="251">
        <v>8430</v>
      </c>
      <c r="B614" s="250" t="s">
        <v>152</v>
      </c>
      <c r="C614" s="256">
        <f>BE85</f>
        <v>626448</v>
      </c>
      <c r="D614" s="256"/>
      <c r="E614" s="258"/>
      <c r="F614" s="258"/>
      <c r="G614" s="256"/>
      <c r="H614" s="258"/>
      <c r="I614" s="256"/>
      <c r="J614" s="256"/>
      <c r="N614" s="252" t="s">
        <v>526</v>
      </c>
    </row>
    <row r="615" spans="1:14" s="231" customFormat="1" ht="12.6" customHeight="1">
      <c r="A615" s="251"/>
      <c r="B615" s="250" t="s">
        <v>527</v>
      </c>
      <c r="C615" s="256">
        <f>CD69-CD84</f>
        <v>175936</v>
      </c>
      <c r="D615" s="256">
        <f>SUM(C614:C615)</f>
        <v>802384</v>
      </c>
      <c r="E615" s="258"/>
      <c r="F615" s="258"/>
      <c r="G615" s="256"/>
      <c r="H615" s="258"/>
      <c r="I615" s="256"/>
      <c r="J615" s="256"/>
      <c r="N615" s="252" t="s">
        <v>528</v>
      </c>
    </row>
    <row r="616" spans="1:14" s="231" customFormat="1" ht="12.6" customHeight="1">
      <c r="A616" s="251">
        <v>8310</v>
      </c>
      <c r="B616" s="255" t="s">
        <v>529</v>
      </c>
      <c r="C616" s="256">
        <f>AX85</f>
        <v>0</v>
      </c>
      <c r="D616" s="256">
        <f>(D615/D612)*AX90</f>
        <v>0</v>
      </c>
      <c r="E616" s="258"/>
      <c r="F616" s="258"/>
      <c r="G616" s="256"/>
      <c r="H616" s="258"/>
      <c r="I616" s="256"/>
      <c r="J616" s="256"/>
      <c r="N616" s="252" t="s">
        <v>530</v>
      </c>
    </row>
    <row r="617" spans="1:14" s="231" customFormat="1" ht="12.6" customHeight="1">
      <c r="A617" s="251">
        <v>8510</v>
      </c>
      <c r="B617" s="255" t="s">
        <v>157</v>
      </c>
      <c r="C617" s="256">
        <f>BJ85</f>
        <v>0</v>
      </c>
      <c r="D617" s="256">
        <f>(D615/D612)*BJ90</f>
        <v>0</v>
      </c>
      <c r="E617" s="258"/>
      <c r="F617" s="258"/>
      <c r="G617" s="256"/>
      <c r="H617" s="258"/>
      <c r="I617" s="256"/>
      <c r="J617" s="256"/>
      <c r="N617" s="252" t="s">
        <v>531</v>
      </c>
    </row>
    <row r="618" spans="1:14" s="231" customFormat="1" ht="12.6" customHeight="1">
      <c r="A618" s="251">
        <v>8470</v>
      </c>
      <c r="B618" s="255" t="s">
        <v>532</v>
      </c>
      <c r="C618" s="256">
        <f>BG85</f>
        <v>0</v>
      </c>
      <c r="D618" s="256">
        <f>(D615/D612)*BG90</f>
        <v>0</v>
      </c>
      <c r="E618" s="258"/>
      <c r="F618" s="258"/>
      <c r="G618" s="256"/>
      <c r="H618" s="258"/>
      <c r="I618" s="256"/>
      <c r="J618" s="256"/>
      <c r="N618" s="252" t="s">
        <v>533</v>
      </c>
    </row>
    <row r="619" spans="1:14" s="231" customFormat="1" ht="12.6" customHeight="1">
      <c r="A619" s="251">
        <v>8610</v>
      </c>
      <c r="B619" s="255" t="s">
        <v>534</v>
      </c>
      <c r="C619" s="256">
        <f>BN85</f>
        <v>1833225</v>
      </c>
      <c r="D619" s="256">
        <f>(D615/D612)*BN90</f>
        <v>97923.712044429019</v>
      </c>
      <c r="E619" s="258"/>
      <c r="F619" s="258"/>
      <c r="G619" s="256"/>
      <c r="H619" s="258"/>
      <c r="I619" s="256"/>
      <c r="J619" s="256"/>
      <c r="N619" s="252" t="s">
        <v>535</v>
      </c>
    </row>
    <row r="620" spans="1:14" s="231" customFormat="1" ht="12.6" customHeight="1">
      <c r="A620" s="251">
        <v>8790</v>
      </c>
      <c r="B620" s="255" t="s">
        <v>536</v>
      </c>
      <c r="C620" s="256">
        <f>CC85</f>
        <v>0</v>
      </c>
      <c r="D620" s="256">
        <f>(D615/D612)*CC90</f>
        <v>0</v>
      </c>
      <c r="E620" s="258"/>
      <c r="F620" s="258"/>
      <c r="G620" s="256"/>
      <c r="H620" s="258"/>
      <c r="I620" s="256"/>
      <c r="J620" s="256"/>
      <c r="N620" s="252" t="s">
        <v>537</v>
      </c>
    </row>
    <row r="621" spans="1:14" s="231" customFormat="1" ht="12.6" customHeight="1">
      <c r="A621" s="251">
        <v>8630</v>
      </c>
      <c r="B621" s="255" t="s">
        <v>538</v>
      </c>
      <c r="C621" s="256">
        <f>BP85</f>
        <v>0</v>
      </c>
      <c r="D621" s="256">
        <f>(D615/D612)*BP90</f>
        <v>0</v>
      </c>
      <c r="E621" s="258"/>
      <c r="F621" s="258"/>
      <c r="G621" s="256"/>
      <c r="H621" s="258"/>
      <c r="I621" s="256"/>
      <c r="J621" s="256"/>
      <c r="N621" s="252" t="s">
        <v>539</v>
      </c>
    </row>
    <row r="622" spans="1:14" s="231" customFormat="1" ht="12.6" customHeight="1">
      <c r="A622" s="251">
        <v>8770</v>
      </c>
      <c r="B622" s="250" t="s">
        <v>540</v>
      </c>
      <c r="C622" s="256">
        <f>CB85</f>
        <v>0</v>
      </c>
      <c r="D622" s="256">
        <f>(D615/D612)*CB90</f>
        <v>0</v>
      </c>
      <c r="E622" s="258"/>
      <c r="F622" s="258"/>
      <c r="G622" s="256"/>
      <c r="H622" s="258"/>
      <c r="I622" s="256"/>
      <c r="J622" s="256"/>
      <c r="N622" s="252" t="s">
        <v>541</v>
      </c>
    </row>
    <row r="623" spans="1:14" s="231" customFormat="1" ht="12.6" customHeight="1">
      <c r="A623" s="251">
        <v>8640</v>
      </c>
      <c r="B623" s="255" t="s">
        <v>542</v>
      </c>
      <c r="C623" s="256">
        <f>BQ85</f>
        <v>0</v>
      </c>
      <c r="D623" s="256">
        <f>(D615/D612)*BQ90</f>
        <v>0</v>
      </c>
      <c r="E623" s="258">
        <f>SUM(C616:D623)</f>
        <v>1931148.712044429</v>
      </c>
      <c r="F623" s="258"/>
      <c r="G623" s="256"/>
      <c r="H623" s="258"/>
      <c r="I623" s="256"/>
      <c r="J623" s="256"/>
      <c r="N623" s="252" t="s">
        <v>543</v>
      </c>
    </row>
    <row r="624" spans="1:14" s="231" customFormat="1" ht="12.6" customHeight="1">
      <c r="A624" s="251">
        <v>8420</v>
      </c>
      <c r="B624" s="255" t="s">
        <v>151</v>
      </c>
      <c r="C624" s="256">
        <f>BD85</f>
        <v>208081</v>
      </c>
      <c r="D624" s="256">
        <f>(D615/D612)*BD90</f>
        <v>0</v>
      </c>
      <c r="E624" s="258">
        <f>(E623/E612)*SUM(C624:D624)</f>
        <v>40090.74433289787</v>
      </c>
      <c r="F624" s="258">
        <f>SUM(C624:E624)</f>
        <v>248171.74433289788</v>
      </c>
      <c r="G624" s="256"/>
      <c r="H624" s="258"/>
      <c r="I624" s="256"/>
      <c r="J624" s="256"/>
      <c r="N624" s="252" t="s">
        <v>544</v>
      </c>
    </row>
    <row r="625" spans="1:14" s="231" customFormat="1" ht="12.6" customHeight="1">
      <c r="A625" s="251">
        <v>8320</v>
      </c>
      <c r="B625" s="255" t="s">
        <v>147</v>
      </c>
      <c r="C625" s="256">
        <f>AY85</f>
        <v>492928</v>
      </c>
      <c r="D625" s="256">
        <f>(D615/D612)*AY90</f>
        <v>65505.281777160708</v>
      </c>
      <c r="E625" s="258">
        <f>(E623/E612)*SUM(C625:D625)</f>
        <v>107592.74478068283</v>
      </c>
      <c r="F625" s="258">
        <f>(F624/F612)*AY64</f>
        <v>33604.629803786083</v>
      </c>
      <c r="G625" s="256">
        <f>SUM(C625:F625)</f>
        <v>699630.6563616296</v>
      </c>
      <c r="H625" s="258"/>
      <c r="I625" s="256"/>
      <c r="J625" s="256"/>
      <c r="N625" s="252" t="s">
        <v>545</v>
      </c>
    </row>
    <row r="626" spans="1:14" s="231" customFormat="1" ht="12.6" customHeight="1">
      <c r="A626" s="251">
        <v>8650</v>
      </c>
      <c r="B626" s="255" t="s">
        <v>164</v>
      </c>
      <c r="C626" s="256">
        <f>BR85</f>
        <v>0</v>
      </c>
      <c r="D626" s="256">
        <f>(D615/D612)*BR90</f>
        <v>0</v>
      </c>
      <c r="E626" s="258">
        <f>(E623/E612)*SUM(C626:D626)</f>
        <v>0</v>
      </c>
      <c r="F626" s="258">
        <f>(F624/F612)*BR64</f>
        <v>0</v>
      </c>
      <c r="G626" s="256">
        <f>(G625/G612)*BR91</f>
        <v>0</v>
      </c>
      <c r="H626" s="258"/>
      <c r="I626" s="256"/>
      <c r="J626" s="256"/>
      <c r="N626" s="252" t="s">
        <v>546</v>
      </c>
    </row>
    <row r="627" spans="1:14" s="231" customFormat="1" ht="12.6" customHeight="1">
      <c r="A627" s="251">
        <v>8620</v>
      </c>
      <c r="B627" s="250" t="s">
        <v>547</v>
      </c>
      <c r="C627" s="256">
        <f>BO85</f>
        <v>8485</v>
      </c>
      <c r="D627" s="256">
        <f>(D615/D612)*BO90</f>
        <v>0</v>
      </c>
      <c r="E627" s="258">
        <f>(E623/E612)*SUM(C627:D627)</f>
        <v>1634.7958999843254</v>
      </c>
      <c r="F627" s="258">
        <f>(F624/F612)*BO64</f>
        <v>157.88145813198031</v>
      </c>
      <c r="G627" s="256">
        <f>(G625/G612)*BO91</f>
        <v>0</v>
      </c>
      <c r="H627" s="258"/>
      <c r="I627" s="256"/>
      <c r="J627" s="256"/>
      <c r="N627" s="252" t="s">
        <v>548</v>
      </c>
    </row>
    <row r="628" spans="1:14" s="231" customFormat="1" ht="12.6" customHeight="1">
      <c r="A628" s="251">
        <v>8330</v>
      </c>
      <c r="B628" s="255" t="s">
        <v>148</v>
      </c>
      <c r="C628" s="256">
        <f>AZ85</f>
        <v>16119</v>
      </c>
      <c r="D628" s="256">
        <f>(D615/D612)*AZ90</f>
        <v>23673.252342936481</v>
      </c>
      <c r="E628" s="258">
        <f>(E623/E612)*SUM(C628:D628)</f>
        <v>7666.730816897375</v>
      </c>
      <c r="F628" s="258">
        <f>(F624/F612)*AZ64</f>
        <v>0</v>
      </c>
      <c r="G628" s="256">
        <f>(G625/G612)*AZ91</f>
        <v>0</v>
      </c>
      <c r="H628" s="258">
        <f>SUM(C626:G628)</f>
        <v>57736.660517950164</v>
      </c>
      <c r="I628" s="256"/>
      <c r="J628" s="256"/>
      <c r="N628" s="252" t="s">
        <v>549</v>
      </c>
    </row>
    <row r="629" spans="1:14" s="231" customFormat="1" ht="12.6" customHeight="1">
      <c r="A629" s="251">
        <v>8460</v>
      </c>
      <c r="B629" s="255" t="s">
        <v>153</v>
      </c>
      <c r="C629" s="256">
        <f>BF85</f>
        <v>169795</v>
      </c>
      <c r="D629" s="256">
        <f>(D615/D612)*BF90</f>
        <v>5458.7734814300593</v>
      </c>
      <c r="E629" s="258">
        <f>(E623/E612)*SUM(C629:D629)</f>
        <v>33765.95761275469</v>
      </c>
      <c r="F629" s="258">
        <f>(F624/F612)*BF64</f>
        <v>11019.175565132728</v>
      </c>
      <c r="G629" s="256">
        <f>(G625/G612)*BF91</f>
        <v>0</v>
      </c>
      <c r="H629" s="258">
        <f>(H628/H612)*BF60</f>
        <v>3183.7059257238475</v>
      </c>
      <c r="I629" s="256">
        <f>SUM(C629:H629)</f>
        <v>223222.61258504132</v>
      </c>
      <c r="J629" s="256"/>
      <c r="N629" s="252" t="s">
        <v>550</v>
      </c>
    </row>
    <row r="630" spans="1:14" s="231" customFormat="1" ht="12.6" customHeight="1">
      <c r="A630" s="251">
        <v>8350</v>
      </c>
      <c r="B630" s="255" t="s">
        <v>551</v>
      </c>
      <c r="C630" s="256">
        <f>BA85</f>
        <v>167828</v>
      </c>
      <c r="D630" s="256">
        <f>(D615/D612)*BA90</f>
        <v>35816.238250607428</v>
      </c>
      <c r="E630" s="258">
        <f>(E623/E612)*SUM(C630:D630)</f>
        <v>39235.918178847867</v>
      </c>
      <c r="F630" s="258">
        <f>(F624/F612)*BA64</f>
        <v>7285.5714533820073</v>
      </c>
      <c r="G630" s="256">
        <f>(G625/G612)*BA91</f>
        <v>0</v>
      </c>
      <c r="H630" s="258">
        <f>(H628/H612)*BA60</f>
        <v>2671.8560984370552</v>
      </c>
      <c r="I630" s="256">
        <f>(I629/I612)*BA92</f>
        <v>13066.193890958724</v>
      </c>
      <c r="J630" s="256">
        <f>SUM(C630:I630)</f>
        <v>265903.77787223307</v>
      </c>
      <c r="N630" s="252" t="s">
        <v>552</v>
      </c>
    </row>
    <row r="631" spans="1:14" s="231" customFormat="1" ht="12.6" customHeight="1">
      <c r="A631" s="251">
        <v>8200</v>
      </c>
      <c r="B631" s="255" t="s">
        <v>553</v>
      </c>
      <c r="C631" s="256">
        <f>AW85</f>
        <v>0</v>
      </c>
      <c r="D631" s="256">
        <f>(D615/D612)*AW90</f>
        <v>0</v>
      </c>
      <c r="E631" s="258">
        <f>(E623/E612)*SUM(C631:D631)</f>
        <v>0</v>
      </c>
      <c r="F631" s="258">
        <f>(F624/F612)*AW64</f>
        <v>0</v>
      </c>
      <c r="G631" s="256">
        <f>(G625/G612)*AW91</f>
        <v>0</v>
      </c>
      <c r="H631" s="258">
        <f>(H628/H612)*AW60</f>
        <v>0</v>
      </c>
      <c r="I631" s="256">
        <f>(I629/I612)*AW92</f>
        <v>0</v>
      </c>
      <c r="J631" s="256">
        <f>(J630/J612)*AW93</f>
        <v>0</v>
      </c>
      <c r="N631" s="252" t="s">
        <v>554</v>
      </c>
    </row>
    <row r="632" spans="1:14" s="231" customFormat="1" ht="12.6" customHeight="1">
      <c r="A632" s="251">
        <v>8360</v>
      </c>
      <c r="B632" s="255" t="s">
        <v>555</v>
      </c>
      <c r="C632" s="256">
        <f>BB85</f>
        <v>80832</v>
      </c>
      <c r="D632" s="256">
        <f>(D615/D612)*BB90</f>
        <v>6155.0456091634851</v>
      </c>
      <c r="E632" s="258">
        <f>(E623/E612)*SUM(C632:D632)</f>
        <v>16759.701298009426</v>
      </c>
      <c r="F632" s="258">
        <f>(F624/F612)*BB64</f>
        <v>84.788190478285713</v>
      </c>
      <c r="G632" s="256">
        <f>(G625/G612)*BB91</f>
        <v>0</v>
      </c>
      <c r="H632" s="258">
        <f>(H628/H612)*BB60</f>
        <v>1146.5436131224146</v>
      </c>
      <c r="I632" s="256">
        <f>(I629/I612)*BB92</f>
        <v>2245.4345644649129</v>
      </c>
      <c r="J632" s="256">
        <f>(J630/J612)*BB93</f>
        <v>0</v>
      </c>
      <c r="N632" s="252" t="s">
        <v>556</v>
      </c>
    </row>
    <row r="633" spans="1:14" s="231" customFormat="1" ht="12.6" customHeight="1">
      <c r="A633" s="251">
        <v>8370</v>
      </c>
      <c r="B633" s="255" t="s">
        <v>557</v>
      </c>
      <c r="C633" s="256">
        <f>BC85</f>
        <v>0</v>
      </c>
      <c r="D633" s="256">
        <f>(D615/D612)*BC90</f>
        <v>0</v>
      </c>
      <c r="E633" s="258">
        <f>(E623/E612)*SUM(C633:D633)</f>
        <v>0</v>
      </c>
      <c r="F633" s="258">
        <f>(F624/F612)*BC64</f>
        <v>0</v>
      </c>
      <c r="G633" s="256">
        <f>(G625/G612)*BC91</f>
        <v>0</v>
      </c>
      <c r="H633" s="258">
        <f>(H628/H612)*BC60</f>
        <v>0</v>
      </c>
      <c r="I633" s="256">
        <f>(I629/I612)*BC92</f>
        <v>0</v>
      </c>
      <c r="J633" s="256">
        <f>(J630/J612)*BC93</f>
        <v>0</v>
      </c>
      <c r="N633" s="252" t="s">
        <v>558</v>
      </c>
    </row>
    <row r="634" spans="1:14" s="231" customFormat="1" ht="12.6" customHeight="1">
      <c r="A634" s="251">
        <v>8490</v>
      </c>
      <c r="B634" s="255" t="s">
        <v>559</v>
      </c>
      <c r="C634" s="256">
        <f>BI85</f>
        <v>0</v>
      </c>
      <c r="D634" s="256">
        <f>(D615/D612)*BI90</f>
        <v>0</v>
      </c>
      <c r="E634" s="258">
        <f>(E623/E612)*SUM(C634:D634)</f>
        <v>0</v>
      </c>
      <c r="F634" s="258">
        <f>(F624/F612)*BI64</f>
        <v>0</v>
      </c>
      <c r="G634" s="256">
        <f>(G625/G612)*BI91</f>
        <v>0</v>
      </c>
      <c r="H634" s="258">
        <f>(H628/H612)*BI60</f>
        <v>0</v>
      </c>
      <c r="I634" s="256">
        <f>(I629/I612)*BI92</f>
        <v>0</v>
      </c>
      <c r="J634" s="256">
        <f>(J630/J612)*BI93</f>
        <v>0</v>
      </c>
      <c r="N634" s="252" t="s">
        <v>560</v>
      </c>
    </row>
    <row r="635" spans="1:14" s="231" customFormat="1" ht="12.6" customHeight="1">
      <c r="A635" s="251">
        <v>8530</v>
      </c>
      <c r="B635" s="255" t="s">
        <v>561</v>
      </c>
      <c r="C635" s="256">
        <f>BK85</f>
        <v>0</v>
      </c>
      <c r="D635" s="256">
        <f>(D615/D612)*BK90</f>
        <v>0</v>
      </c>
      <c r="E635" s="258">
        <f>(E623/E612)*SUM(C635:D635)</f>
        <v>0</v>
      </c>
      <c r="F635" s="258">
        <f>(F624/F612)*BK64</f>
        <v>0</v>
      </c>
      <c r="G635" s="256">
        <f>(G625/G612)*BK91</f>
        <v>0</v>
      </c>
      <c r="H635" s="258">
        <f>(H628/H612)*BK60</f>
        <v>0</v>
      </c>
      <c r="I635" s="256">
        <f>(I629/I612)*BK92</f>
        <v>0</v>
      </c>
      <c r="J635" s="256">
        <f>(J630/J612)*BK93</f>
        <v>0</v>
      </c>
      <c r="N635" s="252" t="s">
        <v>562</v>
      </c>
    </row>
    <row r="636" spans="1:14" s="231" customFormat="1" ht="12.6" customHeight="1">
      <c r="A636" s="251">
        <v>8480</v>
      </c>
      <c r="B636" s="255" t="s">
        <v>563</v>
      </c>
      <c r="C636" s="256">
        <f>BH85</f>
        <v>0</v>
      </c>
      <c r="D636" s="256">
        <f>(D615/D612)*BH90</f>
        <v>0</v>
      </c>
      <c r="E636" s="258">
        <f>(E623/E612)*SUM(C636:D636)</f>
        <v>0</v>
      </c>
      <c r="F636" s="258">
        <f>(F624/F612)*BH64</f>
        <v>0</v>
      </c>
      <c r="G636" s="256">
        <f>(G625/G612)*BH91</f>
        <v>0</v>
      </c>
      <c r="H636" s="258">
        <f>(H628/H612)*BH60</f>
        <v>0</v>
      </c>
      <c r="I636" s="256">
        <f>(I629/I612)*BH92</f>
        <v>0</v>
      </c>
      <c r="J636" s="256">
        <f>(J630/J612)*BH93</f>
        <v>0</v>
      </c>
      <c r="N636" s="252" t="s">
        <v>564</v>
      </c>
    </row>
    <row r="637" spans="1:14" s="231" customFormat="1" ht="12.6" customHeight="1">
      <c r="A637" s="251">
        <v>8560</v>
      </c>
      <c r="B637" s="255" t="s">
        <v>159</v>
      </c>
      <c r="C637" s="256">
        <f>BL85</f>
        <v>64202</v>
      </c>
      <c r="D637" s="256">
        <f>(D615/D612)*BL90</f>
        <v>1671.0531065602222</v>
      </c>
      <c r="E637" s="258">
        <f>(E623/E612)*SUM(C637:D637)</f>
        <v>12691.690882504938</v>
      </c>
      <c r="F637" s="258">
        <f>(F624/F612)*BL64</f>
        <v>27.044509031866994</v>
      </c>
      <c r="G637" s="256">
        <f>(G625/G612)*BL91</f>
        <v>0</v>
      </c>
      <c r="H637" s="258">
        <f>(H628/H612)*BL60</f>
        <v>1330.8095509456598</v>
      </c>
      <c r="I637" s="256">
        <f>(I629/I612)*BL92</f>
        <v>609.6202437461302</v>
      </c>
      <c r="J637" s="256">
        <f>(J630/J612)*BL93</f>
        <v>0</v>
      </c>
      <c r="N637" s="252" t="s">
        <v>565</v>
      </c>
    </row>
    <row r="638" spans="1:14" s="231" customFormat="1" ht="12.6" customHeight="1">
      <c r="A638" s="251">
        <v>8590</v>
      </c>
      <c r="B638" s="255" t="s">
        <v>566</v>
      </c>
      <c r="C638" s="256">
        <f>BM85</f>
        <v>805529</v>
      </c>
      <c r="D638" s="256">
        <f>(D615/D612)*BM90</f>
        <v>0</v>
      </c>
      <c r="E638" s="258">
        <f>(E623/E612)*SUM(C638:D638)</f>
        <v>155200.41326086901</v>
      </c>
      <c r="F638" s="258">
        <f>(F624/F612)*BM64</f>
        <v>1172.7814795035297</v>
      </c>
      <c r="G638" s="256">
        <f>(G625/G612)*BM91</f>
        <v>0</v>
      </c>
      <c r="H638" s="258">
        <f>(H628/H612)*BM60</f>
        <v>2600.1971226169044</v>
      </c>
      <c r="I638" s="256">
        <f>(I629/I612)*BM92</f>
        <v>0</v>
      </c>
      <c r="J638" s="256">
        <f>(J630/J612)*BM93</f>
        <v>0</v>
      </c>
      <c r="N638" s="252" t="s">
        <v>567</v>
      </c>
    </row>
    <row r="639" spans="1:14" s="231" customFormat="1" ht="12.6" customHeight="1">
      <c r="A639" s="251">
        <v>8660</v>
      </c>
      <c r="B639" s="255" t="s">
        <v>568</v>
      </c>
      <c r="C639" s="256">
        <f>BS85</f>
        <v>0</v>
      </c>
      <c r="D639" s="256">
        <f>(D615/D612)*BS90</f>
        <v>0</v>
      </c>
      <c r="E639" s="258">
        <f>(E623/E612)*SUM(C639:D639)</f>
        <v>0</v>
      </c>
      <c r="F639" s="258">
        <f>(F624/F612)*BS64</f>
        <v>0</v>
      </c>
      <c r="G639" s="256">
        <f>(G625/G612)*BS91</f>
        <v>0</v>
      </c>
      <c r="H639" s="258">
        <f>(H628/H612)*BS60</f>
        <v>0</v>
      </c>
      <c r="I639" s="256">
        <f>(I629/I612)*BS92</f>
        <v>0</v>
      </c>
      <c r="J639" s="256">
        <f>(J630/J612)*BS93</f>
        <v>0</v>
      </c>
      <c r="N639" s="252" t="s">
        <v>569</v>
      </c>
    </row>
    <row r="640" spans="1:14" s="231" customFormat="1" ht="12.6" customHeight="1">
      <c r="A640" s="251">
        <v>8670</v>
      </c>
      <c r="B640" s="255" t="s">
        <v>570</v>
      </c>
      <c r="C640" s="256">
        <f>BT85</f>
        <v>0</v>
      </c>
      <c r="D640" s="256">
        <f>(D615/D612)*BT90</f>
        <v>0</v>
      </c>
      <c r="E640" s="258">
        <f>(E623/E612)*SUM(C640:D640)</f>
        <v>0</v>
      </c>
      <c r="F640" s="258">
        <f>(F624/F612)*BT64</f>
        <v>0</v>
      </c>
      <c r="G640" s="256">
        <f>(G625/G612)*BT91</f>
        <v>0</v>
      </c>
      <c r="H640" s="258">
        <f>(H628/H612)*BT60</f>
        <v>0</v>
      </c>
      <c r="I640" s="256">
        <f>(I629/I612)*BT92</f>
        <v>0</v>
      </c>
      <c r="J640" s="256">
        <f>(J630/J612)*BT93</f>
        <v>0</v>
      </c>
      <c r="N640" s="252" t="s">
        <v>571</v>
      </c>
    </row>
    <row r="641" spans="1:14" s="231" customFormat="1" ht="12.6" customHeight="1">
      <c r="A641" s="251">
        <v>8680</v>
      </c>
      <c r="B641" s="255" t="s">
        <v>572</v>
      </c>
      <c r="C641" s="256">
        <f>BU85</f>
        <v>0</v>
      </c>
      <c r="D641" s="256">
        <f>(D615/D612)*BU90</f>
        <v>0</v>
      </c>
      <c r="E641" s="258">
        <f>(E623/E612)*SUM(C641:D641)</f>
        <v>0</v>
      </c>
      <c r="F641" s="258">
        <f>(F624/F612)*BU64</f>
        <v>0</v>
      </c>
      <c r="G641" s="256">
        <f>(G625/G612)*BU91</f>
        <v>0</v>
      </c>
      <c r="H641" s="258">
        <f>(H628/H612)*BU60</f>
        <v>0</v>
      </c>
      <c r="I641" s="256">
        <f>(I629/I612)*BU92</f>
        <v>0</v>
      </c>
      <c r="J641" s="256">
        <f>(J630/J612)*BU93</f>
        <v>0</v>
      </c>
      <c r="N641" s="252" t="s">
        <v>573</v>
      </c>
    </row>
    <row r="642" spans="1:14" s="231" customFormat="1" ht="12.6" customHeight="1">
      <c r="A642" s="251">
        <v>8690</v>
      </c>
      <c r="B642" s="255" t="s">
        <v>574</v>
      </c>
      <c r="C642" s="256">
        <f>BV85</f>
        <v>59730</v>
      </c>
      <c r="D642" s="256">
        <f>(D615/D612)*BV90</f>
        <v>1503.9477959041999</v>
      </c>
      <c r="E642" s="258">
        <f>(E623/E612)*SUM(C642:D642)</f>
        <v>11797.879410323912</v>
      </c>
      <c r="F642" s="258">
        <f>(F624/F612)*BV64</f>
        <v>4.7510623974901476</v>
      </c>
      <c r="G642" s="256">
        <f>(G625/G612)*BV91</f>
        <v>0</v>
      </c>
      <c r="H642" s="258">
        <f>(H628/H612)*BV60</f>
        <v>0</v>
      </c>
      <c r="I642" s="256">
        <f>(I629/I612)*BV92</f>
        <v>548.65821937151713</v>
      </c>
      <c r="J642" s="256">
        <f>(J630/J612)*BV93</f>
        <v>0</v>
      </c>
      <c r="N642" s="252" t="s">
        <v>575</v>
      </c>
    </row>
    <row r="643" spans="1:14" s="231" customFormat="1" ht="12.6" customHeight="1">
      <c r="A643" s="251">
        <v>8700</v>
      </c>
      <c r="B643" s="255" t="s">
        <v>576</v>
      </c>
      <c r="C643" s="256">
        <f>BW85</f>
        <v>0</v>
      </c>
      <c r="D643" s="256">
        <f>(D615/D612)*BW90</f>
        <v>0</v>
      </c>
      <c r="E643" s="258">
        <f>(E623/E612)*SUM(C643:D643)</f>
        <v>0</v>
      </c>
      <c r="F643" s="258">
        <f>(F624/F612)*BW64</f>
        <v>0</v>
      </c>
      <c r="G643" s="256">
        <f>(G625/G612)*BW91</f>
        <v>0</v>
      </c>
      <c r="H643" s="258">
        <f>(H628/H612)*BW60</f>
        <v>0</v>
      </c>
      <c r="I643" s="256">
        <f>(I629/I612)*BW92</f>
        <v>0</v>
      </c>
      <c r="J643" s="256">
        <f>(J630/J612)*BW93</f>
        <v>0</v>
      </c>
      <c r="N643" s="252" t="s">
        <v>577</v>
      </c>
    </row>
    <row r="644" spans="1:14" s="231" customFormat="1" ht="12.6" customHeight="1">
      <c r="A644" s="251">
        <v>8710</v>
      </c>
      <c r="B644" s="255" t="s">
        <v>578</v>
      </c>
      <c r="C644" s="256">
        <f>BX85</f>
        <v>0</v>
      </c>
      <c r="D644" s="256">
        <f>(D615/D612)*BX90</f>
        <v>0</v>
      </c>
      <c r="E644" s="258">
        <f>(E623/E612)*SUM(C644:D644)</f>
        <v>0</v>
      </c>
      <c r="F644" s="258">
        <f>(F624/F612)*BX64</f>
        <v>0</v>
      </c>
      <c r="G644" s="256">
        <f>(G625/G612)*BX91</f>
        <v>0</v>
      </c>
      <c r="H644" s="258">
        <f>(H628/H612)*BX60</f>
        <v>0</v>
      </c>
      <c r="I644" s="256">
        <f>(I629/I612)*BX92</f>
        <v>0</v>
      </c>
      <c r="J644" s="256">
        <f>(J630/J612)*BX93</f>
        <v>0</v>
      </c>
      <c r="K644" s="258">
        <f>SUM(C631:J644)</f>
        <v>1225843.3599190137</v>
      </c>
      <c r="L644" s="258"/>
      <c r="N644" s="252" t="s">
        <v>579</v>
      </c>
    </row>
    <row r="645" spans="1:14" s="231" customFormat="1" ht="12.6" customHeight="1">
      <c r="A645" s="251">
        <v>8720</v>
      </c>
      <c r="B645" s="255" t="s">
        <v>580</v>
      </c>
      <c r="C645" s="256">
        <f>BY85</f>
        <v>314122</v>
      </c>
      <c r="D645" s="256">
        <f>(D615/D612)*BY90</f>
        <v>7213.3792433182925</v>
      </c>
      <c r="E645" s="258">
        <f>(E623/E612)*SUM(C645:D645)</f>
        <v>61911.344785725989</v>
      </c>
      <c r="F645" s="258">
        <f>(F624/F612)*BY64</f>
        <v>201.73741872419706</v>
      </c>
      <c r="G645" s="256">
        <f>(G625/G612)*BY91</f>
        <v>0</v>
      </c>
      <c r="H645" s="258">
        <f>(H628/H612)*BY60</f>
        <v>2426.1681813393952</v>
      </c>
      <c r="I645" s="256">
        <f>(I629/I612)*BY92</f>
        <v>2631.5273855041287</v>
      </c>
      <c r="J645" s="256">
        <f>(J630/J612)*BY93</f>
        <v>0</v>
      </c>
      <c r="K645" s="258">
        <v>0</v>
      </c>
      <c r="L645" s="258"/>
      <c r="N645" s="252" t="s">
        <v>581</v>
      </c>
    </row>
    <row r="646" spans="1:14" s="231" customFormat="1" ht="12.6" customHeight="1">
      <c r="A646" s="251">
        <v>8730</v>
      </c>
      <c r="B646" s="255" t="s">
        <v>582</v>
      </c>
      <c r="C646" s="256">
        <f>BZ85</f>
        <v>0</v>
      </c>
      <c r="D646" s="256">
        <f>(D615/D612)*BZ90</f>
        <v>0</v>
      </c>
      <c r="E646" s="258">
        <f>(E623/E612)*SUM(C646:D646)</f>
        <v>0</v>
      </c>
      <c r="F646" s="258">
        <f>(F624/F612)*BZ64</f>
        <v>0</v>
      </c>
      <c r="G646" s="256">
        <f>(G625/G612)*BZ91</f>
        <v>0</v>
      </c>
      <c r="H646" s="258">
        <f>(H628/H612)*BZ60</f>
        <v>0</v>
      </c>
      <c r="I646" s="256">
        <f>(I629/I612)*BZ92</f>
        <v>0</v>
      </c>
      <c r="J646" s="256">
        <f>(J630/J612)*BZ93</f>
        <v>0</v>
      </c>
      <c r="K646" s="258">
        <v>0</v>
      </c>
      <c r="L646" s="258"/>
      <c r="N646" s="252" t="s">
        <v>583</v>
      </c>
    </row>
    <row r="647" spans="1:14" s="231" customFormat="1" ht="12.6" customHeight="1">
      <c r="A647" s="251">
        <v>8740</v>
      </c>
      <c r="B647" s="255" t="s">
        <v>584</v>
      </c>
      <c r="C647" s="256">
        <f>CA85</f>
        <v>0</v>
      </c>
      <c r="D647" s="256">
        <f>(D615/D612)*CA90</f>
        <v>0</v>
      </c>
      <c r="E647" s="258">
        <f>(E623/E612)*SUM(C647:D647)</f>
        <v>0</v>
      </c>
      <c r="F647" s="258">
        <f>(F624/F612)*CA64</f>
        <v>0</v>
      </c>
      <c r="G647" s="256">
        <f>(G625/G612)*CA91</f>
        <v>0</v>
      </c>
      <c r="H647" s="258">
        <f>(H628/H612)*CA60</f>
        <v>0</v>
      </c>
      <c r="I647" s="256">
        <f>(I629/I612)*CA92</f>
        <v>0</v>
      </c>
      <c r="J647" s="256">
        <f>(J630/J612)*CA93</f>
        <v>0</v>
      </c>
      <c r="K647" s="258">
        <v>0</v>
      </c>
      <c r="L647" s="258">
        <f>SUM(C645:K647)</f>
        <v>388506.15701461199</v>
      </c>
      <c r="N647" s="252" t="s">
        <v>585</v>
      </c>
    </row>
    <row r="648" spans="1:14" s="231" customFormat="1" ht="12.6" customHeight="1">
      <c r="A648" s="251"/>
      <c r="B648" s="251"/>
      <c r="C648" s="231">
        <f>SUM(C614:C647)</f>
        <v>5023260</v>
      </c>
      <c r="L648" s="254"/>
    </row>
    <row r="666" spans="1:14" s="231" customFormat="1" ht="12.6" customHeight="1">
      <c r="C666" s="249" t="s">
        <v>586</v>
      </c>
      <c r="M666" s="249" t="s">
        <v>587</v>
      </c>
    </row>
    <row r="667" spans="1:14" s="231" customFormat="1" ht="12.6" customHeight="1">
      <c r="C667" s="249" t="s">
        <v>516</v>
      </c>
      <c r="D667" s="249" t="s">
        <v>517</v>
      </c>
      <c r="E667" s="250" t="s">
        <v>518</v>
      </c>
      <c r="F667" s="249" t="s">
        <v>519</v>
      </c>
      <c r="G667" s="249" t="s">
        <v>520</v>
      </c>
      <c r="H667" s="249" t="s">
        <v>521</v>
      </c>
      <c r="I667" s="249" t="s">
        <v>522</v>
      </c>
      <c r="J667" s="249" t="s">
        <v>523</v>
      </c>
      <c r="K667" s="249" t="s">
        <v>524</v>
      </c>
      <c r="L667" s="250" t="s">
        <v>525</v>
      </c>
      <c r="M667" s="249" t="s">
        <v>588</v>
      </c>
    </row>
    <row r="668" spans="1:14" s="231" customFormat="1" ht="12.6" customHeight="1">
      <c r="A668" s="251">
        <v>6010</v>
      </c>
      <c r="B668" s="250" t="s">
        <v>315</v>
      </c>
      <c r="C668" s="256">
        <f>C85</f>
        <v>0</v>
      </c>
      <c r="D668" s="256">
        <f>(D615/D612)*C90</f>
        <v>0</v>
      </c>
      <c r="E668" s="258">
        <f>(E623/E612)*SUM(C668:D668)</f>
        <v>0</v>
      </c>
      <c r="F668" s="258">
        <f>(F624/F612)*C64</f>
        <v>0</v>
      </c>
      <c r="G668" s="256">
        <f>(G625/G612)*C91</f>
        <v>0</v>
      </c>
      <c r="H668" s="258">
        <f>(H628/H612)*C60</f>
        <v>0</v>
      </c>
      <c r="I668" s="256">
        <f>(I629/I612)*C92</f>
        <v>0</v>
      </c>
      <c r="J668" s="256">
        <f>(J630/J612)*C93</f>
        <v>0</v>
      </c>
      <c r="K668" s="256">
        <f>(K644/K612)*C89</f>
        <v>0</v>
      </c>
      <c r="L668" s="256">
        <f>(L647/L612)*C94</f>
        <v>0</v>
      </c>
      <c r="M668" s="231">
        <f t="shared" ref="M668:M713" si="19">ROUND(SUM(D668:L668),0)</f>
        <v>0</v>
      </c>
      <c r="N668" s="250" t="s">
        <v>589</v>
      </c>
    </row>
    <row r="669" spans="1:14" s="231" customFormat="1" ht="12.6" customHeight="1">
      <c r="A669" s="251">
        <v>6030</v>
      </c>
      <c r="B669" s="250" t="s">
        <v>316</v>
      </c>
      <c r="C669" s="256">
        <f>D85</f>
        <v>0</v>
      </c>
      <c r="D669" s="256">
        <f>(D615/D612)*D90</f>
        <v>0</v>
      </c>
      <c r="E669" s="258">
        <f>(E623/E612)*SUM(C669:D669)</f>
        <v>0</v>
      </c>
      <c r="F669" s="258">
        <f>(F624/F612)*D64</f>
        <v>0</v>
      </c>
      <c r="G669" s="256">
        <f>(G625/G612)*D91</f>
        <v>0</v>
      </c>
      <c r="H669" s="258">
        <f>(H628/H612)*D60</f>
        <v>0</v>
      </c>
      <c r="I669" s="256">
        <f>(I629/I612)*D92</f>
        <v>0</v>
      </c>
      <c r="J669" s="256">
        <f>(J630/J612)*D93</f>
        <v>0</v>
      </c>
      <c r="K669" s="256">
        <f>(K644/K612)*D89</f>
        <v>0</v>
      </c>
      <c r="L669" s="256">
        <f>(L647/L612)*D94</f>
        <v>0</v>
      </c>
      <c r="M669" s="231">
        <f t="shared" si="19"/>
        <v>0</v>
      </c>
      <c r="N669" s="250" t="s">
        <v>590</v>
      </c>
    </row>
    <row r="670" spans="1:14" s="231" customFormat="1" ht="12.6" customHeight="1">
      <c r="A670" s="251">
        <v>6070</v>
      </c>
      <c r="B670" s="250" t="s">
        <v>591</v>
      </c>
      <c r="C670" s="256">
        <f>E85</f>
        <v>68157</v>
      </c>
      <c r="D670" s="256">
        <f>(D615/D612)*E90</f>
        <v>9469.300937174592</v>
      </c>
      <c r="E670" s="258">
        <f>(E623/E612)*SUM(C670:D670)</f>
        <v>14956.17660613346</v>
      </c>
      <c r="F670" s="258">
        <f>(F624/F612)*E64</f>
        <v>508.36367653144583</v>
      </c>
      <c r="G670" s="256">
        <f>(G625/G612)*E91</f>
        <v>20024.903894894665</v>
      </c>
      <c r="H670" s="258">
        <f>(H628/H612)*E60</f>
        <v>542.56081692399982</v>
      </c>
      <c r="I670" s="256">
        <f>(I629/I612)*E92</f>
        <v>3454.5147145614046</v>
      </c>
      <c r="J670" s="256">
        <f>(J630/J612)*E93</f>
        <v>6416.8869720579241</v>
      </c>
      <c r="K670" s="256">
        <f>(K644/K612)*E89</f>
        <v>63221.51313667783</v>
      </c>
      <c r="L670" s="256">
        <f>(L647/L612)*E94</f>
        <v>7565.0268566237746</v>
      </c>
      <c r="M670" s="231">
        <f t="shared" si="19"/>
        <v>126159</v>
      </c>
      <c r="N670" s="250" t="s">
        <v>592</v>
      </c>
    </row>
    <row r="671" spans="1:14" s="231" customFormat="1" ht="12.6" customHeight="1">
      <c r="A671" s="251">
        <v>6100</v>
      </c>
      <c r="B671" s="250" t="s">
        <v>593</v>
      </c>
      <c r="C671" s="256">
        <f>F85</f>
        <v>0</v>
      </c>
      <c r="D671" s="256">
        <f>(D615/D612)*F90</f>
        <v>0</v>
      </c>
      <c r="E671" s="258">
        <f>(E623/E612)*SUM(C671:D671)</f>
        <v>0</v>
      </c>
      <c r="F671" s="258">
        <f>(F624/F612)*F64</f>
        <v>0</v>
      </c>
      <c r="G671" s="256">
        <f>(G625/G612)*F91</f>
        <v>0</v>
      </c>
      <c r="H671" s="258">
        <f>(H628/H612)*F60</f>
        <v>0</v>
      </c>
      <c r="I671" s="256">
        <f>(I629/I612)*F92</f>
        <v>0</v>
      </c>
      <c r="J671" s="256">
        <f>(J630/J612)*F93</f>
        <v>0</v>
      </c>
      <c r="K671" s="256">
        <f>(K644/K612)*F89</f>
        <v>0</v>
      </c>
      <c r="L671" s="256">
        <f>(L647/L612)*F94</f>
        <v>0</v>
      </c>
      <c r="M671" s="231">
        <f t="shared" si="19"/>
        <v>0</v>
      </c>
      <c r="N671" s="250" t="s">
        <v>594</v>
      </c>
    </row>
    <row r="672" spans="1:14" s="231" customFormat="1" ht="12.6" customHeight="1">
      <c r="A672" s="251">
        <v>6120</v>
      </c>
      <c r="B672" s="250" t="s">
        <v>595</v>
      </c>
      <c r="C672" s="256">
        <f>G85</f>
        <v>0</v>
      </c>
      <c r="D672" s="256">
        <f>(D615/D612)*G90</f>
        <v>0</v>
      </c>
      <c r="E672" s="258">
        <f>(E623/E612)*SUM(C672:D672)</f>
        <v>0</v>
      </c>
      <c r="F672" s="258">
        <f>(F624/F612)*G64</f>
        <v>0</v>
      </c>
      <c r="G672" s="256">
        <f>(G625/G612)*G91</f>
        <v>0</v>
      </c>
      <c r="H672" s="258">
        <f>(H628/H612)*G60</f>
        <v>0</v>
      </c>
      <c r="I672" s="256">
        <f>(I629/I612)*G92</f>
        <v>0</v>
      </c>
      <c r="J672" s="256">
        <f>(J630/J612)*G93</f>
        <v>0</v>
      </c>
      <c r="K672" s="256">
        <f>(K644/K612)*G89</f>
        <v>0</v>
      </c>
      <c r="L672" s="256">
        <f>(L647/L612)*G94</f>
        <v>0</v>
      </c>
      <c r="M672" s="231">
        <f t="shared" si="19"/>
        <v>0</v>
      </c>
      <c r="N672" s="250" t="s">
        <v>596</v>
      </c>
    </row>
    <row r="673" spans="1:14" s="231" customFormat="1" ht="12.6" customHeight="1">
      <c r="A673" s="251">
        <v>6140</v>
      </c>
      <c r="B673" s="250" t="s">
        <v>597</v>
      </c>
      <c r="C673" s="256">
        <f>H85</f>
        <v>0</v>
      </c>
      <c r="D673" s="256">
        <f>(D615/D612)*H90</f>
        <v>0</v>
      </c>
      <c r="E673" s="258">
        <f>(E623/E612)*SUM(C673:D673)</f>
        <v>0</v>
      </c>
      <c r="F673" s="258">
        <f>(F624/F612)*H64</f>
        <v>0</v>
      </c>
      <c r="G673" s="256">
        <f>(G625/G612)*H91</f>
        <v>0</v>
      </c>
      <c r="H673" s="258">
        <f>(H628/H612)*H60</f>
        <v>0</v>
      </c>
      <c r="I673" s="256">
        <f>(I629/I612)*H92</f>
        <v>0</v>
      </c>
      <c r="J673" s="256">
        <f>(J630/J612)*H93</f>
        <v>0</v>
      </c>
      <c r="K673" s="256">
        <f>(K644/K612)*H89</f>
        <v>0</v>
      </c>
      <c r="L673" s="256">
        <f>(L647/L612)*H94</f>
        <v>0</v>
      </c>
      <c r="M673" s="231">
        <f t="shared" si="19"/>
        <v>0</v>
      </c>
      <c r="N673" s="250" t="s">
        <v>598</v>
      </c>
    </row>
    <row r="674" spans="1:14" s="231" customFormat="1" ht="12.6" customHeight="1">
      <c r="A674" s="251">
        <v>6150</v>
      </c>
      <c r="B674" s="250" t="s">
        <v>599</v>
      </c>
      <c r="C674" s="256">
        <f>I85</f>
        <v>0</v>
      </c>
      <c r="D674" s="256">
        <f>(D615/D612)*I90</f>
        <v>0</v>
      </c>
      <c r="E674" s="258">
        <f>(E623/E612)*SUM(C674:D674)</f>
        <v>0</v>
      </c>
      <c r="F674" s="258">
        <f>(F624/F612)*I64</f>
        <v>0</v>
      </c>
      <c r="G674" s="256">
        <f>(G625/G612)*I91</f>
        <v>0</v>
      </c>
      <c r="H674" s="258">
        <f>(H628/H612)*I60</f>
        <v>0</v>
      </c>
      <c r="I674" s="256">
        <f>(I629/I612)*I92</f>
        <v>0</v>
      </c>
      <c r="J674" s="256">
        <f>(J630/J612)*I93</f>
        <v>0</v>
      </c>
      <c r="K674" s="256">
        <f>(K644/K612)*I89</f>
        <v>0</v>
      </c>
      <c r="L674" s="256">
        <f>(L647/L612)*I94</f>
        <v>0</v>
      </c>
      <c r="M674" s="231">
        <f t="shared" si="19"/>
        <v>0</v>
      </c>
      <c r="N674" s="250" t="s">
        <v>600</v>
      </c>
    </row>
    <row r="675" spans="1:14" s="231" customFormat="1" ht="12.6" customHeight="1">
      <c r="A675" s="251">
        <v>6170</v>
      </c>
      <c r="B675" s="250" t="s">
        <v>110</v>
      </c>
      <c r="C675" s="256">
        <f>J85</f>
        <v>0</v>
      </c>
      <c r="D675" s="256">
        <f>(D615/D612)*J90</f>
        <v>0</v>
      </c>
      <c r="E675" s="258">
        <f>(E623/E612)*SUM(C675:D675)</f>
        <v>0</v>
      </c>
      <c r="F675" s="258">
        <f>(F624/F612)*J64</f>
        <v>0</v>
      </c>
      <c r="G675" s="256">
        <f>(G625/G612)*J91</f>
        <v>0</v>
      </c>
      <c r="H675" s="258">
        <f>(H628/H612)*J60</f>
        <v>0</v>
      </c>
      <c r="I675" s="256">
        <f>(I629/I612)*J92</f>
        <v>0</v>
      </c>
      <c r="J675" s="256">
        <f>(J630/J612)*J93</f>
        <v>0</v>
      </c>
      <c r="K675" s="256">
        <f>(K644/K612)*J89</f>
        <v>0</v>
      </c>
      <c r="L675" s="256">
        <f>(L647/L612)*J94</f>
        <v>0</v>
      </c>
      <c r="M675" s="231">
        <f t="shared" si="19"/>
        <v>0</v>
      </c>
      <c r="N675" s="250" t="s">
        <v>601</v>
      </c>
    </row>
    <row r="676" spans="1:14" s="231" customFormat="1" ht="12.6" customHeight="1">
      <c r="A676" s="251">
        <v>6200</v>
      </c>
      <c r="B676" s="250" t="s">
        <v>321</v>
      </c>
      <c r="C676" s="256">
        <f>K85</f>
        <v>0</v>
      </c>
      <c r="D676" s="256">
        <f>(D615/D612)*K90</f>
        <v>0</v>
      </c>
      <c r="E676" s="258">
        <f>(E623/E612)*SUM(C676:D676)</f>
        <v>0</v>
      </c>
      <c r="F676" s="258">
        <f>(F624/F612)*K64</f>
        <v>0</v>
      </c>
      <c r="G676" s="256">
        <f>(G625/G612)*K91</f>
        <v>0</v>
      </c>
      <c r="H676" s="258">
        <f>(H628/H612)*K60</f>
        <v>0</v>
      </c>
      <c r="I676" s="256">
        <f>(I629/I612)*K92</f>
        <v>0</v>
      </c>
      <c r="J676" s="256">
        <f>(J630/J612)*K93</f>
        <v>0</v>
      </c>
      <c r="K676" s="256">
        <f>(K644/K612)*K89</f>
        <v>0</v>
      </c>
      <c r="L676" s="256">
        <f>(L647/L612)*K94</f>
        <v>0</v>
      </c>
      <c r="M676" s="231">
        <f t="shared" si="19"/>
        <v>0</v>
      </c>
      <c r="N676" s="250" t="s">
        <v>602</v>
      </c>
    </row>
    <row r="677" spans="1:14" s="231" customFormat="1" ht="12.6" customHeight="1">
      <c r="A677" s="251">
        <v>6210</v>
      </c>
      <c r="B677" s="250" t="s">
        <v>322</v>
      </c>
      <c r="C677" s="256">
        <f>L85</f>
        <v>2241500</v>
      </c>
      <c r="D677" s="256">
        <f>(D615/D612)*L90</f>
        <v>198743.91614022909</v>
      </c>
      <c r="E677" s="258">
        <f>(E623/E612)*SUM(C677:D677)</f>
        <v>470159.19258311612</v>
      </c>
      <c r="F677" s="258">
        <f>(F624/F612)*L64</f>
        <v>17259.513291066902</v>
      </c>
      <c r="G677" s="256">
        <f>(G625/G612)*L91</f>
        <v>679380.11974679248</v>
      </c>
      <c r="H677" s="258">
        <f>(H628/H612)*L60</f>
        <v>18375.40879959584</v>
      </c>
      <c r="I677" s="256">
        <f>(I629/I612)*L92</f>
        <v>72504.167656206424</v>
      </c>
      <c r="J677" s="256">
        <f>(J630/J612)*L93</f>
        <v>217803.9520323507</v>
      </c>
      <c r="K677" s="256">
        <f>(K644/K612)*L89</f>
        <v>242693.01091247576</v>
      </c>
      <c r="L677" s="256">
        <f>(L647/L612)*L94</f>
        <v>256538.46629350842</v>
      </c>
      <c r="M677" s="231">
        <f t="shared" si="19"/>
        <v>2173458</v>
      </c>
      <c r="N677" s="250" t="s">
        <v>603</v>
      </c>
    </row>
    <row r="678" spans="1:14" s="231" customFormat="1" ht="12.6" customHeight="1">
      <c r="A678" s="251">
        <v>6330</v>
      </c>
      <c r="B678" s="250" t="s">
        <v>604</v>
      </c>
      <c r="C678" s="256">
        <f>M85</f>
        <v>0</v>
      </c>
      <c r="D678" s="256">
        <f>(D615/D612)*M90</f>
        <v>0</v>
      </c>
      <c r="E678" s="258">
        <f>(E623/E612)*SUM(C678:D678)</f>
        <v>0</v>
      </c>
      <c r="F678" s="258">
        <f>(F624/F612)*M64</f>
        <v>0</v>
      </c>
      <c r="G678" s="256">
        <f>(G625/G612)*M91</f>
        <v>0</v>
      </c>
      <c r="H678" s="258">
        <f>(H628/H612)*M60</f>
        <v>0</v>
      </c>
      <c r="I678" s="256">
        <f>(I629/I612)*M92</f>
        <v>0</v>
      </c>
      <c r="J678" s="256">
        <f>(J630/J612)*M93</f>
        <v>0</v>
      </c>
      <c r="K678" s="256">
        <f>(K644/K612)*M89</f>
        <v>0</v>
      </c>
      <c r="L678" s="256">
        <f>(L647/L612)*M94</f>
        <v>0</v>
      </c>
      <c r="M678" s="231">
        <f t="shared" si="19"/>
        <v>0</v>
      </c>
      <c r="N678" s="250" t="s">
        <v>605</v>
      </c>
    </row>
    <row r="679" spans="1:14" s="231" customFormat="1" ht="12.6" customHeight="1">
      <c r="A679" s="251">
        <v>6400</v>
      </c>
      <c r="B679" s="250" t="s">
        <v>606</v>
      </c>
      <c r="C679" s="256">
        <f>N85</f>
        <v>644943</v>
      </c>
      <c r="D679" s="256">
        <f>(D615/D612)*N90</f>
        <v>162482.06372787227</v>
      </c>
      <c r="E679" s="258">
        <f>(E623/E612)*SUM(C679:D679)</f>
        <v>155565.72583699567</v>
      </c>
      <c r="F679" s="258">
        <f>(F624/F612)*N64</f>
        <v>16830.455809939715</v>
      </c>
      <c r="G679" s="256">
        <f>(G625/G612)*N91</f>
        <v>0</v>
      </c>
      <c r="H679" s="258">
        <f>(H628/H612)*N60</f>
        <v>5865.7990207066396</v>
      </c>
      <c r="I679" s="256">
        <f>(I629/I612)*N92</f>
        <v>59275.408366915392</v>
      </c>
      <c r="J679" s="256">
        <f>(J630/J612)*N93</f>
        <v>12688.911111134608</v>
      </c>
      <c r="K679" s="256">
        <f>(K644/K612)*N89</f>
        <v>79985.277329264703</v>
      </c>
      <c r="L679" s="256">
        <f>(L647/L612)*N94</f>
        <v>64723.007551114511</v>
      </c>
      <c r="M679" s="231">
        <f t="shared" si="19"/>
        <v>557417</v>
      </c>
      <c r="N679" s="250" t="s">
        <v>607</v>
      </c>
    </row>
    <row r="680" spans="1:14" s="231" customFormat="1" ht="12.6" customHeight="1">
      <c r="A680" s="251">
        <v>7010</v>
      </c>
      <c r="B680" s="250" t="s">
        <v>608</v>
      </c>
      <c r="C680" s="256">
        <f>O85</f>
        <v>0</v>
      </c>
      <c r="D680" s="256">
        <f>(D615/D612)*O90</f>
        <v>0</v>
      </c>
      <c r="E680" s="258">
        <f>(E623/E612)*SUM(C680:D680)</f>
        <v>0</v>
      </c>
      <c r="F680" s="258">
        <f>(F624/F612)*O64</f>
        <v>0</v>
      </c>
      <c r="G680" s="256">
        <f>(G625/G612)*O91</f>
        <v>0</v>
      </c>
      <c r="H680" s="258">
        <f>(H628/H612)*O60</f>
        <v>0</v>
      </c>
      <c r="I680" s="256">
        <f>(I629/I612)*O92</f>
        <v>0</v>
      </c>
      <c r="J680" s="256">
        <f>(J630/J612)*O93</f>
        <v>0</v>
      </c>
      <c r="K680" s="256">
        <f>(K644/K612)*O89</f>
        <v>0</v>
      </c>
      <c r="L680" s="256">
        <f>(L647/L612)*O94</f>
        <v>0</v>
      </c>
      <c r="M680" s="231">
        <f t="shared" si="19"/>
        <v>0</v>
      </c>
      <c r="N680" s="250" t="s">
        <v>609</v>
      </c>
    </row>
    <row r="681" spans="1:14" s="231" customFormat="1" ht="12.6" customHeight="1">
      <c r="A681" s="251">
        <v>7020</v>
      </c>
      <c r="B681" s="250" t="s">
        <v>610</v>
      </c>
      <c r="C681" s="256">
        <f>P85</f>
        <v>28187</v>
      </c>
      <c r="D681" s="256">
        <f>(D615/D612)*P90</f>
        <v>8410.9673030197846</v>
      </c>
      <c r="E681" s="258">
        <f>(E623/E612)*SUM(C681:D681)</f>
        <v>7051.2913252489279</v>
      </c>
      <c r="F681" s="258">
        <f>(F624/F612)*P64</f>
        <v>2429.9856831470765</v>
      </c>
      <c r="G681" s="256">
        <f>(G625/G612)*P91</f>
        <v>0</v>
      </c>
      <c r="H681" s="258">
        <f>(H628/H612)*P60</f>
        <v>61.421979274415065</v>
      </c>
      <c r="I681" s="256">
        <f>(I629/I612)*P92</f>
        <v>3068.4218935221888</v>
      </c>
      <c r="J681" s="256">
        <f>(J630/J612)*P93</f>
        <v>1115.9803429665956</v>
      </c>
      <c r="K681" s="256">
        <f>(K644/K612)*P89</f>
        <v>5529.531160577927</v>
      </c>
      <c r="L681" s="256">
        <f>(L647/L612)*P94</f>
        <v>840.5585396248639</v>
      </c>
      <c r="M681" s="231">
        <f t="shared" si="19"/>
        <v>28508</v>
      </c>
      <c r="N681" s="250" t="s">
        <v>611</v>
      </c>
    </row>
    <row r="682" spans="1:14" s="231" customFormat="1" ht="12.6" customHeight="1">
      <c r="A682" s="251">
        <v>7030</v>
      </c>
      <c r="B682" s="250" t="s">
        <v>612</v>
      </c>
      <c r="C682" s="256">
        <f>Q85</f>
        <v>0</v>
      </c>
      <c r="D682" s="256">
        <f>(D615/D612)*Q90</f>
        <v>0</v>
      </c>
      <c r="E682" s="258">
        <f>(E623/E612)*SUM(C682:D682)</f>
        <v>0</v>
      </c>
      <c r="F682" s="258">
        <f>(F624/F612)*Q64</f>
        <v>0</v>
      </c>
      <c r="G682" s="256">
        <f>(G625/G612)*Q91</f>
        <v>0</v>
      </c>
      <c r="H682" s="258">
        <f>(H628/H612)*Q60</f>
        <v>0</v>
      </c>
      <c r="I682" s="256">
        <f>(I629/I612)*Q92</f>
        <v>0</v>
      </c>
      <c r="J682" s="256">
        <f>(J630/J612)*Q93</f>
        <v>0</v>
      </c>
      <c r="K682" s="256">
        <f>(K644/K612)*Q89</f>
        <v>0</v>
      </c>
      <c r="L682" s="256">
        <f>(L647/L612)*Q94</f>
        <v>0</v>
      </c>
      <c r="M682" s="231">
        <f t="shared" si="19"/>
        <v>0</v>
      </c>
      <c r="N682" s="250" t="s">
        <v>613</v>
      </c>
    </row>
    <row r="683" spans="1:14" s="231" customFormat="1" ht="12.6" customHeight="1">
      <c r="A683" s="251">
        <v>7040</v>
      </c>
      <c r="B683" s="250" t="s">
        <v>118</v>
      </c>
      <c r="C683" s="256">
        <f>R85</f>
        <v>0</v>
      </c>
      <c r="D683" s="256">
        <f>(D615/D612)*R90</f>
        <v>0</v>
      </c>
      <c r="E683" s="258">
        <f>(E623/E612)*SUM(C683:D683)</f>
        <v>0</v>
      </c>
      <c r="F683" s="258">
        <f>(F624/F612)*R64</f>
        <v>0</v>
      </c>
      <c r="G683" s="256">
        <f>(G625/G612)*R91</f>
        <v>0</v>
      </c>
      <c r="H683" s="258">
        <f>(H628/H612)*R60</f>
        <v>0</v>
      </c>
      <c r="I683" s="256">
        <f>(I629/I612)*R92</f>
        <v>0</v>
      </c>
      <c r="J683" s="256">
        <f>(J630/J612)*R93</f>
        <v>0</v>
      </c>
      <c r="K683" s="256">
        <f>(K644/K612)*R89</f>
        <v>0</v>
      </c>
      <c r="L683" s="256">
        <f>(L647/L612)*R94</f>
        <v>0</v>
      </c>
      <c r="M683" s="231">
        <f t="shared" si="19"/>
        <v>0</v>
      </c>
      <c r="N683" s="250" t="s">
        <v>614</v>
      </c>
    </row>
    <row r="684" spans="1:14" s="231" customFormat="1" ht="12.6" customHeight="1">
      <c r="A684" s="251">
        <v>7050</v>
      </c>
      <c r="B684" s="250" t="s">
        <v>615</v>
      </c>
      <c r="C684" s="256">
        <f>S85</f>
        <v>45065</v>
      </c>
      <c r="D684" s="256">
        <f>(D615/D612)*S90</f>
        <v>22085.751891704269</v>
      </c>
      <c r="E684" s="258">
        <f>(E623/E612)*SUM(C684:D684)</f>
        <v>12937.863744657965</v>
      </c>
      <c r="F684" s="258">
        <f>(F624/F612)*S64</f>
        <v>9354.4763943198323</v>
      </c>
      <c r="G684" s="256">
        <f>(G625/G612)*S91</f>
        <v>0</v>
      </c>
      <c r="H684" s="258">
        <f>(H628/H612)*S60</f>
        <v>71.658975820150914</v>
      </c>
      <c r="I684" s="256">
        <f>(I629/I612)*S92</f>
        <v>8057.147554844687</v>
      </c>
      <c r="J684" s="256">
        <f>(J630/J612)*S93</f>
        <v>316.55211651456318</v>
      </c>
      <c r="K684" s="256">
        <f>(K644/K612)*S89</f>
        <v>2872.4718957459349</v>
      </c>
      <c r="L684" s="256">
        <f>(L647/L612)*S94</f>
        <v>1008.6702475498365</v>
      </c>
      <c r="M684" s="231">
        <f t="shared" si="19"/>
        <v>56705</v>
      </c>
      <c r="N684" s="250" t="s">
        <v>616</v>
      </c>
    </row>
    <row r="685" spans="1:14" s="231" customFormat="1" ht="12.6" customHeight="1">
      <c r="A685" s="251">
        <v>7060</v>
      </c>
      <c r="B685" s="250" t="s">
        <v>617</v>
      </c>
      <c r="C685" s="256">
        <f>T85</f>
        <v>0</v>
      </c>
      <c r="D685" s="256">
        <f>(D615/D612)*T90</f>
        <v>0</v>
      </c>
      <c r="E685" s="258">
        <f>(E623/E612)*SUM(C685:D685)</f>
        <v>0</v>
      </c>
      <c r="F685" s="258">
        <f>(F624/F612)*T64</f>
        <v>0</v>
      </c>
      <c r="G685" s="256">
        <f>(G625/G612)*T91</f>
        <v>0</v>
      </c>
      <c r="H685" s="258">
        <f>(H628/H612)*T60</f>
        <v>0</v>
      </c>
      <c r="I685" s="256">
        <f>(I629/I612)*T92</f>
        <v>0</v>
      </c>
      <c r="J685" s="256">
        <f>(J630/J612)*T93</f>
        <v>0</v>
      </c>
      <c r="K685" s="256">
        <f>(K644/K612)*T89</f>
        <v>0</v>
      </c>
      <c r="L685" s="256">
        <f>(L647/L612)*T94</f>
        <v>0</v>
      </c>
      <c r="M685" s="231">
        <f t="shared" si="19"/>
        <v>0</v>
      </c>
      <c r="N685" s="250" t="s">
        <v>618</v>
      </c>
    </row>
    <row r="686" spans="1:14" s="231" customFormat="1" ht="12.6" customHeight="1">
      <c r="A686" s="251">
        <v>7070</v>
      </c>
      <c r="B686" s="250" t="s">
        <v>121</v>
      </c>
      <c r="C686" s="256">
        <f>U85</f>
        <v>400994</v>
      </c>
      <c r="D686" s="256">
        <f>(D615/D612)*U90</f>
        <v>5932.2385282887881</v>
      </c>
      <c r="E686" s="258">
        <f>(E623/E612)*SUM(C686:D686)</f>
        <v>78402.044353811449</v>
      </c>
      <c r="F686" s="258">
        <f>(F624/F612)*U64</f>
        <v>26680.504558951598</v>
      </c>
      <c r="G686" s="256">
        <f>(G625/G612)*U91</f>
        <v>0</v>
      </c>
      <c r="H686" s="258">
        <f>(H628/H612)*U60</f>
        <v>1167.0176062138862</v>
      </c>
      <c r="I686" s="256">
        <f>(I629/I612)*U92</f>
        <v>2164.151865298762</v>
      </c>
      <c r="J686" s="256">
        <f>(J630/J612)*U93</f>
        <v>112.67109231874282</v>
      </c>
      <c r="K686" s="256">
        <f>(K644/K612)*U89</f>
        <v>167920.97417751889</v>
      </c>
      <c r="L686" s="256">
        <f>(L647/L612)*U94</f>
        <v>336.22341584994552</v>
      </c>
      <c r="M686" s="231">
        <f t="shared" si="19"/>
        <v>282716</v>
      </c>
      <c r="N686" s="250" t="s">
        <v>619</v>
      </c>
    </row>
    <row r="687" spans="1:14" s="231" customFormat="1" ht="12.6" customHeight="1">
      <c r="A687" s="251">
        <v>7110</v>
      </c>
      <c r="B687" s="250" t="s">
        <v>620</v>
      </c>
      <c r="C687" s="256">
        <f>V85</f>
        <v>32184</v>
      </c>
      <c r="D687" s="256">
        <f>(D615/D612)*V90</f>
        <v>2060.9654980909404</v>
      </c>
      <c r="E687" s="258">
        <f>(E623/E612)*SUM(C687:D687)</f>
        <v>6597.9409771813498</v>
      </c>
      <c r="F687" s="258">
        <f>(F624/F612)*V64</f>
        <v>38.008499179921181</v>
      </c>
      <c r="G687" s="256">
        <f>(G625/G612)*V91</f>
        <v>0</v>
      </c>
      <c r="H687" s="258">
        <f>(H628/H612)*V60</f>
        <v>235.45092055192444</v>
      </c>
      <c r="I687" s="256">
        <f>(I629/I612)*V92</f>
        <v>751.86496728689394</v>
      </c>
      <c r="J687" s="256">
        <f>(J630/J612)*V93</f>
        <v>209.24631430623668</v>
      </c>
      <c r="K687" s="256">
        <f>(K644/K612)*V89</f>
        <v>7440.2029578560314</v>
      </c>
      <c r="L687" s="256">
        <f>(L647/L612)*V94</f>
        <v>0</v>
      </c>
      <c r="M687" s="231">
        <f t="shared" si="19"/>
        <v>17334</v>
      </c>
      <c r="N687" s="250" t="s">
        <v>621</v>
      </c>
    </row>
    <row r="688" spans="1:14" s="231" customFormat="1" ht="12.6" customHeight="1">
      <c r="A688" s="251">
        <v>7120</v>
      </c>
      <c r="B688" s="250" t="s">
        <v>622</v>
      </c>
      <c r="C688" s="256">
        <f>W85</f>
        <v>0</v>
      </c>
      <c r="D688" s="256">
        <f>(D615/D612)*W90</f>
        <v>0</v>
      </c>
      <c r="E688" s="258">
        <f>(E623/E612)*SUM(C688:D688)</f>
        <v>0</v>
      </c>
      <c r="F688" s="258">
        <f>(F624/F612)*W64</f>
        <v>0</v>
      </c>
      <c r="G688" s="256">
        <f>(G625/G612)*W91</f>
        <v>0</v>
      </c>
      <c r="H688" s="258">
        <f>(H628/H612)*W60</f>
        <v>0</v>
      </c>
      <c r="I688" s="256">
        <f>(I629/I612)*W92</f>
        <v>0</v>
      </c>
      <c r="J688" s="256">
        <f>(J630/J612)*W93</f>
        <v>0</v>
      </c>
      <c r="K688" s="256">
        <f>(K644/K612)*W89</f>
        <v>0</v>
      </c>
      <c r="L688" s="256">
        <f>(L647/L612)*W94</f>
        <v>0</v>
      </c>
      <c r="M688" s="231">
        <f t="shared" si="19"/>
        <v>0</v>
      </c>
      <c r="N688" s="250" t="s">
        <v>623</v>
      </c>
    </row>
    <row r="689" spans="1:14" s="231" customFormat="1" ht="12.6" customHeight="1">
      <c r="A689" s="251">
        <v>7130</v>
      </c>
      <c r="B689" s="250" t="s">
        <v>624</v>
      </c>
      <c r="C689" s="256">
        <f>X85</f>
        <v>0</v>
      </c>
      <c r="D689" s="256">
        <f>(D615/D612)*X90</f>
        <v>0</v>
      </c>
      <c r="E689" s="258">
        <f>(E623/E612)*SUM(C689:D689)</f>
        <v>0</v>
      </c>
      <c r="F689" s="258">
        <f>(F624/F612)*X64</f>
        <v>0</v>
      </c>
      <c r="G689" s="256">
        <f>(G625/G612)*X91</f>
        <v>0</v>
      </c>
      <c r="H689" s="258">
        <f>(H628/H612)*X60</f>
        <v>0</v>
      </c>
      <c r="I689" s="256">
        <f>(I629/I612)*X92</f>
        <v>0</v>
      </c>
      <c r="J689" s="256">
        <f>(J630/J612)*X93</f>
        <v>0</v>
      </c>
      <c r="K689" s="256">
        <f>(K644/K612)*X89</f>
        <v>0</v>
      </c>
      <c r="L689" s="256">
        <f>(L647/L612)*X94</f>
        <v>0</v>
      </c>
      <c r="M689" s="231">
        <f t="shared" si="19"/>
        <v>0</v>
      </c>
      <c r="N689" s="250" t="s">
        <v>625</v>
      </c>
    </row>
    <row r="690" spans="1:14" s="231" customFormat="1" ht="12.6" customHeight="1">
      <c r="A690" s="251">
        <v>7140</v>
      </c>
      <c r="B690" s="250" t="s">
        <v>626</v>
      </c>
      <c r="C690" s="256">
        <f>Y85</f>
        <v>181121</v>
      </c>
      <c r="D690" s="256">
        <f>(D615/D612)*Y90</f>
        <v>11530.266435265532</v>
      </c>
      <c r="E690" s="258">
        <f>(E623/E612)*SUM(C690:D690)</f>
        <v>37117.914024179139</v>
      </c>
      <c r="F690" s="258">
        <f>(F624/F612)*Y64</f>
        <v>214.89420690186208</v>
      </c>
      <c r="G690" s="256">
        <f>(G625/G612)*Y91</f>
        <v>0</v>
      </c>
      <c r="H690" s="258">
        <f>(H628/H612)*Y60</f>
        <v>1310.3355578541882</v>
      </c>
      <c r="I690" s="256">
        <f>(I629/I612)*Y92</f>
        <v>4958.244649135192</v>
      </c>
      <c r="J690" s="256">
        <f>(J630/J612)*Y93</f>
        <v>1185.7291144020078</v>
      </c>
      <c r="K690" s="256">
        <f>(K644/K612)*Y89</f>
        <v>41880.731285043737</v>
      </c>
      <c r="L690" s="256">
        <f>(L647/L612)*Y94</f>
        <v>0</v>
      </c>
      <c r="M690" s="231">
        <f t="shared" si="19"/>
        <v>98198</v>
      </c>
      <c r="N690" s="250" t="s">
        <v>627</v>
      </c>
    </row>
    <row r="691" spans="1:14" s="231" customFormat="1" ht="12.6" customHeight="1">
      <c r="A691" s="251">
        <v>7150</v>
      </c>
      <c r="B691" s="250" t="s">
        <v>628</v>
      </c>
      <c r="C691" s="256">
        <f>Z85</f>
        <v>0</v>
      </c>
      <c r="D691" s="256">
        <f>(D615/D612)*Z90</f>
        <v>0</v>
      </c>
      <c r="E691" s="258">
        <f>(E623/E612)*SUM(C691:D691)</f>
        <v>0</v>
      </c>
      <c r="F691" s="258">
        <f>(F624/F612)*Z64</f>
        <v>0</v>
      </c>
      <c r="G691" s="256">
        <f>(G625/G612)*Z91</f>
        <v>0</v>
      </c>
      <c r="H691" s="258">
        <f>(H628/H612)*Z60</f>
        <v>0</v>
      </c>
      <c r="I691" s="256">
        <f>(I629/I612)*Z92</f>
        <v>0</v>
      </c>
      <c r="J691" s="256">
        <f>(J630/J612)*Z93</f>
        <v>0</v>
      </c>
      <c r="K691" s="256">
        <f>(K644/K612)*Z89</f>
        <v>0</v>
      </c>
      <c r="L691" s="256">
        <f>(L647/L612)*Z94</f>
        <v>0</v>
      </c>
      <c r="M691" s="231">
        <f t="shared" si="19"/>
        <v>0</v>
      </c>
      <c r="N691" s="250" t="s">
        <v>629</v>
      </c>
    </row>
    <row r="692" spans="1:14" s="231" customFormat="1" ht="12.6" customHeight="1">
      <c r="A692" s="251">
        <v>7160</v>
      </c>
      <c r="B692" s="250" t="s">
        <v>630</v>
      </c>
      <c r="C692" s="256">
        <f>AA85</f>
        <v>0</v>
      </c>
      <c r="D692" s="256">
        <f>(D615/D612)*AA90</f>
        <v>0</v>
      </c>
      <c r="E692" s="258">
        <f>(E623/E612)*SUM(C692:D692)</f>
        <v>0</v>
      </c>
      <c r="F692" s="258">
        <f>(F624/F612)*AA64</f>
        <v>0</v>
      </c>
      <c r="G692" s="256">
        <f>(G625/G612)*AA91</f>
        <v>0</v>
      </c>
      <c r="H692" s="258">
        <f>(H628/H612)*AA60</f>
        <v>0</v>
      </c>
      <c r="I692" s="256">
        <f>(I629/I612)*AA92</f>
        <v>0</v>
      </c>
      <c r="J692" s="256">
        <f>(J630/J612)*AA93</f>
        <v>0</v>
      </c>
      <c r="K692" s="256">
        <f>(K644/K612)*AA89</f>
        <v>0</v>
      </c>
      <c r="L692" s="256">
        <f>(L647/L612)*AA94</f>
        <v>0</v>
      </c>
      <c r="M692" s="231">
        <f t="shared" si="19"/>
        <v>0</v>
      </c>
      <c r="N692" s="250" t="s">
        <v>631</v>
      </c>
    </row>
    <row r="693" spans="1:14" s="231" customFormat="1" ht="12.6" customHeight="1">
      <c r="A693" s="251">
        <v>7170</v>
      </c>
      <c r="B693" s="250" t="s">
        <v>127</v>
      </c>
      <c r="C693" s="256">
        <f>AB85</f>
        <v>344281</v>
      </c>
      <c r="D693" s="256">
        <f>(D615/D612)*AB90</f>
        <v>5013.1593196806662</v>
      </c>
      <c r="E693" s="258">
        <f>(E623/E612)*SUM(C693:D693)</f>
        <v>67298.133122485058</v>
      </c>
      <c r="F693" s="258">
        <f>(F624/F612)*AB64</f>
        <v>79157.450604583355</v>
      </c>
      <c r="G693" s="256">
        <f>(G625/G612)*AB91</f>
        <v>0</v>
      </c>
      <c r="H693" s="258">
        <f>(H628/H612)*AB60</f>
        <v>0</v>
      </c>
      <c r="I693" s="256">
        <f>(I629/I612)*AB92</f>
        <v>1828.8607312383906</v>
      </c>
      <c r="J693" s="256">
        <f>(J630/J612)*AB93</f>
        <v>0</v>
      </c>
      <c r="K693" s="256">
        <f>(K644/K612)*AB89</f>
        <v>78485.218788716054</v>
      </c>
      <c r="L693" s="256">
        <f>(L647/L612)*AB94</f>
        <v>0</v>
      </c>
      <c r="M693" s="231">
        <f t="shared" si="19"/>
        <v>231783</v>
      </c>
      <c r="N693" s="250" t="s">
        <v>632</v>
      </c>
    </row>
    <row r="694" spans="1:14" s="231" customFormat="1" ht="12.6" customHeight="1">
      <c r="A694" s="251">
        <v>7180</v>
      </c>
      <c r="B694" s="250" t="s">
        <v>633</v>
      </c>
      <c r="C694" s="256">
        <f>AC85</f>
        <v>0</v>
      </c>
      <c r="D694" s="256">
        <f>(D615/D612)*AC90</f>
        <v>0</v>
      </c>
      <c r="E694" s="258">
        <f>(E623/E612)*SUM(C694:D694)</f>
        <v>0</v>
      </c>
      <c r="F694" s="258">
        <f>(F624/F612)*AC64</f>
        <v>0</v>
      </c>
      <c r="G694" s="256">
        <f>(G625/G612)*AC91</f>
        <v>0</v>
      </c>
      <c r="H694" s="258">
        <f>(H628/H612)*AC60</f>
        <v>0</v>
      </c>
      <c r="I694" s="256">
        <f>(I629/I612)*AC92</f>
        <v>0</v>
      </c>
      <c r="J694" s="256">
        <f>(J630/J612)*AC93</f>
        <v>0</v>
      </c>
      <c r="K694" s="256">
        <f>(K644/K612)*AC89</f>
        <v>0</v>
      </c>
      <c r="L694" s="256">
        <f>(L647/L612)*AC94</f>
        <v>0</v>
      </c>
      <c r="M694" s="231">
        <f t="shared" si="19"/>
        <v>0</v>
      </c>
      <c r="N694" s="250" t="s">
        <v>634</v>
      </c>
    </row>
    <row r="695" spans="1:14" s="231" customFormat="1" ht="12.6" customHeight="1">
      <c r="A695" s="251">
        <v>7190</v>
      </c>
      <c r="B695" s="250" t="s">
        <v>129</v>
      </c>
      <c r="C695" s="256">
        <f>AD85</f>
        <v>0</v>
      </c>
      <c r="D695" s="256">
        <f>(D615/D612)*AD90</f>
        <v>0</v>
      </c>
      <c r="E695" s="258">
        <f>(E623/E612)*SUM(C695:D695)</f>
        <v>0</v>
      </c>
      <c r="F695" s="258">
        <f>(F624/F612)*AD64</f>
        <v>0</v>
      </c>
      <c r="G695" s="256">
        <f>(G625/G612)*AD91</f>
        <v>0</v>
      </c>
      <c r="H695" s="258">
        <f>(H628/H612)*AD60</f>
        <v>0</v>
      </c>
      <c r="I695" s="256">
        <f>(I629/I612)*AD92</f>
        <v>0</v>
      </c>
      <c r="J695" s="256">
        <f>(J630/J612)*AD93</f>
        <v>0</v>
      </c>
      <c r="K695" s="256">
        <f>(K644/K612)*AD89</f>
        <v>0</v>
      </c>
      <c r="L695" s="256">
        <f>(L647/L612)*AD94</f>
        <v>0</v>
      </c>
      <c r="M695" s="231">
        <f t="shared" si="19"/>
        <v>0</v>
      </c>
      <c r="N695" s="250" t="s">
        <v>635</v>
      </c>
    </row>
    <row r="696" spans="1:14" s="231" customFormat="1" ht="12.6" customHeight="1">
      <c r="A696" s="251">
        <v>7200</v>
      </c>
      <c r="B696" s="250" t="s">
        <v>636</v>
      </c>
      <c r="C696" s="256">
        <f>AE85</f>
        <v>698825</v>
      </c>
      <c r="D696" s="256">
        <f>(D615/D612)*AE90</f>
        <v>25845.621381464767</v>
      </c>
      <c r="E696" s="258">
        <f>(E623/E612)*SUM(C696:D696)</f>
        <v>139621.51569516936</v>
      </c>
      <c r="F696" s="258">
        <f>(F624/F612)*AE64</f>
        <v>3284.8114483570344</v>
      </c>
      <c r="G696" s="256">
        <f>(G625/G612)*AE91</f>
        <v>0</v>
      </c>
      <c r="H696" s="258">
        <f>(H628/H612)*AE60</f>
        <v>3767.214728830791</v>
      </c>
      <c r="I696" s="256">
        <f>(I629/I612)*AE92</f>
        <v>9428.7931032734796</v>
      </c>
      <c r="J696" s="256">
        <f>(J630/J612)*AE93</f>
        <v>19470.637810700842</v>
      </c>
      <c r="K696" s="256">
        <f>(K644/K612)*AE89</f>
        <v>168663.53775221633</v>
      </c>
      <c r="L696" s="256">
        <f>(L647/L612)*AE94</f>
        <v>0</v>
      </c>
      <c r="M696" s="231">
        <f t="shared" si="19"/>
        <v>370082</v>
      </c>
      <c r="N696" s="250" t="s">
        <v>637</v>
      </c>
    </row>
    <row r="697" spans="1:14" s="231" customFormat="1" ht="12.6" customHeight="1">
      <c r="A697" s="251">
        <v>7220</v>
      </c>
      <c r="B697" s="250" t="s">
        <v>638</v>
      </c>
      <c r="C697" s="256">
        <f>AF85</f>
        <v>0</v>
      </c>
      <c r="D697" s="256">
        <f>(D615/D612)*AF90</f>
        <v>0</v>
      </c>
      <c r="E697" s="258">
        <f>(E623/E612)*SUM(C697:D697)</f>
        <v>0</v>
      </c>
      <c r="F697" s="258">
        <f>(F624/F612)*AF64</f>
        <v>0</v>
      </c>
      <c r="G697" s="256">
        <f>(G625/G612)*AF91</f>
        <v>0</v>
      </c>
      <c r="H697" s="258">
        <f>(H628/H612)*AF60</f>
        <v>0</v>
      </c>
      <c r="I697" s="256">
        <f>(I629/I612)*AF92</f>
        <v>0</v>
      </c>
      <c r="J697" s="256">
        <f>(J630/J612)*AF93</f>
        <v>0</v>
      </c>
      <c r="K697" s="256">
        <f>(K644/K612)*AF89</f>
        <v>0</v>
      </c>
      <c r="L697" s="256">
        <f>(L647/L612)*AF94</f>
        <v>0</v>
      </c>
      <c r="M697" s="231">
        <f t="shared" si="19"/>
        <v>0</v>
      </c>
      <c r="N697" s="250" t="s">
        <v>639</v>
      </c>
    </row>
    <row r="698" spans="1:14" s="231" customFormat="1" ht="12.6" customHeight="1">
      <c r="A698" s="251">
        <v>7230</v>
      </c>
      <c r="B698" s="250" t="s">
        <v>640</v>
      </c>
      <c r="C698" s="256">
        <f>AG85</f>
        <v>720446</v>
      </c>
      <c r="D698" s="256">
        <f>(D615/D612)*AG90</f>
        <v>15791.451856994099</v>
      </c>
      <c r="E698" s="258">
        <f>(E623/E612)*SUM(C698:D698)</f>
        <v>141850.08458582452</v>
      </c>
      <c r="F698" s="258">
        <f>(F624/F612)*AG64</f>
        <v>5979.7602267487537</v>
      </c>
      <c r="G698" s="256">
        <f>(G625/G612)*AG91</f>
        <v>225.63271994247509</v>
      </c>
      <c r="H698" s="258">
        <f>(H628/H612)*AG60</f>
        <v>1248.913578579773</v>
      </c>
      <c r="I698" s="256">
        <f>(I629/I612)*AG92</f>
        <v>5760.9113034009306</v>
      </c>
      <c r="J698" s="256">
        <f>(J630/J612)*AG93</f>
        <v>4603.4189147372072</v>
      </c>
      <c r="K698" s="256">
        <f>(K644/K612)*AG89</f>
        <v>145616.38923592074</v>
      </c>
      <c r="L698" s="256">
        <f>(L647/L612)*AG94</f>
        <v>4875.23952982421</v>
      </c>
      <c r="M698" s="231">
        <f t="shared" si="19"/>
        <v>325952</v>
      </c>
      <c r="N698" s="250" t="s">
        <v>641</v>
      </c>
    </row>
    <row r="699" spans="1:14" s="231" customFormat="1" ht="12.6" customHeight="1">
      <c r="A699" s="251">
        <v>7240</v>
      </c>
      <c r="B699" s="250" t="s">
        <v>131</v>
      </c>
      <c r="C699" s="256">
        <f>AH85</f>
        <v>234429</v>
      </c>
      <c r="D699" s="256">
        <f>(D615/D612)*AH90</f>
        <v>0</v>
      </c>
      <c r="E699" s="258">
        <f>(E623/E612)*SUM(C699:D699)</f>
        <v>45167.185390386025</v>
      </c>
      <c r="F699" s="258">
        <f>(F624/F612)*AH64</f>
        <v>13216.724657141054</v>
      </c>
      <c r="G699" s="256">
        <f>(G625/G612)*AH91</f>
        <v>0</v>
      </c>
      <c r="H699" s="258">
        <f>(H628/H612)*AH60</f>
        <v>1474.1275025859616</v>
      </c>
      <c r="I699" s="256">
        <f>(I629/I612)*AH92</f>
        <v>0</v>
      </c>
      <c r="J699" s="256">
        <f>(J630/J612)*AH93</f>
        <v>1201.8249847332568</v>
      </c>
      <c r="K699" s="256">
        <f>(K644/K612)*AH89</f>
        <v>24702.347852734929</v>
      </c>
      <c r="L699" s="256">
        <f>(L647/L612)*AH94</f>
        <v>0</v>
      </c>
      <c r="M699" s="231">
        <f t="shared" si="19"/>
        <v>85762</v>
      </c>
      <c r="N699" s="250" t="s">
        <v>642</v>
      </c>
    </row>
    <row r="700" spans="1:14" s="231" customFormat="1" ht="12.6" customHeight="1">
      <c r="A700" s="251">
        <v>7250</v>
      </c>
      <c r="B700" s="250" t="s">
        <v>643</v>
      </c>
      <c r="C700" s="256">
        <f>AI85</f>
        <v>0</v>
      </c>
      <c r="D700" s="256">
        <f>(D615/D612)*AI90</f>
        <v>0</v>
      </c>
      <c r="E700" s="258">
        <f>(E623/E612)*SUM(C700:D700)</f>
        <v>0</v>
      </c>
      <c r="F700" s="258">
        <f>(F624/F612)*AI64</f>
        <v>0</v>
      </c>
      <c r="G700" s="256">
        <f>(G625/G612)*AI91</f>
        <v>0</v>
      </c>
      <c r="H700" s="258">
        <f>(H628/H612)*AI60</f>
        <v>0</v>
      </c>
      <c r="I700" s="256">
        <f>(I629/I612)*AI92</f>
        <v>0</v>
      </c>
      <c r="J700" s="256">
        <f>(J630/J612)*AI93</f>
        <v>0</v>
      </c>
      <c r="K700" s="256">
        <f>(K644/K612)*AI89</f>
        <v>0</v>
      </c>
      <c r="L700" s="256">
        <f>(L647/L612)*AI94</f>
        <v>0</v>
      </c>
      <c r="M700" s="231">
        <f t="shared" si="19"/>
        <v>0</v>
      </c>
      <c r="N700" s="250" t="s">
        <v>644</v>
      </c>
    </row>
    <row r="701" spans="1:14" s="231" customFormat="1" ht="12.6" customHeight="1">
      <c r="A701" s="251">
        <v>7260</v>
      </c>
      <c r="B701" s="250" t="s">
        <v>133</v>
      </c>
      <c r="C701" s="256">
        <f>AJ85</f>
        <v>1290902</v>
      </c>
      <c r="D701" s="256">
        <f>(D615/D612)*AJ90</f>
        <v>90097.613328705309</v>
      </c>
      <c r="E701" s="258">
        <f>(E623/E612)*SUM(C701:D701)</f>
        <v>266075.72253974143</v>
      </c>
      <c r="F701" s="258">
        <f>(F624/F612)*AJ64</f>
        <v>19658.434335461159</v>
      </c>
      <c r="G701" s="256">
        <f>(G625/G612)*AJ91</f>
        <v>0</v>
      </c>
      <c r="H701" s="258">
        <f>(H628/H612)*AJ60</f>
        <v>10257.470538827316</v>
      </c>
      <c r="I701" s="256">
        <f>(I629/I612)*AJ92</f>
        <v>32868.691475312189</v>
      </c>
      <c r="J701" s="256">
        <f>(J630/J612)*AJ93</f>
        <v>777.96706601036715</v>
      </c>
      <c r="K701" s="256">
        <f>(K644/K612)*AJ89</f>
        <v>196832.15343426471</v>
      </c>
      <c r="L701" s="256">
        <f>(L647/L612)*AJ94</f>
        <v>52618.964580516469</v>
      </c>
      <c r="M701" s="231">
        <f t="shared" si="19"/>
        <v>669187</v>
      </c>
      <c r="N701" s="250" t="s">
        <v>645</v>
      </c>
    </row>
    <row r="702" spans="1:14" s="231" customFormat="1" ht="12.6" customHeight="1">
      <c r="A702" s="251">
        <v>7310</v>
      </c>
      <c r="B702" s="250" t="s">
        <v>646</v>
      </c>
      <c r="C702" s="256">
        <f>AK85</f>
        <v>0</v>
      </c>
      <c r="D702" s="256">
        <f>(D615/D612)*AK90</f>
        <v>0</v>
      </c>
      <c r="E702" s="258">
        <f>(E623/E612)*SUM(C702:D702)</f>
        <v>0</v>
      </c>
      <c r="F702" s="258">
        <f>(F624/F612)*AK64</f>
        <v>0</v>
      </c>
      <c r="G702" s="256">
        <f>(G625/G612)*AK91</f>
        <v>0</v>
      </c>
      <c r="H702" s="258">
        <f>(H628/H612)*AK60</f>
        <v>0</v>
      </c>
      <c r="I702" s="256">
        <f>(I629/I612)*AK92</f>
        <v>0</v>
      </c>
      <c r="J702" s="256">
        <f>(J630/J612)*AK93</f>
        <v>0</v>
      </c>
      <c r="K702" s="256">
        <f>(K644/K612)*AK89</f>
        <v>0</v>
      </c>
      <c r="L702" s="256">
        <f>(L647/L612)*AK94</f>
        <v>0</v>
      </c>
      <c r="M702" s="231">
        <f t="shared" si="19"/>
        <v>0</v>
      </c>
      <c r="N702" s="250" t="s">
        <v>647</v>
      </c>
    </row>
    <row r="703" spans="1:14" s="231" customFormat="1" ht="12.6" customHeight="1">
      <c r="A703" s="251">
        <v>7320</v>
      </c>
      <c r="B703" s="250" t="s">
        <v>648</v>
      </c>
      <c r="C703" s="256">
        <f>AL85</f>
        <v>0</v>
      </c>
      <c r="D703" s="256">
        <f>(D615/D612)*AL90</f>
        <v>0</v>
      </c>
      <c r="E703" s="258">
        <f>(E623/E612)*SUM(C703:D703)</f>
        <v>0</v>
      </c>
      <c r="F703" s="258">
        <f>(F624/F612)*AL64</f>
        <v>0</v>
      </c>
      <c r="G703" s="256">
        <f>(G625/G612)*AL91</f>
        <v>0</v>
      </c>
      <c r="H703" s="258">
        <f>(H628/H612)*AL60</f>
        <v>0</v>
      </c>
      <c r="I703" s="256">
        <f>(I629/I612)*AL92</f>
        <v>0</v>
      </c>
      <c r="J703" s="256">
        <f>(J630/J612)*AL93</f>
        <v>0</v>
      </c>
      <c r="K703" s="256">
        <f>(K644/K612)*AL89</f>
        <v>0</v>
      </c>
      <c r="L703" s="256">
        <f>(L647/L612)*AL94</f>
        <v>0</v>
      </c>
      <c r="M703" s="231">
        <f t="shared" si="19"/>
        <v>0</v>
      </c>
      <c r="N703" s="250" t="s">
        <v>649</v>
      </c>
    </row>
    <row r="704" spans="1:14" s="231" customFormat="1" ht="12.6" customHeight="1">
      <c r="A704" s="251">
        <v>7330</v>
      </c>
      <c r="B704" s="250" t="s">
        <v>650</v>
      </c>
      <c r="C704" s="256">
        <f>AM85</f>
        <v>0</v>
      </c>
      <c r="D704" s="256">
        <f>(D615/D612)*AM90</f>
        <v>0</v>
      </c>
      <c r="E704" s="258">
        <f>(E623/E612)*SUM(C704:D704)</f>
        <v>0</v>
      </c>
      <c r="F704" s="258">
        <f>(F624/F612)*AM64</f>
        <v>0</v>
      </c>
      <c r="G704" s="256">
        <f>(G625/G612)*AM91</f>
        <v>0</v>
      </c>
      <c r="H704" s="258">
        <f>(H628/H612)*AM60</f>
        <v>0</v>
      </c>
      <c r="I704" s="256">
        <f>(I629/I612)*AM92</f>
        <v>0</v>
      </c>
      <c r="J704" s="256">
        <f>(J630/J612)*AM93</f>
        <v>0</v>
      </c>
      <c r="K704" s="256">
        <f>(K644/K612)*AM89</f>
        <v>0</v>
      </c>
      <c r="L704" s="256">
        <f>(L647/L612)*AM94</f>
        <v>0</v>
      </c>
      <c r="M704" s="231">
        <f t="shared" si="19"/>
        <v>0</v>
      </c>
      <c r="N704" s="250" t="s">
        <v>651</v>
      </c>
    </row>
    <row r="705" spans="1:14" s="231" customFormat="1" ht="12.6" customHeight="1">
      <c r="A705" s="251">
        <v>7340</v>
      </c>
      <c r="B705" s="250" t="s">
        <v>652</v>
      </c>
      <c r="C705" s="256">
        <f>AN85</f>
        <v>0</v>
      </c>
      <c r="D705" s="256">
        <f>(D615/D612)*AN90</f>
        <v>0</v>
      </c>
      <c r="E705" s="258">
        <f>(E623/E612)*SUM(C705:D705)</f>
        <v>0</v>
      </c>
      <c r="F705" s="258">
        <f>(F624/F612)*AN64</f>
        <v>0</v>
      </c>
      <c r="G705" s="256">
        <f>(G625/G612)*AN91</f>
        <v>0</v>
      </c>
      <c r="H705" s="258">
        <f>(H628/H612)*AN60</f>
        <v>0</v>
      </c>
      <c r="I705" s="256">
        <f>(I629/I612)*AN92</f>
        <v>0</v>
      </c>
      <c r="J705" s="256">
        <f>(J630/J612)*AN93</f>
        <v>0</v>
      </c>
      <c r="K705" s="256">
        <f>(K644/K612)*AN89</f>
        <v>0</v>
      </c>
      <c r="L705" s="256">
        <f>(L647/L612)*AN94</f>
        <v>0</v>
      </c>
      <c r="M705" s="231">
        <f t="shared" si="19"/>
        <v>0</v>
      </c>
      <c r="N705" s="250" t="s">
        <v>653</v>
      </c>
    </row>
    <row r="706" spans="1:14" s="231" customFormat="1" ht="12.6" customHeight="1">
      <c r="A706" s="251">
        <v>7350</v>
      </c>
      <c r="B706" s="250" t="s">
        <v>654</v>
      </c>
      <c r="C706" s="256">
        <f>AO85</f>
        <v>0</v>
      </c>
      <c r="D706" s="256">
        <f>(D615/D612)*AO90</f>
        <v>0</v>
      </c>
      <c r="E706" s="258">
        <f>(E623/E612)*SUM(C706:D706)</f>
        <v>0</v>
      </c>
      <c r="F706" s="258">
        <f>(F624/F612)*AO64</f>
        <v>0</v>
      </c>
      <c r="G706" s="256">
        <f>(G625/G612)*AO91</f>
        <v>0</v>
      </c>
      <c r="H706" s="258">
        <f>(H628/H612)*AO60</f>
        <v>0</v>
      </c>
      <c r="I706" s="256">
        <f>(I629/I612)*AO92</f>
        <v>0</v>
      </c>
      <c r="J706" s="256">
        <f>(J630/J612)*AO93</f>
        <v>0</v>
      </c>
      <c r="K706" s="256">
        <f>(K644/K612)*AO89</f>
        <v>0</v>
      </c>
      <c r="L706" s="256">
        <f>(L647/L612)*AO94</f>
        <v>0</v>
      </c>
      <c r="M706" s="231">
        <f t="shared" si="19"/>
        <v>0</v>
      </c>
      <c r="N706" s="250" t="s">
        <v>655</v>
      </c>
    </row>
    <row r="707" spans="1:14" s="231" customFormat="1" ht="12.6" customHeight="1">
      <c r="A707" s="251">
        <v>7380</v>
      </c>
      <c r="B707" s="250" t="s">
        <v>656</v>
      </c>
      <c r="C707" s="256">
        <f>AP85</f>
        <v>0</v>
      </c>
      <c r="D707" s="256">
        <f>(D615/D612)*AP90</f>
        <v>0</v>
      </c>
      <c r="E707" s="258">
        <f>(E623/E612)*SUM(C707:D707)</f>
        <v>0</v>
      </c>
      <c r="F707" s="258">
        <f>(F624/F612)*AP64</f>
        <v>0</v>
      </c>
      <c r="G707" s="256">
        <f>(G625/G612)*AP91</f>
        <v>0</v>
      </c>
      <c r="H707" s="258">
        <f>(H628/H612)*AP60</f>
        <v>0</v>
      </c>
      <c r="I707" s="256">
        <f>(I629/I612)*AP92</f>
        <v>0</v>
      </c>
      <c r="J707" s="256">
        <f>(J630/J612)*AP93</f>
        <v>0</v>
      </c>
      <c r="K707" s="256">
        <f>(K644/K612)*AP89</f>
        <v>0</v>
      </c>
      <c r="L707" s="256">
        <f>(L647/L612)*AP94</f>
        <v>0</v>
      </c>
      <c r="M707" s="231">
        <f t="shared" si="19"/>
        <v>0</v>
      </c>
      <c r="N707" s="250" t="s">
        <v>657</v>
      </c>
    </row>
    <row r="708" spans="1:14" s="231" customFormat="1" ht="12.6" customHeight="1">
      <c r="A708" s="251">
        <v>7390</v>
      </c>
      <c r="B708" s="250" t="s">
        <v>658</v>
      </c>
      <c r="C708" s="256">
        <f>AQ85</f>
        <v>0</v>
      </c>
      <c r="D708" s="256">
        <f>(D615/D612)*AQ90</f>
        <v>0</v>
      </c>
      <c r="E708" s="258">
        <f>(E623/E612)*SUM(C708:D708)</f>
        <v>0</v>
      </c>
      <c r="F708" s="258">
        <f>(F624/F612)*AQ64</f>
        <v>0</v>
      </c>
      <c r="G708" s="256">
        <f>(G625/G612)*AQ91</f>
        <v>0</v>
      </c>
      <c r="H708" s="258">
        <f>(H628/H612)*AQ60</f>
        <v>0</v>
      </c>
      <c r="I708" s="256">
        <f>(I629/I612)*AQ92</f>
        <v>0</v>
      </c>
      <c r="J708" s="256">
        <f>(J630/J612)*AQ93</f>
        <v>0</v>
      </c>
      <c r="K708" s="256">
        <f>(K644/K612)*AQ89</f>
        <v>0</v>
      </c>
      <c r="L708" s="256">
        <f>(L647/L612)*AQ94</f>
        <v>0</v>
      </c>
      <c r="M708" s="231">
        <f t="shared" si="19"/>
        <v>0</v>
      </c>
      <c r="N708" s="250" t="s">
        <v>659</v>
      </c>
    </row>
    <row r="709" spans="1:14" s="231" customFormat="1" ht="12.6" customHeight="1">
      <c r="A709" s="251">
        <v>7400</v>
      </c>
      <c r="B709" s="250" t="s">
        <v>660</v>
      </c>
      <c r="C709" s="256">
        <f>AR85</f>
        <v>0</v>
      </c>
      <c r="D709" s="256">
        <f>(D615/D612)*AR90</f>
        <v>0</v>
      </c>
      <c r="E709" s="258">
        <f>(E623/E612)*SUM(C709:D709)</f>
        <v>0</v>
      </c>
      <c r="F709" s="258">
        <f>(F624/F612)*AR64</f>
        <v>0</v>
      </c>
      <c r="G709" s="256">
        <f>(G625/G612)*AR91</f>
        <v>0</v>
      </c>
      <c r="H709" s="258">
        <f>(H628/H612)*AR60</f>
        <v>0</v>
      </c>
      <c r="I709" s="256">
        <f>(I629/I612)*AR92</f>
        <v>0</v>
      </c>
      <c r="J709" s="256">
        <f>(J630/J612)*AR93</f>
        <v>0</v>
      </c>
      <c r="K709" s="256">
        <f>(K644/K612)*AR89</f>
        <v>0</v>
      </c>
      <c r="L709" s="256">
        <f>(L647/L612)*AR94</f>
        <v>0</v>
      </c>
      <c r="M709" s="231">
        <f t="shared" si="19"/>
        <v>0</v>
      </c>
      <c r="N709" s="250" t="s">
        <v>661</v>
      </c>
    </row>
    <row r="710" spans="1:14" s="231" customFormat="1" ht="12.6" customHeight="1">
      <c r="A710" s="251">
        <v>7410</v>
      </c>
      <c r="B710" s="250" t="s">
        <v>141</v>
      </c>
      <c r="C710" s="256">
        <f>AS85</f>
        <v>0</v>
      </c>
      <c r="D710" s="256">
        <f>(D615/D612)*AS90</f>
        <v>0</v>
      </c>
      <c r="E710" s="258">
        <f>(E623/E612)*SUM(C710:D710)</f>
        <v>0</v>
      </c>
      <c r="F710" s="258">
        <f>(F624/F612)*AS64</f>
        <v>0</v>
      </c>
      <c r="G710" s="256">
        <f>(G625/G612)*AS91</f>
        <v>0</v>
      </c>
      <c r="H710" s="258">
        <f>(H628/H612)*AS60</f>
        <v>0</v>
      </c>
      <c r="I710" s="256">
        <f>(I629/I612)*AS92</f>
        <v>0</v>
      </c>
      <c r="J710" s="256">
        <f>(J630/J612)*AS93</f>
        <v>0</v>
      </c>
      <c r="K710" s="256">
        <f>(K644/K612)*AS89</f>
        <v>0</v>
      </c>
      <c r="L710" s="256">
        <f>(L647/L612)*AS94</f>
        <v>0</v>
      </c>
      <c r="M710" s="231">
        <f t="shared" si="19"/>
        <v>0</v>
      </c>
      <c r="N710" s="250" t="s">
        <v>662</v>
      </c>
    </row>
    <row r="711" spans="1:14" s="231" customFormat="1" ht="12.6" customHeight="1">
      <c r="A711" s="251">
        <v>7420</v>
      </c>
      <c r="B711" s="250" t="s">
        <v>663</v>
      </c>
      <c r="C711" s="256">
        <f>AT85</f>
        <v>0</v>
      </c>
      <c r="D711" s="256">
        <f>(D615/D612)*AT90</f>
        <v>0</v>
      </c>
      <c r="E711" s="258">
        <f>(E623/E612)*SUM(C711:D711)</f>
        <v>0</v>
      </c>
      <c r="F711" s="258">
        <f>(F624/F612)*AT64</f>
        <v>0</v>
      </c>
      <c r="G711" s="256">
        <f>(G625/G612)*AT91</f>
        <v>0</v>
      </c>
      <c r="H711" s="258">
        <f>(H628/H612)*AT60</f>
        <v>0</v>
      </c>
      <c r="I711" s="256">
        <f>(I629/I612)*AT92</f>
        <v>0</v>
      </c>
      <c r="J711" s="256">
        <f>(J630/J612)*AT93</f>
        <v>0</v>
      </c>
      <c r="K711" s="256">
        <f>(K644/K612)*AT89</f>
        <v>0</v>
      </c>
      <c r="L711" s="256">
        <f>(L647/L612)*AT94</f>
        <v>0</v>
      </c>
      <c r="M711" s="231">
        <f t="shared" si="19"/>
        <v>0</v>
      </c>
      <c r="N711" s="250" t="s">
        <v>664</v>
      </c>
    </row>
    <row r="712" spans="1:14" s="231" customFormat="1" ht="12.6" customHeight="1">
      <c r="A712" s="251">
        <v>7430</v>
      </c>
      <c r="B712" s="250" t="s">
        <v>665</v>
      </c>
      <c r="C712" s="256">
        <f>AU85</f>
        <v>0</v>
      </c>
      <c r="D712" s="256">
        <f>(D615/D612)*AU90</f>
        <v>0</v>
      </c>
      <c r="E712" s="258">
        <f>(E623/E612)*SUM(C712:D712)</f>
        <v>0</v>
      </c>
      <c r="F712" s="258">
        <f>(F624/F612)*AU64</f>
        <v>0</v>
      </c>
      <c r="G712" s="256">
        <f>(G625/G612)*AU91</f>
        <v>0</v>
      </c>
      <c r="H712" s="258">
        <f>(H628/H612)*AU60</f>
        <v>0</v>
      </c>
      <c r="I712" s="256">
        <f>(I629/I612)*AU92</f>
        <v>0</v>
      </c>
      <c r="J712" s="256">
        <f>(J630/J612)*AU93</f>
        <v>0</v>
      </c>
      <c r="K712" s="256">
        <f>(K644/K612)*AU89</f>
        <v>0</v>
      </c>
      <c r="L712" s="256">
        <f>(L647/L612)*AU94</f>
        <v>0</v>
      </c>
      <c r="M712" s="231">
        <f t="shared" si="19"/>
        <v>0</v>
      </c>
      <c r="N712" s="250" t="s">
        <v>666</v>
      </c>
    </row>
    <row r="713" spans="1:14" s="231" customFormat="1" ht="12.6" customHeight="1">
      <c r="A713" s="251">
        <v>7490</v>
      </c>
      <c r="B713" s="250" t="s">
        <v>667</v>
      </c>
      <c r="C713" s="256">
        <f>AV85</f>
        <v>0</v>
      </c>
      <c r="D713" s="256">
        <f>(D615/D612)*AV90</f>
        <v>0</v>
      </c>
      <c r="E713" s="258">
        <f>(E623/E612)*SUM(C713:D713)</f>
        <v>0</v>
      </c>
      <c r="F713" s="258">
        <f>(F624/F612)*AV64</f>
        <v>0</v>
      </c>
      <c r="G713" s="256">
        <f>(G625/G612)*AV91</f>
        <v>0</v>
      </c>
      <c r="H713" s="258">
        <f>(H628/H612)*AV60</f>
        <v>0</v>
      </c>
      <c r="I713" s="256">
        <f>(I629/I612)*AV92</f>
        <v>0</v>
      </c>
      <c r="J713" s="256">
        <f>(J630/J612)*AV93</f>
        <v>0</v>
      </c>
      <c r="K713" s="256">
        <f>(K644/K612)*AV89</f>
        <v>0</v>
      </c>
      <c r="L713" s="256">
        <f>(L647/L612)*AV94</f>
        <v>0</v>
      </c>
      <c r="M713" s="231">
        <f t="shared" si="19"/>
        <v>0</v>
      </c>
      <c r="N713" s="252" t="s">
        <v>668</v>
      </c>
    </row>
    <row r="714" spans="1:14" s="231" customFormat="1" ht="12.6" customHeight="1"/>
    <row r="715" spans="1:14" s="231" customFormat="1" ht="12.6" customHeight="1">
      <c r="C715" s="253">
        <f>SUM(C614:C647)+SUM(C668:C713)</f>
        <v>11954294</v>
      </c>
      <c r="D715" s="231">
        <f>SUM(D616:D647)+SUM(D668:D713)</f>
        <v>802384</v>
      </c>
      <c r="E715" s="231">
        <f>SUM(E624:E647)+SUM(E668:E713)</f>
        <v>1931148.7120444286</v>
      </c>
      <c r="F715" s="231">
        <f>SUM(F625:F648)+SUM(F668:F713)</f>
        <v>248171.74433289788</v>
      </c>
      <c r="G715" s="231">
        <f>SUM(G626:G647)+SUM(G668:G713)</f>
        <v>699630.6563616296</v>
      </c>
      <c r="H715" s="231">
        <f>SUM(H629:H647)+SUM(H668:H713)</f>
        <v>57736.660517950164</v>
      </c>
      <c r="I715" s="231">
        <f>SUM(I630:I647)+SUM(I668:I713)</f>
        <v>223222.61258504138</v>
      </c>
      <c r="J715" s="231">
        <f>SUM(J631:J647)+SUM(J668:J713)</f>
        <v>265903.77787223301</v>
      </c>
      <c r="K715" s="231">
        <f>SUM(K668:K713)</f>
        <v>1225843.3599190135</v>
      </c>
      <c r="L715" s="231">
        <f>SUM(L668:L713)</f>
        <v>388506.15701461199</v>
      </c>
      <c r="M715" s="231">
        <f>SUM(M668:M713)</f>
        <v>5023261</v>
      </c>
      <c r="N715" s="250" t="s">
        <v>669</v>
      </c>
    </row>
    <row r="716" spans="1:14" s="231" customFormat="1" ht="12.6" customHeight="1">
      <c r="C716" s="253">
        <f>CE85</f>
        <v>11954294</v>
      </c>
      <c r="D716" s="231">
        <f>D615</f>
        <v>802384</v>
      </c>
      <c r="E716" s="231">
        <f>E623</f>
        <v>1931148.712044429</v>
      </c>
      <c r="F716" s="231">
        <f>F624</f>
        <v>248171.74433289788</v>
      </c>
      <c r="G716" s="231">
        <f>G625</f>
        <v>699630.6563616296</v>
      </c>
      <c r="H716" s="231">
        <f>H628</f>
        <v>57736.660517950164</v>
      </c>
      <c r="I716" s="231">
        <f>I629</f>
        <v>223222.61258504132</v>
      </c>
      <c r="J716" s="231">
        <f>J630</f>
        <v>265903.77787223307</v>
      </c>
      <c r="K716" s="231">
        <f>K644</f>
        <v>1225843.3599190137</v>
      </c>
      <c r="L716" s="231">
        <f>L647</f>
        <v>388506.15701461199</v>
      </c>
      <c r="M716" s="231">
        <f>C648</f>
        <v>5023260</v>
      </c>
      <c r="N716" s="250" t="s">
        <v>670</v>
      </c>
    </row>
  </sheetData>
  <mergeCells count="1">
    <mergeCell ref="B236:C236"/>
  </mergeCells>
  <hyperlinks>
    <hyperlink ref="F42" r:id="rId1" xr:uid="{00000000-0004-0000-0000-000001000000}"/>
    <hyperlink ref="A43" r:id="rId2" xr:uid="{00000000-0004-0000-0000-000002000000}"/>
    <hyperlink ref="C30" r:id="rId3" xr:uid="{E610A3B0-585E-4CCA-8285-658697B15B7A}"/>
    <hyperlink ref="C110" r:id="rId4" xr:uid="{22A15A93-B24C-489F-B59F-F0AFD8992B1A}"/>
  </hyperlinks>
  <printOptions horizontalCentered="1" gridLines="1" gridLinesSet="0"/>
  <pageMargins left="0.25" right="0.25" top="0.5" bottom="0.5" header="0.5" footer="0.5"/>
  <pageSetup scale="95"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740BF-98B5-4C51-994E-D2B7D208D116}">
  <sheetPr codeName="Sheet2">
    <tabColor rgb="FF92D050"/>
    <pageSetUpPr fitToPage="1"/>
  </sheetPr>
  <dimension ref="B1:J42"/>
  <sheetViews>
    <sheetView topLeftCell="A16" workbookViewId="0">
      <selection activeCell="E20" sqref="E20"/>
    </sheetView>
  </sheetViews>
  <sheetFormatPr defaultColWidth="10.77734375" defaultRowHeight="15"/>
  <cols>
    <col min="1" max="1" width="2.77734375" style="12" customWidth="1"/>
    <col min="2" max="3" width="10.77734375" style="12" customWidth="1"/>
    <col min="4" max="4" width="2.77734375" style="12" customWidth="1"/>
    <col min="5" max="6" width="10.77734375" style="12" customWidth="1"/>
    <col min="7" max="7" width="2.77734375" style="12" customWidth="1"/>
    <col min="8" max="8" width="10.77734375" style="12" customWidth="1"/>
    <col min="9" max="10" width="8.77734375" style="12" customWidth="1"/>
    <col min="11" max="11" width="2.77734375" style="12" customWidth="1"/>
    <col min="12" max="13" width="10.77734375" style="12" customWidth="1"/>
    <col min="14" max="16384" width="10.77734375" style="12"/>
  </cols>
  <sheetData>
    <row r="1" spans="2:10">
      <c r="J1" s="108" t="s">
        <v>671</v>
      </c>
    </row>
    <row r="2" spans="2:10">
      <c r="B2" s="109"/>
      <c r="C2" s="110"/>
      <c r="D2" s="110"/>
      <c r="E2" s="110"/>
      <c r="F2" s="110"/>
      <c r="G2" s="110"/>
      <c r="H2" s="110"/>
      <c r="I2" s="110"/>
      <c r="J2" s="111"/>
    </row>
    <row r="3" spans="2:10">
      <c r="B3" s="112"/>
      <c r="F3" s="10" t="s">
        <v>672</v>
      </c>
      <c r="G3" s="10"/>
      <c r="J3" s="113"/>
    </row>
    <row r="4" spans="2:10">
      <c r="B4" s="112"/>
      <c r="F4" s="10" t="s">
        <v>673</v>
      </c>
      <c r="G4" s="10"/>
      <c r="J4" s="113"/>
    </row>
    <row r="5" spans="2:10">
      <c r="B5" s="112"/>
      <c r="J5" s="113"/>
    </row>
    <row r="6" spans="2:10">
      <c r="B6" s="114"/>
      <c r="C6" s="115"/>
      <c r="D6" s="115"/>
      <c r="E6" s="115"/>
      <c r="F6" s="115"/>
      <c r="G6" s="115"/>
      <c r="H6" s="115"/>
      <c r="I6" s="115"/>
      <c r="J6" s="116"/>
    </row>
    <row r="7" spans="2:10">
      <c r="B7" s="112"/>
      <c r="J7" s="113"/>
    </row>
    <row r="8" spans="2:10">
      <c r="B8" s="112"/>
      <c r="F8" s="10" t="s">
        <v>674</v>
      </c>
      <c r="G8" s="10"/>
      <c r="J8" s="113"/>
    </row>
    <row r="9" spans="2:10">
      <c r="B9" s="109"/>
      <c r="C9" s="110"/>
      <c r="D9" s="110"/>
      <c r="E9" s="110"/>
      <c r="F9" s="117" t="s">
        <v>675</v>
      </c>
      <c r="G9" s="117"/>
      <c r="H9" s="110"/>
      <c r="I9" s="110"/>
      <c r="J9" s="111"/>
    </row>
    <row r="10" spans="2:10">
      <c r="B10" s="112"/>
      <c r="F10" s="10" t="s">
        <v>676</v>
      </c>
      <c r="G10" s="10"/>
      <c r="J10" s="113"/>
    </row>
    <row r="11" spans="2:10">
      <c r="B11" s="112"/>
      <c r="F11" s="10"/>
      <c r="G11" s="10"/>
      <c r="J11" s="113"/>
    </row>
    <row r="12" spans="2:10">
      <c r="B12" s="112"/>
      <c r="F12" s="10" t="s">
        <v>677</v>
      </c>
      <c r="G12" s="10"/>
      <c r="J12" s="113"/>
    </row>
    <row r="13" spans="2:10">
      <c r="B13" s="112"/>
      <c r="F13" s="10" t="s">
        <v>678</v>
      </c>
      <c r="G13" s="10"/>
      <c r="J13" s="113"/>
    </row>
    <row r="14" spans="2:10">
      <c r="B14" s="114"/>
      <c r="C14" s="115"/>
      <c r="D14" s="115"/>
      <c r="E14" s="115"/>
      <c r="F14" s="115"/>
      <c r="G14" s="115"/>
      <c r="H14" s="115"/>
      <c r="I14" s="115"/>
      <c r="J14" s="116"/>
    </row>
    <row r="15" spans="2:10">
      <c r="B15" s="112"/>
      <c r="J15" s="113"/>
    </row>
    <row r="16" spans="2:10">
      <c r="B16" s="112"/>
      <c r="F16" s="12" t="s">
        <v>679</v>
      </c>
      <c r="J16" s="113"/>
    </row>
    <row r="17" spans="2:10">
      <c r="B17" s="109"/>
      <c r="C17" s="118" t="s">
        <v>680</v>
      </c>
      <c r="D17" s="118"/>
      <c r="E17" s="110" t="str">
        <f>+data!C98</f>
        <v>Odessa Memorial Healthcare Center</v>
      </c>
      <c r="F17" s="117"/>
      <c r="G17" s="117"/>
      <c r="H17" s="110"/>
      <c r="I17" s="110"/>
      <c r="J17" s="111"/>
    </row>
    <row r="18" spans="2:10">
      <c r="B18" s="112"/>
      <c r="C18" s="66" t="s">
        <v>681</v>
      </c>
      <c r="D18" s="66"/>
      <c r="E18" s="12" t="str">
        <f>+"H-"&amp;data!C97</f>
        <v>H-080</v>
      </c>
      <c r="F18" s="10"/>
      <c r="G18" s="10"/>
      <c r="J18" s="113"/>
    </row>
    <row r="19" spans="2:10">
      <c r="B19" s="112"/>
      <c r="C19" s="66" t="s">
        <v>682</v>
      </c>
      <c r="D19" s="66"/>
      <c r="E19" s="12" t="s">
        <v>1380</v>
      </c>
      <c r="F19" s="10"/>
      <c r="G19" s="10"/>
      <c r="J19" s="113"/>
    </row>
    <row r="20" spans="2:10">
      <c r="B20" s="112"/>
      <c r="C20" s="66" t="s">
        <v>683</v>
      </c>
      <c r="D20" s="66"/>
      <c r="E20" s="12" t="str">
        <f>data!C99</f>
        <v>PO Box 368</v>
      </c>
      <c r="F20" s="10"/>
      <c r="G20" s="10"/>
      <c r="J20" s="113"/>
    </row>
    <row r="21" spans="2:10">
      <c r="B21" s="112"/>
      <c r="C21" s="66" t="s">
        <v>684</v>
      </c>
      <c r="D21" s="66"/>
      <c r="E21" s="12" t="str">
        <f>+data!C100</f>
        <v>Odessa, WA 99159</v>
      </c>
      <c r="F21" s="10"/>
      <c r="G21" s="10"/>
      <c r="J21" s="113"/>
    </row>
    <row r="22" spans="2:10">
      <c r="B22" s="114"/>
      <c r="C22" s="115"/>
      <c r="D22" s="115"/>
      <c r="E22" s="115"/>
      <c r="F22" s="115"/>
      <c r="G22" s="115"/>
      <c r="H22" s="115"/>
      <c r="I22" s="115"/>
      <c r="J22" s="116"/>
    </row>
    <row r="23" spans="2:10">
      <c r="B23" s="112"/>
      <c r="J23" s="113"/>
    </row>
    <row r="24" spans="2:10">
      <c r="B24" s="112"/>
      <c r="J24" s="113"/>
    </row>
    <row r="25" spans="2:10">
      <c r="B25" s="112"/>
      <c r="J25" s="113"/>
    </row>
    <row r="26" spans="2:10">
      <c r="B26" s="119"/>
      <c r="C26" s="120"/>
      <c r="D26" s="120"/>
      <c r="E26" s="120"/>
      <c r="F26" s="121" t="s">
        <v>685</v>
      </c>
      <c r="G26" s="120"/>
      <c r="H26" s="120"/>
      <c r="I26" s="120"/>
      <c r="J26" s="122"/>
    </row>
    <row r="27" spans="2:10">
      <c r="B27" s="123" t="s">
        <v>686</v>
      </c>
      <c r="C27" s="124"/>
      <c r="D27" s="124"/>
      <c r="E27" s="124"/>
      <c r="F27" s="124"/>
      <c r="G27" s="124"/>
      <c r="H27" s="124"/>
      <c r="I27" s="124"/>
      <c r="J27" s="125"/>
    </row>
    <row r="28" spans="2:10">
      <c r="B28" s="112" t="str">
        <f>+"by the Department of Health for the fiscal year ended "&amp;data!C96&amp;"."</f>
        <v>by the Department of Health for the fiscal year ended 12/31/2022.</v>
      </c>
      <c r="J28" s="113"/>
    </row>
    <row r="29" spans="2:10">
      <c r="B29" s="112" t="s">
        <v>687</v>
      </c>
      <c r="J29" s="113"/>
    </row>
    <row r="30" spans="2:10">
      <c r="B30" s="126" t="s">
        <v>688</v>
      </c>
      <c r="C30" s="127"/>
      <c r="D30" s="127"/>
      <c r="E30" s="127"/>
      <c r="F30" s="127"/>
      <c r="G30" s="127"/>
      <c r="H30" s="127"/>
      <c r="I30" s="127"/>
      <c r="J30" s="128"/>
    </row>
    <row r="31" spans="2:10">
      <c r="B31" s="123"/>
      <c r="C31" s="124"/>
      <c r="D31" s="124"/>
      <c r="E31" s="124"/>
      <c r="F31" s="124"/>
      <c r="G31" s="124"/>
      <c r="H31" s="124"/>
      <c r="I31" s="124"/>
      <c r="J31" s="125"/>
    </row>
    <row r="32" spans="2:10">
      <c r="B32" s="112"/>
      <c r="J32" s="113"/>
    </row>
    <row r="33" spans="2:10">
      <c r="B33" s="129" t="s">
        <v>233</v>
      </c>
      <c r="C33" s="127"/>
      <c r="D33" s="127"/>
      <c r="E33" s="127"/>
      <c r="F33" s="127"/>
      <c r="G33" s="127"/>
      <c r="H33" s="127"/>
      <c r="I33" s="127"/>
      <c r="J33" s="128"/>
    </row>
    <row r="34" spans="2:10">
      <c r="B34" s="119" t="s">
        <v>689</v>
      </c>
      <c r="C34" s="120"/>
      <c r="D34" s="120"/>
      <c r="E34" s="120"/>
      <c r="F34" s="121"/>
      <c r="G34" s="120"/>
      <c r="H34" s="120"/>
      <c r="I34" s="120"/>
      <c r="J34" s="122"/>
    </row>
    <row r="35" spans="2:10">
      <c r="B35" s="119" t="s">
        <v>690</v>
      </c>
      <c r="C35" s="120" t="str">
        <f>data!C104</f>
        <v>Brett Antczak, CEO</v>
      </c>
      <c r="D35" s="120"/>
      <c r="E35" s="120"/>
      <c r="F35" s="121"/>
      <c r="G35" s="120"/>
      <c r="H35" s="120"/>
      <c r="I35" s="120"/>
      <c r="J35" s="122"/>
    </row>
    <row r="36" spans="2:10">
      <c r="B36" s="119" t="s">
        <v>691</v>
      </c>
      <c r="C36" s="120"/>
      <c r="D36" s="120"/>
      <c r="E36" s="120"/>
      <c r="F36" s="121"/>
      <c r="G36" s="120"/>
      <c r="H36" s="120"/>
      <c r="I36" s="120"/>
      <c r="J36" s="122"/>
    </row>
    <row r="37" spans="2:10">
      <c r="B37" s="123"/>
      <c r="C37" s="124"/>
      <c r="D37" s="124"/>
      <c r="E37" s="124"/>
      <c r="F37" s="124"/>
      <c r="G37" s="124"/>
      <c r="H37" s="124"/>
      <c r="I37" s="124"/>
      <c r="J37" s="125"/>
    </row>
    <row r="38" spans="2:10">
      <c r="B38" s="112"/>
      <c r="J38" s="113"/>
    </row>
    <row r="39" spans="2:10">
      <c r="B39" s="129" t="s">
        <v>233</v>
      </c>
      <c r="C39" s="127"/>
      <c r="D39" s="127"/>
      <c r="E39" s="127"/>
      <c r="F39" s="127"/>
      <c r="G39" s="127"/>
      <c r="H39" s="127"/>
      <c r="I39" s="127"/>
      <c r="J39" s="128"/>
    </row>
    <row r="40" spans="2:10">
      <c r="B40" s="119" t="s">
        <v>692</v>
      </c>
      <c r="C40" s="120"/>
      <c r="D40" s="120"/>
      <c r="E40" s="120"/>
      <c r="F40" s="121"/>
      <c r="G40" s="120"/>
      <c r="H40" s="120"/>
      <c r="I40" s="120"/>
      <c r="J40" s="122"/>
    </row>
    <row r="41" spans="2:10">
      <c r="B41" s="119" t="s">
        <v>690</v>
      </c>
      <c r="C41" s="120" t="str">
        <f>data!C106</f>
        <v>Brian Fink, Chairman</v>
      </c>
      <c r="D41" s="120"/>
      <c r="E41" s="120"/>
      <c r="F41" s="121"/>
      <c r="G41" s="120"/>
      <c r="H41" s="120"/>
      <c r="I41" s="120"/>
      <c r="J41" s="122"/>
    </row>
    <row r="42" spans="2:10">
      <c r="B42" s="130" t="s">
        <v>691</v>
      </c>
      <c r="C42" s="131"/>
      <c r="D42" s="131"/>
      <c r="E42" s="131"/>
      <c r="F42" s="132"/>
      <c r="G42" s="131"/>
      <c r="H42" s="131"/>
      <c r="I42" s="131"/>
      <c r="J42" s="133"/>
    </row>
  </sheetData>
  <pageMargins left="0.75" right="0.75" top="1" bottom="1" header="0.5" footer="0.5"/>
  <pageSetup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3DA76-2084-4BDA-9EEA-564AB886AC44}">
  <sheetPr codeName="Sheet9">
    <tabColor rgb="FF92D050"/>
  </sheetPr>
  <dimension ref="A2:M94"/>
  <sheetViews>
    <sheetView topLeftCell="A16" zoomScaleNormal="100" workbookViewId="0">
      <selection activeCell="I9" sqref="I9"/>
    </sheetView>
  </sheetViews>
  <sheetFormatPr defaultColWidth="8.6640625" defaultRowHeight="15"/>
  <cols>
    <col min="1" max="1" width="28.77734375" style="1" customWidth="1"/>
    <col min="2" max="8" width="12.21875" style="1" customWidth="1"/>
    <col min="9" max="9" width="46.33203125" style="1" bestFit="1" customWidth="1"/>
    <col min="10" max="10" width="40.5546875" style="1" customWidth="1"/>
    <col min="11" max="12" width="8.6640625" style="1" customWidth="1"/>
    <col min="13" max="16384" width="8.6640625" style="1"/>
  </cols>
  <sheetData>
    <row r="2" spans="1:13">
      <c r="A2" s="67" t="s">
        <v>1386</v>
      </c>
    </row>
    <row r="3" spans="1:13">
      <c r="A3" s="67"/>
    </row>
    <row r="4" spans="1:13">
      <c r="A4" s="163" t="s">
        <v>693</v>
      </c>
    </row>
    <row r="5" spans="1:13">
      <c r="A5" s="163" t="s">
        <v>694</v>
      </c>
    </row>
    <row r="6" spans="1:13">
      <c r="A6" s="163" t="s">
        <v>695</v>
      </c>
    </row>
    <row r="7" spans="1:13">
      <c r="A7" s="163"/>
    </row>
    <row r="8" spans="1:13">
      <c r="A8" s="2" t="s">
        <v>696</v>
      </c>
    </row>
    <row r="9" spans="1:13">
      <c r="A9" s="163" t="s">
        <v>17</v>
      </c>
    </row>
    <row r="12" spans="1:13">
      <c r="A12" s="1" t="str">
        <f>data!C97</f>
        <v>080</v>
      </c>
      <c r="B12" s="275" t="str">
        <f>RIGHT('Prior Year'!C97,4)</f>
        <v>2021</v>
      </c>
      <c r="C12" s="275" t="str">
        <f>RIGHT(data!C96,4)</f>
        <v>2022</v>
      </c>
      <c r="D12" s="1" t="str">
        <f>RIGHT('Prior Year'!C97,4)</f>
        <v>2021</v>
      </c>
      <c r="E12" s="275" t="str">
        <f>RIGHT(data!C96,4)</f>
        <v>2022</v>
      </c>
      <c r="F12" s="1" t="str">
        <f>RIGHT('Prior Year'!C97,4)</f>
        <v>2021</v>
      </c>
      <c r="G12" s="275" t="str">
        <f>RIGHT(data!C96,4)</f>
        <v>2022</v>
      </c>
      <c r="H12" s="3"/>
    </row>
    <row r="13" spans="1:13">
      <c r="A13" s="2"/>
      <c r="B13" s="275" t="s">
        <v>697</v>
      </c>
      <c r="C13" s="275" t="s">
        <v>697</v>
      </c>
      <c r="D13" s="5" t="s">
        <v>698</v>
      </c>
      <c r="E13" s="5" t="s">
        <v>698</v>
      </c>
      <c r="F13" s="3" t="s">
        <v>699</v>
      </c>
      <c r="G13" s="3" t="s">
        <v>699</v>
      </c>
      <c r="H13" s="3" t="s">
        <v>700</v>
      </c>
    </row>
    <row r="14" spans="1:13">
      <c r="A14" s="1" t="s">
        <v>701</v>
      </c>
      <c r="B14" s="275" t="s">
        <v>337</v>
      </c>
      <c r="C14" s="275" t="s">
        <v>337</v>
      </c>
      <c r="D14" s="4" t="s">
        <v>702</v>
      </c>
      <c r="E14" s="4" t="s">
        <v>702</v>
      </c>
      <c r="F14" s="3" t="s">
        <v>703</v>
      </c>
      <c r="G14" s="3" t="s">
        <v>703</v>
      </c>
      <c r="H14" s="3" t="s">
        <v>704</v>
      </c>
      <c r="I14" s="8" t="s">
        <v>705</v>
      </c>
      <c r="J14" s="68" t="s">
        <v>706</v>
      </c>
    </row>
    <row r="15" spans="1:13">
      <c r="A15" s="1" t="s">
        <v>707</v>
      </c>
      <c r="B15" s="275">
        <f>'Prior Year'!C86</f>
        <v>0</v>
      </c>
      <c r="C15" s="275">
        <f>data!C85</f>
        <v>0</v>
      </c>
      <c r="D15" s="275">
        <f>'Prior Year'!C60</f>
        <v>0</v>
      </c>
      <c r="E15" s="1">
        <f>data!C59</f>
        <v>0</v>
      </c>
      <c r="F15" s="238" t="str">
        <f t="shared" ref="F15:F59" si="0">IF(B15=0,"",IF(D15=0,"",B15/D15))</f>
        <v/>
      </c>
      <c r="G15" s="238" t="str">
        <f t="shared" ref="G15:G29" si="1">IF(C15=0,"",IF(E15=0,"",C15/E15))</f>
        <v/>
      </c>
      <c r="H15" s="6" t="str">
        <f t="shared" ref="H15:H59" si="2">IF(B15=0,"",IF(C15=0,"",IF(D15=0,"",IF(E15=0,"",IF(G15/F15-1&lt;-0.25,G15/F15-1,IF(G15/F15-1&gt;0.25,G15/F15-1,""))))))</f>
        <v/>
      </c>
      <c r="I15" s="275" t="str">
        <f t="shared" ref="I15:I44" si="3">IF(H15&gt;ABS(25%),"Please provide explanation for the fluctuation noted here","")</f>
        <v>Please provide explanation for the fluctuation noted here</v>
      </c>
      <c r="M15" s="7"/>
    </row>
    <row r="16" spans="1:13">
      <c r="A16" s="1" t="s">
        <v>708</v>
      </c>
      <c r="B16" s="275">
        <f>'Prior Year'!D86</f>
        <v>0</v>
      </c>
      <c r="C16" s="275">
        <f>data!D85</f>
        <v>0</v>
      </c>
      <c r="D16" s="275">
        <f>'Prior Year'!D60</f>
        <v>0</v>
      </c>
      <c r="E16" s="1">
        <f>data!D59</f>
        <v>0</v>
      </c>
      <c r="F16" s="238" t="str">
        <f t="shared" si="0"/>
        <v/>
      </c>
      <c r="G16" s="238" t="str">
        <f t="shared" si="1"/>
        <v/>
      </c>
      <c r="H16" s="6" t="str">
        <f t="shared" si="2"/>
        <v/>
      </c>
      <c r="I16" s="275" t="str">
        <f t="shared" si="3"/>
        <v>Please provide explanation for the fluctuation noted here</v>
      </c>
      <c r="M16" s="7"/>
    </row>
    <row r="17" spans="1:13" ht="45">
      <c r="A17" s="1" t="s">
        <v>709</v>
      </c>
      <c r="B17" s="275">
        <f>'Prior Year'!E86</f>
        <v>41961</v>
      </c>
      <c r="C17" s="275">
        <f>data!E85</f>
        <v>68157</v>
      </c>
      <c r="D17" s="275">
        <f>'Prior Year'!E60</f>
        <v>85</v>
      </c>
      <c r="E17" s="1">
        <f>data!E59</f>
        <v>84</v>
      </c>
      <c r="F17" s="238">
        <f t="shared" si="0"/>
        <v>493.65882352941179</v>
      </c>
      <c r="G17" s="238">
        <f t="shared" si="1"/>
        <v>811.39285714285711</v>
      </c>
      <c r="H17" s="6">
        <f t="shared" si="2"/>
        <v>0.64363082045572906</v>
      </c>
      <c r="I17" s="344" t="s">
        <v>1381</v>
      </c>
      <c r="M17" s="7"/>
    </row>
    <row r="18" spans="1:13">
      <c r="A18" s="1" t="s">
        <v>710</v>
      </c>
      <c r="B18" s="275">
        <f>'Prior Year'!F86</f>
        <v>0</v>
      </c>
      <c r="C18" s="275">
        <f>data!F85</f>
        <v>0</v>
      </c>
      <c r="D18" s="275">
        <f>'Prior Year'!F60</f>
        <v>0</v>
      </c>
      <c r="E18" s="1">
        <f>data!F59</f>
        <v>0</v>
      </c>
      <c r="F18" s="238" t="str">
        <f t="shared" si="0"/>
        <v/>
      </c>
      <c r="G18" s="238" t="str">
        <f t="shared" si="1"/>
        <v/>
      </c>
      <c r="H18" s="6" t="str">
        <f t="shared" si="2"/>
        <v/>
      </c>
      <c r="I18" s="275" t="str">
        <f t="shared" si="3"/>
        <v>Please provide explanation for the fluctuation noted here</v>
      </c>
      <c r="M18" s="7"/>
    </row>
    <row r="19" spans="1:13">
      <c r="A19" s="1" t="s">
        <v>711</v>
      </c>
      <c r="B19" s="275">
        <f>'Prior Year'!G86</f>
        <v>0</v>
      </c>
      <c r="C19" s="275">
        <f>data!G85</f>
        <v>0</v>
      </c>
      <c r="D19" s="275">
        <f>'Prior Year'!G60</f>
        <v>0</v>
      </c>
      <c r="E19" s="1">
        <f>data!G59</f>
        <v>0</v>
      </c>
      <c r="F19" s="238" t="str">
        <f t="shared" si="0"/>
        <v/>
      </c>
      <c r="G19" s="238" t="str">
        <f t="shared" si="1"/>
        <v/>
      </c>
      <c r="H19" s="6" t="str">
        <f t="shared" si="2"/>
        <v/>
      </c>
      <c r="I19" s="275" t="str">
        <f t="shared" si="3"/>
        <v>Please provide explanation for the fluctuation noted here</v>
      </c>
      <c r="M19" s="7"/>
    </row>
    <row r="20" spans="1:13">
      <c r="A20" s="1" t="s">
        <v>712</v>
      </c>
      <c r="B20" s="275">
        <f>'Prior Year'!H86</f>
        <v>0</v>
      </c>
      <c r="C20" s="275">
        <f>data!H85</f>
        <v>0</v>
      </c>
      <c r="D20" s="275">
        <f>'Prior Year'!H60</f>
        <v>0</v>
      </c>
      <c r="E20" s="1">
        <f>data!H59</f>
        <v>0</v>
      </c>
      <c r="F20" s="238" t="str">
        <f t="shared" si="0"/>
        <v/>
      </c>
      <c r="G20" s="238" t="str">
        <f t="shared" si="1"/>
        <v/>
      </c>
      <c r="H20" s="6" t="str">
        <f t="shared" si="2"/>
        <v/>
      </c>
      <c r="I20" s="275" t="str">
        <f t="shared" si="3"/>
        <v>Please provide explanation for the fluctuation noted here</v>
      </c>
      <c r="M20" s="7"/>
    </row>
    <row r="21" spans="1:13">
      <c r="A21" s="1" t="s">
        <v>713</v>
      </c>
      <c r="B21" s="275">
        <f>'Prior Year'!I86</f>
        <v>0</v>
      </c>
      <c r="C21" s="275">
        <f>data!I85</f>
        <v>0</v>
      </c>
      <c r="D21" s="275">
        <f>'Prior Year'!I60</f>
        <v>0</v>
      </c>
      <c r="E21" s="1">
        <f>data!I59</f>
        <v>0</v>
      </c>
      <c r="F21" s="238" t="str">
        <f t="shared" si="0"/>
        <v/>
      </c>
      <c r="G21" s="238" t="str">
        <f t="shared" si="1"/>
        <v/>
      </c>
      <c r="H21" s="6" t="str">
        <f t="shared" si="2"/>
        <v/>
      </c>
      <c r="I21" s="275" t="str">
        <f t="shared" si="3"/>
        <v>Please provide explanation for the fluctuation noted here</v>
      </c>
      <c r="M21" s="7"/>
    </row>
    <row r="22" spans="1:13">
      <c r="A22" s="1" t="s">
        <v>714</v>
      </c>
      <c r="B22" s="275">
        <f>'Prior Year'!J86</f>
        <v>0</v>
      </c>
      <c r="C22" s="275">
        <f>data!J85</f>
        <v>0</v>
      </c>
      <c r="D22" s="275">
        <f>'Prior Year'!J60</f>
        <v>0</v>
      </c>
      <c r="E22" s="1">
        <f>data!J59</f>
        <v>0</v>
      </c>
      <c r="F22" s="238" t="str">
        <f t="shared" si="0"/>
        <v/>
      </c>
      <c r="G22" s="238" t="str">
        <f t="shared" si="1"/>
        <v/>
      </c>
      <c r="H22" s="6" t="str">
        <f t="shared" si="2"/>
        <v/>
      </c>
      <c r="I22" s="275" t="str">
        <f t="shared" si="3"/>
        <v>Please provide explanation for the fluctuation noted here</v>
      </c>
      <c r="M22" s="7"/>
    </row>
    <row r="23" spans="1:13">
      <c r="A23" s="1" t="s">
        <v>715</v>
      </c>
      <c r="B23" s="275">
        <f>'Prior Year'!K86</f>
        <v>0</v>
      </c>
      <c r="C23" s="275">
        <f>data!K85</f>
        <v>0</v>
      </c>
      <c r="D23" s="275">
        <f>'Prior Year'!K60</f>
        <v>0</v>
      </c>
      <c r="E23" s="1">
        <f>data!K59</f>
        <v>0</v>
      </c>
      <c r="F23" s="238" t="str">
        <f t="shared" si="0"/>
        <v/>
      </c>
      <c r="G23" s="238" t="str">
        <f t="shared" si="1"/>
        <v/>
      </c>
      <c r="H23" s="6" t="str">
        <f t="shared" si="2"/>
        <v/>
      </c>
      <c r="I23" s="275" t="str">
        <f t="shared" si="3"/>
        <v>Please provide explanation for the fluctuation noted here</v>
      </c>
      <c r="M23" s="7"/>
    </row>
    <row r="24" spans="1:13" ht="45">
      <c r="A24" s="1" t="s">
        <v>716</v>
      </c>
      <c r="B24" s="275">
        <f>'Prior Year'!L86</f>
        <v>1986891</v>
      </c>
      <c r="C24" s="275">
        <f>data!L85</f>
        <v>2241500</v>
      </c>
      <c r="D24" s="275">
        <f>'Prior Year'!L60</f>
        <v>5322</v>
      </c>
      <c r="E24" s="1">
        <f>data!L59</f>
        <v>4311</v>
      </c>
      <c r="F24" s="238">
        <f t="shared" si="0"/>
        <v>373.33540022547913</v>
      </c>
      <c r="G24" s="238">
        <f t="shared" si="1"/>
        <v>519.94896775690097</v>
      </c>
      <c r="H24" s="6">
        <f t="shared" si="2"/>
        <v>0.39271273884789193</v>
      </c>
      <c r="I24" s="344" t="str">
        <f>I17</f>
        <v>The Hospital had to rely on agency nurses more in FY22 as compared the PY.  Agency nurses are more expensive than employed nurses.</v>
      </c>
      <c r="M24" s="7"/>
    </row>
    <row r="25" spans="1:13">
      <c r="A25" s="1" t="s">
        <v>717</v>
      </c>
      <c r="B25" s="275">
        <f>'Prior Year'!M86</f>
        <v>0</v>
      </c>
      <c r="C25" s="275">
        <f>data!M85</f>
        <v>0</v>
      </c>
      <c r="D25" s="275">
        <f>'Prior Year'!M60</f>
        <v>0</v>
      </c>
      <c r="E25" s="1">
        <f>data!M59</f>
        <v>0</v>
      </c>
      <c r="F25" s="238" t="str">
        <f t="shared" si="0"/>
        <v/>
      </c>
      <c r="G25" s="238" t="str">
        <f t="shared" si="1"/>
        <v/>
      </c>
      <c r="H25" s="6" t="str">
        <f t="shared" si="2"/>
        <v/>
      </c>
      <c r="I25" s="275" t="str">
        <f t="shared" si="3"/>
        <v>Please provide explanation for the fluctuation noted here</v>
      </c>
      <c r="M25" s="7"/>
    </row>
    <row r="26" spans="1:13">
      <c r="A26" s="1" t="s">
        <v>718</v>
      </c>
      <c r="B26" s="1">
        <f>'Prior Year'!N86</f>
        <v>511534</v>
      </c>
      <c r="C26" s="275">
        <f>data!N85</f>
        <v>644943</v>
      </c>
      <c r="D26" s="275">
        <f>'Prior Year'!N60</f>
        <v>2405</v>
      </c>
      <c r="E26" s="1">
        <f>data!N59</f>
        <v>3598</v>
      </c>
      <c r="F26" s="238">
        <f t="shared" si="0"/>
        <v>212.69604989604989</v>
      </c>
      <c r="G26" s="238">
        <f t="shared" si="1"/>
        <v>179.25041689827682</v>
      </c>
      <c r="H26" s="6" t="str">
        <f t="shared" si="2"/>
        <v/>
      </c>
      <c r="I26" s="275" t="str">
        <f t="shared" si="3"/>
        <v>Please provide explanation for the fluctuation noted here</v>
      </c>
      <c r="M26" s="7"/>
    </row>
    <row r="27" spans="1:13">
      <c r="A27" s="1" t="s">
        <v>719</v>
      </c>
      <c r="B27" s="275">
        <f>'Prior Year'!O86</f>
        <v>0</v>
      </c>
      <c r="C27" s="275">
        <f>data!O85</f>
        <v>0</v>
      </c>
      <c r="D27" s="275">
        <f>'Prior Year'!O60</f>
        <v>0</v>
      </c>
      <c r="E27" s="1">
        <f>data!O59</f>
        <v>0</v>
      </c>
      <c r="F27" s="238" t="str">
        <f t="shared" si="0"/>
        <v/>
      </c>
      <c r="G27" s="238" t="str">
        <f t="shared" si="1"/>
        <v/>
      </c>
      <c r="H27" s="6" t="str">
        <f t="shared" si="2"/>
        <v/>
      </c>
      <c r="I27" s="275" t="str">
        <f t="shared" si="3"/>
        <v>Please provide explanation for the fluctuation noted here</v>
      </c>
      <c r="M27" s="7"/>
    </row>
    <row r="28" spans="1:13">
      <c r="A28" s="1" t="s">
        <v>720</v>
      </c>
      <c r="B28" s="275">
        <f>'Prior Year'!P86</f>
        <v>33576</v>
      </c>
      <c r="C28" s="275">
        <f>data!P85</f>
        <v>28187</v>
      </c>
      <c r="D28" s="275">
        <f>'Prior Year'!P60</f>
        <v>0</v>
      </c>
      <c r="E28" s="1">
        <f>data!P59</f>
        <v>0</v>
      </c>
      <c r="F28" s="238" t="str">
        <f t="shared" si="0"/>
        <v/>
      </c>
      <c r="G28" s="238" t="str">
        <f t="shared" si="1"/>
        <v/>
      </c>
      <c r="H28" s="6" t="str">
        <f t="shared" si="2"/>
        <v/>
      </c>
      <c r="I28" s="275" t="str">
        <f t="shared" si="3"/>
        <v>Please provide explanation for the fluctuation noted here</v>
      </c>
      <c r="M28" s="7"/>
    </row>
    <row r="29" spans="1:13">
      <c r="A29" s="1" t="s">
        <v>721</v>
      </c>
      <c r="B29" s="275">
        <f>'Prior Year'!Q86</f>
        <v>0</v>
      </c>
      <c r="C29" s="275">
        <f>data!Q85</f>
        <v>0</v>
      </c>
      <c r="D29" s="275">
        <f>'Prior Year'!Q60</f>
        <v>0</v>
      </c>
      <c r="E29" s="1">
        <f>data!Q59</f>
        <v>0</v>
      </c>
      <c r="F29" s="238" t="str">
        <f t="shared" si="0"/>
        <v/>
      </c>
      <c r="G29" s="238" t="str">
        <f t="shared" si="1"/>
        <v/>
      </c>
      <c r="H29" s="6" t="str">
        <f t="shared" si="2"/>
        <v/>
      </c>
      <c r="I29" s="275" t="str">
        <f t="shared" si="3"/>
        <v>Please provide explanation for the fluctuation noted here</v>
      </c>
      <c r="M29" s="7"/>
    </row>
    <row r="30" spans="1:13">
      <c r="A30" s="1" t="s">
        <v>722</v>
      </c>
      <c r="B30" s="275">
        <f>'Prior Year'!R86</f>
        <v>0</v>
      </c>
      <c r="C30" s="275">
        <f>data!R85</f>
        <v>0</v>
      </c>
      <c r="D30" s="275">
        <f>'Prior Year'!R60</f>
        <v>0</v>
      </c>
      <c r="E30" s="1">
        <f>data!R59</f>
        <v>0</v>
      </c>
      <c r="F30" s="238" t="str">
        <f t="shared" si="0"/>
        <v/>
      </c>
      <c r="G30" s="238" t="str">
        <f>IFERROR(IF(C30=0,"",IF(E30=0,"",C30/E30)),"")</f>
        <v/>
      </c>
      <c r="H30" s="6" t="str">
        <f t="shared" si="2"/>
        <v/>
      </c>
      <c r="I30" s="275" t="str">
        <f t="shared" si="3"/>
        <v>Please provide explanation for the fluctuation noted here</v>
      </c>
      <c r="M30" s="7"/>
    </row>
    <row r="31" spans="1:13">
      <c r="A31" s="1" t="s">
        <v>723</v>
      </c>
      <c r="B31" s="275">
        <f>'Prior Year'!S86</f>
        <v>39338</v>
      </c>
      <c r="C31" s="275">
        <f>data!S85</f>
        <v>45065</v>
      </c>
      <c r="D31" s="275" t="s">
        <v>724</v>
      </c>
      <c r="E31" s="4" t="s">
        <v>724</v>
      </c>
      <c r="F31" s="238"/>
      <c r="G31" s="238" t="str">
        <f t="shared" ref="G31:G32" si="4">IFERROR(IF(C31=0,"",IF(E31=0,"",C31/E31)),"")</f>
        <v/>
      </c>
      <c r="H31" s="6"/>
      <c r="I31" s="275" t="str">
        <f t="shared" si="3"/>
        <v/>
      </c>
      <c r="M31" s="7"/>
    </row>
    <row r="32" spans="1:13">
      <c r="A32" s="1" t="s">
        <v>725</v>
      </c>
      <c r="B32" s="275">
        <f>'Prior Year'!T86</f>
        <v>0</v>
      </c>
      <c r="C32" s="275">
        <f>data!T85</f>
        <v>0</v>
      </c>
      <c r="D32" s="275" t="s">
        <v>724</v>
      </c>
      <c r="E32" s="4" t="s">
        <v>724</v>
      </c>
      <c r="F32" s="238" t="str">
        <f t="shared" si="0"/>
        <v/>
      </c>
      <c r="G32" s="238" t="str">
        <f t="shared" si="4"/>
        <v/>
      </c>
      <c r="H32" s="6" t="str">
        <f t="shared" si="2"/>
        <v/>
      </c>
      <c r="I32" s="275" t="str">
        <f t="shared" si="3"/>
        <v>Please provide explanation for the fluctuation noted here</v>
      </c>
      <c r="M32" s="7"/>
    </row>
    <row r="33" spans="1:13">
      <c r="A33" s="1" t="s">
        <v>726</v>
      </c>
      <c r="B33" s="275">
        <f>'Prior Year'!U86</f>
        <v>403122</v>
      </c>
      <c r="C33" s="275">
        <f>data!U85</f>
        <v>400994</v>
      </c>
      <c r="D33" s="275">
        <f>'Prior Year'!U60</f>
        <v>7821</v>
      </c>
      <c r="E33" s="1">
        <f>data!U59</f>
        <v>9001</v>
      </c>
      <c r="F33" s="238">
        <f t="shared" si="0"/>
        <v>51.543536632144225</v>
      </c>
      <c r="G33" s="238">
        <f t="shared" ref="G33:G69" si="5">IF(C33=0,"",IF(E33=0,"",C33/E33))</f>
        <v>44.54993889567826</v>
      </c>
      <c r="H33" s="6" t="str">
        <f t="shared" si="2"/>
        <v/>
      </c>
      <c r="I33" s="275" t="str">
        <f t="shared" si="3"/>
        <v>Please provide explanation for the fluctuation noted here</v>
      </c>
      <c r="M33" s="7"/>
    </row>
    <row r="34" spans="1:13">
      <c r="A34" s="1" t="s">
        <v>727</v>
      </c>
      <c r="B34" s="275">
        <f>'Prior Year'!V86</f>
        <v>19742</v>
      </c>
      <c r="C34" s="275">
        <f>data!V85</f>
        <v>32184</v>
      </c>
      <c r="D34" s="275">
        <f>'Prior Year'!V60</f>
        <v>0</v>
      </c>
      <c r="E34" s="1">
        <f>data!V59</f>
        <v>215</v>
      </c>
      <c r="F34" s="238" t="str">
        <f t="shared" si="0"/>
        <v/>
      </c>
      <c r="G34" s="238">
        <f t="shared" si="5"/>
        <v>149.69302325581396</v>
      </c>
      <c r="H34" s="6" t="str">
        <f t="shared" si="2"/>
        <v/>
      </c>
      <c r="I34" s="275" t="str">
        <f t="shared" si="3"/>
        <v>Please provide explanation for the fluctuation noted here</v>
      </c>
      <c r="M34" s="7"/>
    </row>
    <row r="35" spans="1:13">
      <c r="A35" s="1" t="s">
        <v>728</v>
      </c>
      <c r="B35" s="275">
        <f>'Prior Year'!W86</f>
        <v>0</v>
      </c>
      <c r="C35" s="275">
        <f>data!W85</f>
        <v>0</v>
      </c>
      <c r="D35" s="275">
        <f>'Prior Year'!W60</f>
        <v>0</v>
      </c>
      <c r="E35" s="1">
        <f>data!W59</f>
        <v>0</v>
      </c>
      <c r="F35" s="238" t="str">
        <f t="shared" si="0"/>
        <v/>
      </c>
      <c r="G35" s="238" t="str">
        <f t="shared" si="5"/>
        <v/>
      </c>
      <c r="H35" s="6" t="str">
        <f t="shared" si="2"/>
        <v/>
      </c>
      <c r="I35" s="275" t="str">
        <f t="shared" si="3"/>
        <v>Please provide explanation for the fluctuation noted here</v>
      </c>
      <c r="M35" s="7"/>
    </row>
    <row r="36" spans="1:13">
      <c r="A36" s="1" t="s">
        <v>729</v>
      </c>
      <c r="B36" s="275">
        <f>'Prior Year'!X86</f>
        <v>0</v>
      </c>
      <c r="C36" s="275">
        <f>data!X85</f>
        <v>0</v>
      </c>
      <c r="D36" s="275">
        <f>'Prior Year'!X60</f>
        <v>0</v>
      </c>
      <c r="E36" s="1">
        <f>data!X59</f>
        <v>0</v>
      </c>
      <c r="F36" s="238" t="str">
        <f t="shared" si="0"/>
        <v/>
      </c>
      <c r="G36" s="238" t="str">
        <f t="shared" si="5"/>
        <v/>
      </c>
      <c r="H36" s="6" t="str">
        <f t="shared" si="2"/>
        <v/>
      </c>
      <c r="I36" s="275" t="str">
        <f t="shared" si="3"/>
        <v>Please provide explanation for the fluctuation noted here</v>
      </c>
      <c r="M36" s="7"/>
    </row>
    <row r="37" spans="1:13">
      <c r="A37" s="1" t="s">
        <v>730</v>
      </c>
      <c r="B37" s="275">
        <f>'Prior Year'!Y86</f>
        <v>151988</v>
      </c>
      <c r="C37" s="275">
        <f>data!Y85</f>
        <v>181121</v>
      </c>
      <c r="D37" s="275">
        <f>'Prior Year'!Y60</f>
        <v>574</v>
      </c>
      <c r="E37" s="1">
        <f>data!Y59</f>
        <v>733</v>
      </c>
      <c r="F37" s="238">
        <f t="shared" si="0"/>
        <v>264.78745644599303</v>
      </c>
      <c r="G37" s="238">
        <f t="shared" si="5"/>
        <v>247.09549795361528</v>
      </c>
      <c r="H37" s="6" t="str">
        <f t="shared" si="2"/>
        <v/>
      </c>
      <c r="I37" s="275" t="str">
        <f t="shared" si="3"/>
        <v>Please provide explanation for the fluctuation noted here</v>
      </c>
      <c r="M37" s="7"/>
    </row>
    <row r="38" spans="1:13">
      <c r="A38" s="1" t="s">
        <v>731</v>
      </c>
      <c r="B38" s="275">
        <f>'Prior Year'!Z86</f>
        <v>0</v>
      </c>
      <c r="C38" s="275">
        <f>data!Z85</f>
        <v>0</v>
      </c>
      <c r="D38" s="275">
        <f>'Prior Year'!Z60</f>
        <v>0</v>
      </c>
      <c r="E38" s="1">
        <f>data!Z59</f>
        <v>0</v>
      </c>
      <c r="F38" s="238" t="str">
        <f t="shared" si="0"/>
        <v/>
      </c>
      <c r="G38" s="238" t="str">
        <f t="shared" si="5"/>
        <v/>
      </c>
      <c r="H38" s="6" t="str">
        <f t="shared" si="2"/>
        <v/>
      </c>
      <c r="I38" s="275" t="str">
        <f t="shared" si="3"/>
        <v>Please provide explanation for the fluctuation noted here</v>
      </c>
      <c r="M38" s="7"/>
    </row>
    <row r="39" spans="1:13">
      <c r="A39" s="1" t="s">
        <v>732</v>
      </c>
      <c r="B39" s="275">
        <f>'Prior Year'!AA86</f>
        <v>0</v>
      </c>
      <c r="C39" s="275">
        <f>data!AA85</f>
        <v>0</v>
      </c>
      <c r="D39" s="275">
        <f>'Prior Year'!AA60</f>
        <v>0</v>
      </c>
      <c r="E39" s="1">
        <f>data!AA59</f>
        <v>0</v>
      </c>
      <c r="F39" s="238" t="str">
        <f t="shared" si="0"/>
        <v/>
      </c>
      <c r="G39" s="238" t="str">
        <f t="shared" si="5"/>
        <v/>
      </c>
      <c r="H39" s="6" t="str">
        <f t="shared" si="2"/>
        <v/>
      </c>
      <c r="I39" s="275" t="str">
        <f t="shared" si="3"/>
        <v>Please provide explanation for the fluctuation noted here</v>
      </c>
      <c r="M39" s="7"/>
    </row>
    <row r="40" spans="1:13">
      <c r="A40" s="1" t="s">
        <v>733</v>
      </c>
      <c r="B40" s="275">
        <f>'Prior Year'!AB86</f>
        <v>307908</v>
      </c>
      <c r="C40" s="275">
        <f>data!AB85</f>
        <v>344281</v>
      </c>
      <c r="D40" s="275" t="s">
        <v>724</v>
      </c>
      <c r="E40" s="4" t="s">
        <v>724</v>
      </c>
      <c r="F40" s="238"/>
      <c r="G40" s="238" t="str">
        <f>IFERROR(IF(C40=0,"",IF(E40=0,"",C40/E40)),"")</f>
        <v/>
      </c>
      <c r="H40" s="6"/>
      <c r="I40" s="275" t="str">
        <f t="shared" si="3"/>
        <v/>
      </c>
      <c r="M40" s="7"/>
    </row>
    <row r="41" spans="1:13">
      <c r="A41" s="1" t="s">
        <v>734</v>
      </c>
      <c r="B41" s="275">
        <f>'Prior Year'!AC86</f>
        <v>0</v>
      </c>
      <c r="C41" s="275">
        <f>data!AC85</f>
        <v>0</v>
      </c>
      <c r="D41" s="275">
        <f>'Prior Year'!AC60</f>
        <v>0</v>
      </c>
      <c r="E41" s="1">
        <f>data!AC59</f>
        <v>0</v>
      </c>
      <c r="F41" s="238" t="str">
        <f t="shared" si="0"/>
        <v/>
      </c>
      <c r="G41" s="238" t="str">
        <f t="shared" si="5"/>
        <v/>
      </c>
      <c r="H41" s="6" t="str">
        <f t="shared" si="2"/>
        <v/>
      </c>
      <c r="I41" s="275" t="str">
        <f t="shared" si="3"/>
        <v>Please provide explanation for the fluctuation noted here</v>
      </c>
      <c r="M41" s="7"/>
    </row>
    <row r="42" spans="1:13">
      <c r="A42" s="1" t="s">
        <v>735</v>
      </c>
      <c r="B42" s="275">
        <f>'Prior Year'!AD86</f>
        <v>0</v>
      </c>
      <c r="C42" s="275">
        <f>data!AD85</f>
        <v>0</v>
      </c>
      <c r="D42" s="275">
        <f>'Prior Year'!AD60</f>
        <v>0</v>
      </c>
      <c r="E42" s="1">
        <f>data!AD59</f>
        <v>0</v>
      </c>
      <c r="F42" s="238" t="str">
        <f t="shared" si="0"/>
        <v/>
      </c>
      <c r="G42" s="238" t="str">
        <f t="shared" si="5"/>
        <v/>
      </c>
      <c r="H42" s="6" t="str">
        <f t="shared" si="2"/>
        <v/>
      </c>
      <c r="I42" s="275" t="str">
        <f t="shared" si="3"/>
        <v>Please provide explanation for the fluctuation noted here</v>
      </c>
      <c r="M42" s="7"/>
    </row>
    <row r="43" spans="1:13" ht="60">
      <c r="A43" s="1" t="s">
        <v>736</v>
      </c>
      <c r="B43" s="275">
        <f>'Prior Year'!AE86</f>
        <v>465527</v>
      </c>
      <c r="C43" s="275">
        <f>data!AE85</f>
        <v>698825</v>
      </c>
      <c r="D43" s="275">
        <f>'Prior Year'!AE60</f>
        <v>1293</v>
      </c>
      <c r="E43" s="1">
        <f>data!AE59</f>
        <v>3367</v>
      </c>
      <c r="F43" s="238">
        <f t="shared" si="0"/>
        <v>360.03634957463265</v>
      </c>
      <c r="G43" s="238">
        <f t="shared" si="5"/>
        <v>207.55123255123254</v>
      </c>
      <c r="H43" s="6">
        <f t="shared" si="2"/>
        <v>-0.42352700554695288</v>
      </c>
      <c r="I43" s="344" t="s">
        <v>1382</v>
      </c>
      <c r="M43" s="7"/>
    </row>
    <row r="44" spans="1:13">
      <c r="A44" s="1" t="s">
        <v>737</v>
      </c>
      <c r="B44" s="275">
        <f>'Prior Year'!AF86</f>
        <v>0</v>
      </c>
      <c r="C44" s="275">
        <f>data!AF85</f>
        <v>0</v>
      </c>
      <c r="D44" s="275">
        <f>'Prior Year'!AF60</f>
        <v>0</v>
      </c>
      <c r="E44" s="1">
        <f>data!AF59</f>
        <v>0</v>
      </c>
      <c r="F44" s="238" t="str">
        <f t="shared" si="0"/>
        <v/>
      </c>
      <c r="G44" s="238" t="str">
        <f t="shared" si="5"/>
        <v/>
      </c>
      <c r="H44" s="6" t="str">
        <f t="shared" si="2"/>
        <v/>
      </c>
      <c r="I44" s="275" t="str">
        <f t="shared" si="3"/>
        <v>Please provide explanation for the fluctuation noted here</v>
      </c>
      <c r="M44" s="7"/>
    </row>
    <row r="45" spans="1:13" ht="60">
      <c r="A45" s="1" t="s">
        <v>738</v>
      </c>
      <c r="B45" s="275">
        <f>'Prior Year'!AG86</f>
        <v>186131</v>
      </c>
      <c r="C45" s="275">
        <f>data!AG85</f>
        <v>720446</v>
      </c>
      <c r="D45" s="275">
        <f>'Prior Year'!AG60</f>
        <v>435</v>
      </c>
      <c r="E45" s="1">
        <f>data!AG59</f>
        <v>519</v>
      </c>
      <c r="F45" s="238">
        <f t="shared" si="0"/>
        <v>427.88735632183909</v>
      </c>
      <c r="G45" s="238">
        <f t="shared" si="5"/>
        <v>1388.1425818882467</v>
      </c>
      <c r="H45" s="6">
        <f t="shared" si="2"/>
        <v>2.2441776121193531</v>
      </c>
      <c r="I45" s="344" t="s">
        <v>1387</v>
      </c>
      <c r="M45" s="7"/>
    </row>
    <row r="46" spans="1:13" ht="45">
      <c r="A46" s="1" t="s">
        <v>739</v>
      </c>
      <c r="B46" s="275">
        <f>'Prior Year'!AH86</f>
        <v>107036</v>
      </c>
      <c r="C46" s="275">
        <f>data!AH85</f>
        <v>234429</v>
      </c>
      <c r="D46" s="275">
        <v>104</v>
      </c>
      <c r="E46" s="1">
        <f>data!AH59</f>
        <v>108</v>
      </c>
      <c r="F46" s="238">
        <f t="shared" si="0"/>
        <v>1029.1923076923076</v>
      </c>
      <c r="G46" s="238">
        <f t="shared" si="5"/>
        <v>2170.6388888888887</v>
      </c>
      <c r="H46" s="6">
        <f t="shared" si="2"/>
        <v>1.1090702608883407</v>
      </c>
      <c r="I46" s="344" t="s">
        <v>1384</v>
      </c>
      <c r="J46" s="1" t="s">
        <v>1383</v>
      </c>
      <c r="M46" s="7"/>
    </row>
    <row r="47" spans="1:13">
      <c r="A47" s="1" t="s">
        <v>740</v>
      </c>
      <c r="B47" s="275">
        <f>'Prior Year'!AI86</f>
        <v>0</v>
      </c>
      <c r="C47" s="275">
        <f>data!AI85</f>
        <v>0</v>
      </c>
      <c r="D47" s="275">
        <f>'Prior Year'!AI60</f>
        <v>0</v>
      </c>
      <c r="E47" s="1">
        <f>data!AI59</f>
        <v>0</v>
      </c>
      <c r="F47" s="238" t="str">
        <f t="shared" si="0"/>
        <v/>
      </c>
      <c r="G47" s="238" t="str">
        <f t="shared" si="5"/>
        <v/>
      </c>
      <c r="H47" s="6" t="str">
        <f t="shared" si="2"/>
        <v/>
      </c>
      <c r="I47" s="275" t="str">
        <f t="shared" ref="I47:I78" si="6">IF(H47&gt;ABS(25%),"Please provide explanation for the fluctuation noted here","")</f>
        <v>Please provide explanation for the fluctuation noted here</v>
      </c>
      <c r="M47" s="7"/>
    </row>
    <row r="48" spans="1:13">
      <c r="A48" s="1" t="s">
        <v>741</v>
      </c>
      <c r="B48" s="275">
        <f>'Prior Year'!AJ86</f>
        <v>1074238</v>
      </c>
      <c r="C48" s="275">
        <f>data!AJ85</f>
        <v>1290902</v>
      </c>
      <c r="D48" s="275">
        <f>'Prior Year'!AJ60</f>
        <v>3346</v>
      </c>
      <c r="E48" s="1">
        <f>data!AJ59</f>
        <v>3391</v>
      </c>
      <c r="F48" s="238">
        <f t="shared" si="0"/>
        <v>321.05140466228335</v>
      </c>
      <c r="G48" s="238">
        <f t="shared" si="5"/>
        <v>380.6847537599528</v>
      </c>
      <c r="H48" s="6" t="str">
        <f t="shared" si="2"/>
        <v/>
      </c>
      <c r="I48" s="275" t="str">
        <f t="shared" si="6"/>
        <v>Please provide explanation for the fluctuation noted here</v>
      </c>
      <c r="M48" s="7"/>
    </row>
    <row r="49" spans="1:13">
      <c r="A49" s="1" t="s">
        <v>742</v>
      </c>
      <c r="B49" s="275">
        <f>'Prior Year'!AK86</f>
        <v>0</v>
      </c>
      <c r="C49" s="275">
        <f>data!AK85</f>
        <v>0</v>
      </c>
      <c r="D49" s="275">
        <f>'Prior Year'!AK60</f>
        <v>0</v>
      </c>
      <c r="E49" s="1">
        <f>data!AK59</f>
        <v>0</v>
      </c>
      <c r="F49" s="238" t="str">
        <f t="shared" si="0"/>
        <v/>
      </c>
      <c r="G49" s="238" t="str">
        <f t="shared" si="5"/>
        <v/>
      </c>
      <c r="H49" s="6" t="str">
        <f t="shared" si="2"/>
        <v/>
      </c>
      <c r="I49" s="275" t="str">
        <f t="shared" si="6"/>
        <v>Please provide explanation for the fluctuation noted here</v>
      </c>
      <c r="M49" s="7"/>
    </row>
    <row r="50" spans="1:13">
      <c r="A50" s="1" t="s">
        <v>743</v>
      </c>
      <c r="B50" s="275">
        <f>'Prior Year'!AL86</f>
        <v>0</v>
      </c>
      <c r="C50" s="275">
        <f>data!AL85</f>
        <v>0</v>
      </c>
      <c r="D50" s="275">
        <f>'Prior Year'!AL60</f>
        <v>0</v>
      </c>
      <c r="E50" s="1">
        <f>data!AL59</f>
        <v>0</v>
      </c>
      <c r="F50" s="238" t="str">
        <f t="shared" si="0"/>
        <v/>
      </c>
      <c r="G50" s="238" t="str">
        <f t="shared" si="5"/>
        <v/>
      </c>
      <c r="H50" s="6" t="str">
        <f t="shared" si="2"/>
        <v/>
      </c>
      <c r="I50" s="275" t="str">
        <f t="shared" si="6"/>
        <v>Please provide explanation for the fluctuation noted here</v>
      </c>
      <c r="M50" s="7"/>
    </row>
    <row r="51" spans="1:13">
      <c r="A51" s="1" t="s">
        <v>744</v>
      </c>
      <c r="B51" s="275">
        <f>'Prior Year'!AM86</f>
        <v>0</v>
      </c>
      <c r="C51" s="275">
        <f>data!AM85</f>
        <v>0</v>
      </c>
      <c r="D51" s="275">
        <f>'Prior Year'!AM60</f>
        <v>0</v>
      </c>
      <c r="E51" s="1">
        <f>data!AM59</f>
        <v>0</v>
      </c>
      <c r="F51" s="238" t="str">
        <f t="shared" si="0"/>
        <v/>
      </c>
      <c r="G51" s="238" t="str">
        <f t="shared" si="5"/>
        <v/>
      </c>
      <c r="H51" s="6" t="str">
        <f t="shared" si="2"/>
        <v/>
      </c>
      <c r="I51" s="275" t="str">
        <f t="shared" si="6"/>
        <v>Please provide explanation for the fluctuation noted here</v>
      </c>
      <c r="M51" s="7"/>
    </row>
    <row r="52" spans="1:13">
      <c r="A52" s="1" t="s">
        <v>745</v>
      </c>
      <c r="B52" s="275">
        <f>'Prior Year'!AN86</f>
        <v>0</v>
      </c>
      <c r="C52" s="275">
        <f>data!AN85</f>
        <v>0</v>
      </c>
      <c r="D52" s="275">
        <f>'Prior Year'!AN60</f>
        <v>0</v>
      </c>
      <c r="E52" s="1">
        <f>data!AN59</f>
        <v>0</v>
      </c>
      <c r="F52" s="238" t="str">
        <f t="shared" si="0"/>
        <v/>
      </c>
      <c r="G52" s="238" t="str">
        <f t="shared" si="5"/>
        <v/>
      </c>
      <c r="H52" s="6" t="str">
        <f t="shared" si="2"/>
        <v/>
      </c>
      <c r="I52" s="275" t="str">
        <f t="shared" si="6"/>
        <v>Please provide explanation for the fluctuation noted here</v>
      </c>
      <c r="M52" s="7"/>
    </row>
    <row r="53" spans="1:13">
      <c r="A53" s="1" t="s">
        <v>746</v>
      </c>
      <c r="B53" s="275">
        <f>'Prior Year'!AO86</f>
        <v>0</v>
      </c>
      <c r="C53" s="275">
        <f>data!AO85</f>
        <v>0</v>
      </c>
      <c r="D53" s="275">
        <f>'Prior Year'!AO60</f>
        <v>0</v>
      </c>
      <c r="E53" s="1">
        <f>data!AO59</f>
        <v>0</v>
      </c>
      <c r="F53" s="238" t="str">
        <f t="shared" si="0"/>
        <v/>
      </c>
      <c r="G53" s="238" t="str">
        <f t="shared" si="5"/>
        <v/>
      </c>
      <c r="H53" s="6" t="str">
        <f t="shared" si="2"/>
        <v/>
      </c>
      <c r="I53" s="275" t="str">
        <f t="shared" si="6"/>
        <v>Please provide explanation for the fluctuation noted here</v>
      </c>
      <c r="M53" s="7"/>
    </row>
    <row r="54" spans="1:13">
      <c r="A54" s="1" t="s">
        <v>747</v>
      </c>
      <c r="B54" s="275">
        <f>'Prior Year'!AP86</f>
        <v>0</v>
      </c>
      <c r="C54" s="275">
        <f>data!AP85</f>
        <v>0</v>
      </c>
      <c r="D54" s="275">
        <f>'Prior Year'!AP60</f>
        <v>0</v>
      </c>
      <c r="E54" s="1">
        <f>data!AP59</f>
        <v>0</v>
      </c>
      <c r="F54" s="238" t="str">
        <f t="shared" si="0"/>
        <v/>
      </c>
      <c r="G54" s="238" t="str">
        <f t="shared" si="5"/>
        <v/>
      </c>
      <c r="H54" s="6" t="str">
        <f t="shared" si="2"/>
        <v/>
      </c>
      <c r="I54" s="275" t="str">
        <f t="shared" si="6"/>
        <v>Please provide explanation for the fluctuation noted here</v>
      </c>
      <c r="M54" s="7"/>
    </row>
    <row r="55" spans="1:13">
      <c r="A55" s="1" t="s">
        <v>748</v>
      </c>
      <c r="B55" s="275">
        <f>'Prior Year'!AQ86</f>
        <v>0</v>
      </c>
      <c r="C55" s="275">
        <f>data!AQ85</f>
        <v>0</v>
      </c>
      <c r="D55" s="275">
        <f>'Prior Year'!AQ60</f>
        <v>0</v>
      </c>
      <c r="E55" s="1">
        <f>data!AQ59</f>
        <v>0</v>
      </c>
      <c r="F55" s="238" t="str">
        <f t="shared" si="0"/>
        <v/>
      </c>
      <c r="G55" s="238" t="str">
        <f t="shared" si="5"/>
        <v/>
      </c>
      <c r="H55" s="6" t="str">
        <f t="shared" si="2"/>
        <v/>
      </c>
      <c r="I55" s="275" t="str">
        <f t="shared" si="6"/>
        <v>Please provide explanation for the fluctuation noted here</v>
      </c>
      <c r="M55" s="7"/>
    </row>
    <row r="56" spans="1:13">
      <c r="A56" s="1" t="s">
        <v>749</v>
      </c>
      <c r="B56" s="275">
        <f>'Prior Year'!AR86</f>
        <v>0</v>
      </c>
      <c r="C56" s="275">
        <f>data!AR85</f>
        <v>0</v>
      </c>
      <c r="D56" s="275">
        <f>'Prior Year'!AR60</f>
        <v>0</v>
      </c>
      <c r="E56" s="1">
        <f>data!AR59</f>
        <v>0</v>
      </c>
      <c r="F56" s="238" t="str">
        <f t="shared" si="0"/>
        <v/>
      </c>
      <c r="G56" s="238" t="str">
        <f t="shared" si="5"/>
        <v/>
      </c>
      <c r="H56" s="6" t="str">
        <f t="shared" si="2"/>
        <v/>
      </c>
      <c r="I56" s="275" t="str">
        <f t="shared" si="6"/>
        <v>Please provide explanation for the fluctuation noted here</v>
      </c>
      <c r="M56" s="7"/>
    </row>
    <row r="57" spans="1:13">
      <c r="A57" s="1" t="s">
        <v>750</v>
      </c>
      <c r="B57" s="275">
        <f>'Prior Year'!AS86</f>
        <v>0</v>
      </c>
      <c r="C57" s="275">
        <f>data!AS85</f>
        <v>0</v>
      </c>
      <c r="D57" s="275">
        <f>'Prior Year'!AS60</f>
        <v>0</v>
      </c>
      <c r="E57" s="1">
        <f>data!AS59</f>
        <v>0</v>
      </c>
      <c r="F57" s="238" t="str">
        <f t="shared" si="0"/>
        <v/>
      </c>
      <c r="G57" s="238" t="str">
        <f t="shared" si="5"/>
        <v/>
      </c>
      <c r="H57" s="6" t="str">
        <f t="shared" si="2"/>
        <v/>
      </c>
      <c r="I57" s="275" t="str">
        <f t="shared" si="6"/>
        <v>Please provide explanation for the fluctuation noted here</v>
      </c>
      <c r="M57" s="7"/>
    </row>
    <row r="58" spans="1:13">
      <c r="A58" s="1" t="s">
        <v>751</v>
      </c>
      <c r="B58" s="275">
        <f>'Prior Year'!AT86</f>
        <v>0</v>
      </c>
      <c r="C58" s="275">
        <f>data!AT85</f>
        <v>0</v>
      </c>
      <c r="D58" s="275">
        <f>'Prior Year'!AT60</f>
        <v>0</v>
      </c>
      <c r="E58" s="1">
        <f>data!AT59</f>
        <v>0</v>
      </c>
      <c r="F58" s="238" t="str">
        <f t="shared" si="0"/>
        <v/>
      </c>
      <c r="G58" s="238" t="str">
        <f t="shared" si="5"/>
        <v/>
      </c>
      <c r="H58" s="6" t="str">
        <f t="shared" si="2"/>
        <v/>
      </c>
      <c r="I58" s="275" t="str">
        <f t="shared" si="6"/>
        <v>Please provide explanation for the fluctuation noted here</v>
      </c>
      <c r="M58" s="7"/>
    </row>
    <row r="59" spans="1:13">
      <c r="A59" s="1" t="s">
        <v>752</v>
      </c>
      <c r="B59" s="275">
        <f>'Prior Year'!AU86</f>
        <v>0</v>
      </c>
      <c r="C59" s="275">
        <f>data!AU85</f>
        <v>0</v>
      </c>
      <c r="D59" s="275">
        <f>'Prior Year'!AU60</f>
        <v>0</v>
      </c>
      <c r="E59" s="1">
        <f>data!AU59</f>
        <v>0</v>
      </c>
      <c r="F59" s="238" t="str">
        <f t="shared" si="0"/>
        <v/>
      </c>
      <c r="G59" s="238" t="str">
        <f t="shared" si="5"/>
        <v/>
      </c>
      <c r="H59" s="6" t="str">
        <f t="shared" si="2"/>
        <v/>
      </c>
      <c r="I59" s="275" t="str">
        <f t="shared" si="6"/>
        <v>Please provide explanation for the fluctuation noted here</v>
      </c>
      <c r="M59" s="7"/>
    </row>
    <row r="60" spans="1:13">
      <c r="A60" s="1" t="s">
        <v>753</v>
      </c>
      <c r="B60" s="275">
        <f>'Prior Year'!AV86</f>
        <v>0</v>
      </c>
      <c r="C60" s="275">
        <f>data!AV85</f>
        <v>0</v>
      </c>
      <c r="D60" s="275" t="s">
        <v>724</v>
      </c>
      <c r="E60" s="4" t="s">
        <v>724</v>
      </c>
      <c r="F60" s="238"/>
      <c r="G60" s="238"/>
      <c r="H60" s="6"/>
      <c r="I60" s="275" t="str">
        <f t="shared" si="6"/>
        <v/>
      </c>
      <c r="M60" s="7"/>
    </row>
    <row r="61" spans="1:13">
      <c r="A61" s="1" t="s">
        <v>754</v>
      </c>
      <c r="B61" s="275">
        <f>'Prior Year'!AW86</f>
        <v>0</v>
      </c>
      <c r="C61" s="275">
        <f>data!AW85</f>
        <v>0</v>
      </c>
      <c r="D61" s="275" t="s">
        <v>724</v>
      </c>
      <c r="E61" s="4" t="s">
        <v>724</v>
      </c>
      <c r="F61" s="238"/>
      <c r="G61" s="238"/>
      <c r="H61" s="6"/>
      <c r="I61" s="275" t="str">
        <f t="shared" si="6"/>
        <v/>
      </c>
      <c r="M61" s="7"/>
    </row>
    <row r="62" spans="1:13">
      <c r="A62" s="1" t="s">
        <v>755</v>
      </c>
      <c r="B62" s="275">
        <f>'Prior Year'!AX86</f>
        <v>0</v>
      </c>
      <c r="C62" s="275">
        <f>data!AX85</f>
        <v>0</v>
      </c>
      <c r="D62" s="275" t="s">
        <v>724</v>
      </c>
      <c r="E62" s="4" t="s">
        <v>724</v>
      </c>
      <c r="F62" s="238"/>
      <c r="G62" s="238"/>
      <c r="H62" s="6"/>
      <c r="I62" s="275" t="str">
        <f t="shared" si="6"/>
        <v/>
      </c>
      <c r="M62" s="7"/>
    </row>
    <row r="63" spans="1:13" ht="60">
      <c r="A63" s="1" t="s">
        <v>756</v>
      </c>
      <c r="B63" s="275">
        <f>'Prior Year'!AY86</f>
        <v>452172</v>
      </c>
      <c r="C63" s="275">
        <f>data!AY85</f>
        <v>492928</v>
      </c>
      <c r="D63" s="275">
        <f>'Prior Year'!AY60</f>
        <v>17094</v>
      </c>
      <c r="E63" s="1">
        <f>data!AY59</f>
        <v>12403</v>
      </c>
      <c r="F63" s="238">
        <f>IF(B63=0,"",IF(D63=0,"",B63/D63))</f>
        <v>26.452088452088454</v>
      </c>
      <c r="G63" s="238">
        <f t="shared" si="5"/>
        <v>39.742642908973636</v>
      </c>
      <c r="H63" s="6">
        <f>IF(B63=0,"",IF(C63=0,"",IF(D63=0,"",IF(E63=0,"",IF(G63/F63-1&lt;-0.25,G63/F63-1,IF(G63/F63-1&gt;0.25,G63/F63-1,""))))))</f>
        <v>0.50243875756569478</v>
      </c>
      <c r="I63" s="344" t="s">
        <v>1385</v>
      </c>
      <c r="M63" s="7"/>
    </row>
    <row r="64" spans="1:13">
      <c r="A64" s="1" t="s">
        <v>757</v>
      </c>
      <c r="B64" s="275">
        <f>'Prior Year'!AZ86</f>
        <v>13280</v>
      </c>
      <c r="C64" s="275">
        <f>data!AZ85</f>
        <v>16119</v>
      </c>
      <c r="D64" s="275">
        <f>'Prior Year'!AZ60</f>
        <v>0</v>
      </c>
      <c r="E64" s="1">
        <f>data!AZ59</f>
        <v>0</v>
      </c>
      <c r="F64" s="238" t="str">
        <f>IF(B64=0,"",IF(D64=0,"",B64/D64))</f>
        <v/>
      </c>
      <c r="G64" s="238" t="str">
        <f t="shared" si="5"/>
        <v/>
      </c>
      <c r="H64" s="6" t="str">
        <f>IF(B64=0,"",IF(C64=0,"",IF(D64=0,"",IF(E64=0,"",IF(G64/F64-1&lt;-0.25,G64/F64-1,IF(G64/F64-1&gt;0.25,G64/F64-1,""))))))</f>
        <v/>
      </c>
      <c r="I64" s="275" t="str">
        <f t="shared" si="6"/>
        <v>Please provide explanation for the fluctuation noted here</v>
      </c>
      <c r="M64" s="7"/>
    </row>
    <row r="65" spans="1:13">
      <c r="A65" s="1" t="s">
        <v>758</v>
      </c>
      <c r="B65" s="275">
        <f>'Prior Year'!BA86</f>
        <v>123281</v>
      </c>
      <c r="C65" s="275">
        <f>data!BA85</f>
        <v>167828</v>
      </c>
      <c r="D65" s="275">
        <f>'Prior Year'!BA60</f>
        <v>0</v>
      </c>
      <c r="E65" s="1">
        <f>data!BA59</f>
        <v>0</v>
      </c>
      <c r="F65" s="238" t="str">
        <f>IF(B65=0,"",IF(D65=0,"",B65/D65))</f>
        <v/>
      </c>
      <c r="G65" s="238" t="str">
        <f t="shared" si="5"/>
        <v/>
      </c>
      <c r="H65" s="6" t="str">
        <f>IF(B65=0,"",IF(C65=0,"",IF(D65=0,"",IF(E65=0,"",IF(G65/F65-1&lt;-0.25,G65/F65-1,IF(G65/F65-1&gt;0.25,G65/F65-1,""))))))</f>
        <v/>
      </c>
      <c r="I65" s="275" t="str">
        <f t="shared" si="6"/>
        <v>Please provide explanation for the fluctuation noted here</v>
      </c>
      <c r="M65" s="7"/>
    </row>
    <row r="66" spans="1:13">
      <c r="A66" s="1" t="s">
        <v>759</v>
      </c>
      <c r="B66" s="275">
        <f>'Prior Year'!BB86</f>
        <v>114318</v>
      </c>
      <c r="C66" s="275">
        <f>data!BB85</f>
        <v>80832</v>
      </c>
      <c r="D66" s="275" t="s">
        <v>724</v>
      </c>
      <c r="E66" s="4" t="s">
        <v>724</v>
      </c>
      <c r="F66" s="238"/>
      <c r="G66" s="238" t="str">
        <f t="shared" ref="G66:G68" si="7">IFERROR(IF(C66=0,"",IF(E66=0,"",C66/E66)),"")</f>
        <v/>
      </c>
      <c r="H66" s="6"/>
      <c r="I66" s="275" t="str">
        <f t="shared" si="6"/>
        <v/>
      </c>
      <c r="M66" s="7"/>
    </row>
    <row r="67" spans="1:13">
      <c r="A67" s="1" t="s">
        <v>760</v>
      </c>
      <c r="B67" s="275">
        <f>'Prior Year'!BC86</f>
        <v>0</v>
      </c>
      <c r="C67" s="275">
        <f>data!BC85</f>
        <v>0</v>
      </c>
      <c r="D67" s="275" t="s">
        <v>724</v>
      </c>
      <c r="E67" s="4" t="s">
        <v>724</v>
      </c>
      <c r="F67" s="238"/>
      <c r="G67" s="238" t="str">
        <f t="shared" si="7"/>
        <v/>
      </c>
      <c r="H67" s="6"/>
      <c r="I67" s="275" t="str">
        <f t="shared" si="6"/>
        <v/>
      </c>
      <c r="M67" s="7"/>
    </row>
    <row r="68" spans="1:13">
      <c r="A68" s="1" t="s">
        <v>761</v>
      </c>
      <c r="B68" s="275">
        <f>'Prior Year'!BD86</f>
        <v>166602</v>
      </c>
      <c r="C68" s="275">
        <f>data!BD85</f>
        <v>208081</v>
      </c>
      <c r="D68" s="275" t="s">
        <v>724</v>
      </c>
      <c r="E68" s="4" t="s">
        <v>724</v>
      </c>
      <c r="F68" s="238"/>
      <c r="G68" s="238" t="str">
        <f t="shared" si="7"/>
        <v/>
      </c>
      <c r="H68" s="6"/>
      <c r="I68" s="275" t="str">
        <f t="shared" si="6"/>
        <v/>
      </c>
      <c r="M68" s="7"/>
    </row>
    <row r="69" spans="1:13">
      <c r="A69" s="1" t="s">
        <v>762</v>
      </c>
      <c r="B69" s="275">
        <f>'Prior Year'!BE86</f>
        <v>546514</v>
      </c>
      <c r="C69" s="275">
        <f>data!BE85</f>
        <v>626448</v>
      </c>
      <c r="D69" s="275">
        <f>'Prior Year'!BE60</f>
        <v>35622</v>
      </c>
      <c r="E69" s="1">
        <f>data!BE59</f>
        <v>35622</v>
      </c>
      <c r="F69" s="238">
        <f>IF(B69=0,"",IF(D69=0,"",B69/D69))</f>
        <v>15.342035820560328</v>
      </c>
      <c r="G69" s="238">
        <f t="shared" si="5"/>
        <v>17.585986188310596</v>
      </c>
      <c r="H69" s="6" t="str">
        <f>IF(B69=0,"",IF(C69=0,"",IF(D69=0,"",IF(E69=0,"",IF(G69/F69-1&lt;-0.25,G69/F69-1,IF(G69/F69-1&gt;0.25,G69/F69-1,""))))))</f>
        <v/>
      </c>
      <c r="I69" s="275" t="str">
        <f t="shared" si="6"/>
        <v>Please provide explanation for the fluctuation noted here</v>
      </c>
      <c r="M69" s="7"/>
    </row>
    <row r="70" spans="1:13">
      <c r="A70" s="1" t="s">
        <v>763</v>
      </c>
      <c r="B70" s="275">
        <f>'Prior Year'!BF86</f>
        <v>178251</v>
      </c>
      <c r="C70" s="275">
        <f>data!BF85</f>
        <v>169795</v>
      </c>
      <c r="D70" s="275" t="s">
        <v>724</v>
      </c>
      <c r="E70" s="4" t="s">
        <v>724</v>
      </c>
      <c r="F70" s="238" t="str">
        <f t="shared" ref="F70:F94" si="8">IFERROR(IF(B70=0,"",IF(D70=0,"",B70/D70)),"")</f>
        <v/>
      </c>
      <c r="G70" s="238" t="str">
        <f t="shared" ref="G70:G94" si="9">IFERROR(IF(C70=0,"",IF(E70=0,"",C70/E70)),"")</f>
        <v/>
      </c>
      <c r="H70" s="6" t="str">
        <f t="shared" ref="H70:H94" si="10">IFERROR(IF(B70=0,"",IF(C70=0,"",IF(D70=0,"",IF(E70=0,"",IF(G70/F70-1&lt;-0.25,G70/F70-1,IF(G70/F70-1&gt;0.25,G70/F70-1,"")))))),"")</f>
        <v/>
      </c>
      <c r="I70" s="275" t="str">
        <f t="shared" si="6"/>
        <v>Please provide explanation for the fluctuation noted here</v>
      </c>
      <c r="M70" s="7"/>
    </row>
    <row r="71" spans="1:13">
      <c r="A71" s="1" t="s">
        <v>764</v>
      </c>
      <c r="B71" s="275">
        <f>'Prior Year'!BG86</f>
        <v>0</v>
      </c>
      <c r="C71" s="275">
        <f>data!BG85</f>
        <v>0</v>
      </c>
      <c r="D71" s="275" t="s">
        <v>724</v>
      </c>
      <c r="E71" s="4" t="s">
        <v>724</v>
      </c>
      <c r="F71" s="238" t="str">
        <f t="shared" si="8"/>
        <v/>
      </c>
      <c r="G71" s="238" t="str">
        <f t="shared" si="9"/>
        <v/>
      </c>
      <c r="H71" s="6" t="str">
        <f t="shared" si="10"/>
        <v/>
      </c>
      <c r="I71" s="275" t="str">
        <f t="shared" si="6"/>
        <v>Please provide explanation for the fluctuation noted here</v>
      </c>
      <c r="M71" s="7"/>
    </row>
    <row r="72" spans="1:13">
      <c r="A72" s="1" t="s">
        <v>765</v>
      </c>
      <c r="B72" s="275">
        <f>'Prior Year'!BH86</f>
        <v>0</v>
      </c>
      <c r="C72" s="275">
        <f>data!BH85</f>
        <v>0</v>
      </c>
      <c r="D72" s="275" t="s">
        <v>724</v>
      </c>
      <c r="E72" s="4" t="s">
        <v>724</v>
      </c>
      <c r="F72" s="238" t="str">
        <f t="shared" si="8"/>
        <v/>
      </c>
      <c r="G72" s="238" t="str">
        <f t="shared" si="9"/>
        <v/>
      </c>
      <c r="H72" s="6" t="str">
        <f t="shared" si="10"/>
        <v/>
      </c>
      <c r="I72" s="275" t="str">
        <f t="shared" si="6"/>
        <v>Please provide explanation for the fluctuation noted here</v>
      </c>
      <c r="M72" s="7"/>
    </row>
    <row r="73" spans="1:13">
      <c r="A73" s="1" t="s">
        <v>766</v>
      </c>
      <c r="B73" s="275">
        <f>'Prior Year'!BI86</f>
        <v>0</v>
      </c>
      <c r="C73" s="275">
        <f>data!BI85</f>
        <v>0</v>
      </c>
      <c r="D73" s="275" t="s">
        <v>724</v>
      </c>
      <c r="E73" s="4" t="s">
        <v>724</v>
      </c>
      <c r="F73" s="238" t="str">
        <f t="shared" si="8"/>
        <v/>
      </c>
      <c r="G73" s="238" t="str">
        <f t="shared" si="9"/>
        <v/>
      </c>
      <c r="H73" s="6" t="str">
        <f t="shared" si="10"/>
        <v/>
      </c>
      <c r="I73" s="275" t="str">
        <f t="shared" si="6"/>
        <v>Please provide explanation for the fluctuation noted here</v>
      </c>
      <c r="M73" s="7"/>
    </row>
    <row r="74" spans="1:13">
      <c r="A74" s="1" t="s">
        <v>767</v>
      </c>
      <c r="B74" s="275">
        <f>'Prior Year'!BJ86</f>
        <v>0</v>
      </c>
      <c r="C74" s="275">
        <f>data!BJ85</f>
        <v>0</v>
      </c>
      <c r="D74" s="275" t="s">
        <v>724</v>
      </c>
      <c r="E74" s="4" t="s">
        <v>724</v>
      </c>
      <c r="F74" s="238" t="str">
        <f t="shared" si="8"/>
        <v/>
      </c>
      <c r="G74" s="238" t="str">
        <f t="shared" si="9"/>
        <v/>
      </c>
      <c r="H74" s="6" t="str">
        <f t="shared" si="10"/>
        <v/>
      </c>
      <c r="I74" s="275" t="str">
        <f t="shared" si="6"/>
        <v>Please provide explanation for the fluctuation noted here</v>
      </c>
      <c r="M74" s="7"/>
    </row>
    <row r="75" spans="1:13">
      <c r="A75" s="1" t="s">
        <v>768</v>
      </c>
      <c r="B75" s="275">
        <f>'Prior Year'!BK86</f>
        <v>0</v>
      </c>
      <c r="C75" s="275">
        <f>data!BK85</f>
        <v>0</v>
      </c>
      <c r="D75" s="275" t="s">
        <v>724</v>
      </c>
      <c r="E75" s="4" t="s">
        <v>724</v>
      </c>
      <c r="F75" s="238" t="str">
        <f t="shared" si="8"/>
        <v/>
      </c>
      <c r="G75" s="238" t="str">
        <f t="shared" si="9"/>
        <v/>
      </c>
      <c r="H75" s="6" t="str">
        <f t="shared" si="10"/>
        <v/>
      </c>
      <c r="I75" s="275" t="str">
        <f t="shared" si="6"/>
        <v>Please provide explanation for the fluctuation noted here</v>
      </c>
      <c r="M75" s="7"/>
    </row>
    <row r="76" spans="1:13">
      <c r="A76" s="1" t="s">
        <v>769</v>
      </c>
      <c r="B76" s="275">
        <f>'Prior Year'!BL86</f>
        <v>60269</v>
      </c>
      <c r="C76" s="275">
        <f>data!BL85</f>
        <v>64202</v>
      </c>
      <c r="D76" s="275" t="s">
        <v>724</v>
      </c>
      <c r="E76" s="4" t="s">
        <v>724</v>
      </c>
      <c r="F76" s="238" t="str">
        <f t="shared" si="8"/>
        <v/>
      </c>
      <c r="G76" s="238" t="str">
        <f t="shared" si="9"/>
        <v/>
      </c>
      <c r="H76" s="6" t="str">
        <f t="shared" si="10"/>
        <v/>
      </c>
      <c r="I76" s="275" t="str">
        <f t="shared" si="6"/>
        <v>Please provide explanation for the fluctuation noted here</v>
      </c>
      <c r="M76" s="7"/>
    </row>
    <row r="77" spans="1:13">
      <c r="A77" s="1" t="s">
        <v>770</v>
      </c>
      <c r="B77" s="275">
        <f>'Prior Year'!BM86</f>
        <v>1181679</v>
      </c>
      <c r="C77" s="275">
        <f>data!BM85</f>
        <v>805529</v>
      </c>
      <c r="D77" s="275" t="s">
        <v>724</v>
      </c>
      <c r="E77" s="4" t="s">
        <v>724</v>
      </c>
      <c r="F77" s="238" t="str">
        <f t="shared" si="8"/>
        <v/>
      </c>
      <c r="G77" s="238" t="str">
        <f t="shared" si="9"/>
        <v/>
      </c>
      <c r="H77" s="6" t="str">
        <f t="shared" si="10"/>
        <v/>
      </c>
      <c r="I77" s="275" t="str">
        <f t="shared" si="6"/>
        <v>Please provide explanation for the fluctuation noted here</v>
      </c>
      <c r="M77" s="7"/>
    </row>
    <row r="78" spans="1:13">
      <c r="A78" s="1" t="s">
        <v>771</v>
      </c>
      <c r="B78" s="275">
        <f>'Prior Year'!BN86</f>
        <v>1334784</v>
      </c>
      <c r="C78" s="275">
        <f>data!BN85</f>
        <v>1833225</v>
      </c>
      <c r="D78" s="275" t="s">
        <v>724</v>
      </c>
      <c r="E78" s="4" t="s">
        <v>724</v>
      </c>
      <c r="F78" s="238" t="str">
        <f t="shared" si="8"/>
        <v/>
      </c>
      <c r="G78" s="238" t="str">
        <f t="shared" si="9"/>
        <v/>
      </c>
      <c r="H78" s="6" t="str">
        <f t="shared" si="10"/>
        <v/>
      </c>
      <c r="I78" s="275" t="str">
        <f t="shared" si="6"/>
        <v>Please provide explanation for the fluctuation noted here</v>
      </c>
      <c r="M78" s="7"/>
    </row>
    <row r="79" spans="1:13">
      <c r="A79" s="1" t="s">
        <v>772</v>
      </c>
      <c r="B79" s="275">
        <f>'Prior Year'!BO86</f>
        <v>15826</v>
      </c>
      <c r="C79" s="275">
        <f>data!BO85</f>
        <v>8485</v>
      </c>
      <c r="D79" s="275" t="s">
        <v>724</v>
      </c>
      <c r="E79" s="4" t="s">
        <v>724</v>
      </c>
      <c r="F79" s="238" t="str">
        <f t="shared" si="8"/>
        <v/>
      </c>
      <c r="G79" s="238" t="str">
        <f t="shared" si="9"/>
        <v/>
      </c>
      <c r="H79" s="6" t="str">
        <f t="shared" si="10"/>
        <v/>
      </c>
      <c r="I79" s="275" t="str">
        <f t="shared" ref="I79:I94" si="11">IF(H79&gt;ABS(25%),"Please provide explanation for the fluctuation noted here","")</f>
        <v>Please provide explanation for the fluctuation noted here</v>
      </c>
      <c r="M79" s="7"/>
    </row>
    <row r="80" spans="1:13">
      <c r="A80" s="1" t="s">
        <v>773</v>
      </c>
      <c r="B80" s="275">
        <f>'Prior Year'!BP86</f>
        <v>0</v>
      </c>
      <c r="C80" s="275">
        <f>data!BP85</f>
        <v>0</v>
      </c>
      <c r="D80" s="275" t="s">
        <v>724</v>
      </c>
      <c r="E80" s="4" t="s">
        <v>724</v>
      </c>
      <c r="F80" s="238" t="str">
        <f t="shared" si="8"/>
        <v/>
      </c>
      <c r="G80" s="238" t="str">
        <f t="shared" si="9"/>
        <v/>
      </c>
      <c r="H80" s="6" t="str">
        <f t="shared" si="10"/>
        <v/>
      </c>
      <c r="I80" s="275" t="str">
        <f t="shared" si="11"/>
        <v>Please provide explanation for the fluctuation noted here</v>
      </c>
      <c r="M80" s="7"/>
    </row>
    <row r="81" spans="1:13">
      <c r="A81" s="1" t="s">
        <v>774</v>
      </c>
      <c r="B81" s="275">
        <f>'Prior Year'!BQ86</f>
        <v>0</v>
      </c>
      <c r="C81" s="275">
        <f>data!BQ85</f>
        <v>0</v>
      </c>
      <c r="D81" s="275" t="s">
        <v>724</v>
      </c>
      <c r="E81" s="4" t="s">
        <v>724</v>
      </c>
      <c r="F81" s="238" t="str">
        <f t="shared" si="8"/>
        <v/>
      </c>
      <c r="G81" s="238" t="str">
        <f t="shared" si="9"/>
        <v/>
      </c>
      <c r="H81" s="6" t="str">
        <f t="shared" si="10"/>
        <v/>
      </c>
      <c r="I81" s="275" t="str">
        <f t="shared" si="11"/>
        <v>Please provide explanation for the fluctuation noted here</v>
      </c>
      <c r="M81" s="7"/>
    </row>
    <row r="82" spans="1:13">
      <c r="A82" s="1" t="s">
        <v>775</v>
      </c>
      <c r="B82" s="275">
        <f>'Prior Year'!BR86</f>
        <v>0</v>
      </c>
      <c r="C82" s="275">
        <f>data!BR85</f>
        <v>0</v>
      </c>
      <c r="D82" s="275" t="s">
        <v>724</v>
      </c>
      <c r="E82" s="4" t="s">
        <v>724</v>
      </c>
      <c r="F82" s="238" t="str">
        <f t="shared" si="8"/>
        <v/>
      </c>
      <c r="G82" s="238" t="str">
        <f t="shared" si="9"/>
        <v/>
      </c>
      <c r="H82" s="6" t="str">
        <f t="shared" si="10"/>
        <v/>
      </c>
      <c r="I82" s="275" t="str">
        <f t="shared" si="11"/>
        <v>Please provide explanation for the fluctuation noted here</v>
      </c>
      <c r="M82" s="7"/>
    </row>
    <row r="83" spans="1:13">
      <c r="A83" s="1" t="s">
        <v>776</v>
      </c>
      <c r="B83" s="275">
        <f>'Prior Year'!BS86</f>
        <v>0</v>
      </c>
      <c r="C83" s="275">
        <f>data!BS85</f>
        <v>0</v>
      </c>
      <c r="D83" s="275" t="s">
        <v>724</v>
      </c>
      <c r="E83" s="4" t="s">
        <v>724</v>
      </c>
      <c r="F83" s="238" t="str">
        <f t="shared" si="8"/>
        <v/>
      </c>
      <c r="G83" s="238" t="str">
        <f t="shared" si="9"/>
        <v/>
      </c>
      <c r="H83" s="6" t="str">
        <f t="shared" si="10"/>
        <v/>
      </c>
      <c r="I83" s="275" t="str">
        <f t="shared" si="11"/>
        <v>Please provide explanation for the fluctuation noted here</v>
      </c>
      <c r="M83" s="7"/>
    </row>
    <row r="84" spans="1:13">
      <c r="A84" s="1" t="s">
        <v>777</v>
      </c>
      <c r="B84" s="275">
        <f>'Prior Year'!BT86</f>
        <v>0</v>
      </c>
      <c r="C84" s="275">
        <f>data!BT85</f>
        <v>0</v>
      </c>
      <c r="D84" s="275" t="s">
        <v>724</v>
      </c>
      <c r="E84" s="4" t="s">
        <v>724</v>
      </c>
      <c r="F84" s="238" t="str">
        <f t="shared" si="8"/>
        <v/>
      </c>
      <c r="G84" s="238" t="str">
        <f t="shared" si="9"/>
        <v/>
      </c>
      <c r="H84" s="6" t="str">
        <f t="shared" si="10"/>
        <v/>
      </c>
      <c r="I84" s="275" t="str">
        <f t="shared" si="11"/>
        <v>Please provide explanation for the fluctuation noted here</v>
      </c>
      <c r="M84" s="7"/>
    </row>
    <row r="85" spans="1:13">
      <c r="A85" s="1" t="s">
        <v>778</v>
      </c>
      <c r="B85" s="275">
        <f>'Prior Year'!BU86</f>
        <v>0</v>
      </c>
      <c r="C85" s="275">
        <f>data!BU85</f>
        <v>0</v>
      </c>
      <c r="D85" s="275" t="s">
        <v>724</v>
      </c>
      <c r="E85" s="4" t="s">
        <v>724</v>
      </c>
      <c r="F85" s="238" t="str">
        <f t="shared" si="8"/>
        <v/>
      </c>
      <c r="G85" s="238" t="str">
        <f t="shared" si="9"/>
        <v/>
      </c>
      <c r="H85" s="6" t="str">
        <f t="shared" si="10"/>
        <v/>
      </c>
      <c r="I85" s="275" t="str">
        <f t="shared" si="11"/>
        <v>Please provide explanation for the fluctuation noted here</v>
      </c>
      <c r="M85" s="7"/>
    </row>
    <row r="86" spans="1:13">
      <c r="A86" s="1" t="s">
        <v>779</v>
      </c>
      <c r="B86" s="275">
        <f>'Prior Year'!BV86</f>
        <v>78206</v>
      </c>
      <c r="C86" s="275">
        <f>data!BV85</f>
        <v>59730</v>
      </c>
      <c r="D86" s="275" t="s">
        <v>724</v>
      </c>
      <c r="E86" s="4" t="s">
        <v>724</v>
      </c>
      <c r="F86" s="238" t="str">
        <f t="shared" si="8"/>
        <v/>
      </c>
      <c r="G86" s="238" t="str">
        <f t="shared" si="9"/>
        <v/>
      </c>
      <c r="H86" s="6" t="str">
        <f t="shared" si="10"/>
        <v/>
      </c>
      <c r="I86" s="275" t="str">
        <f t="shared" si="11"/>
        <v>Please provide explanation for the fluctuation noted here</v>
      </c>
      <c r="M86" s="7"/>
    </row>
    <row r="87" spans="1:13">
      <c r="A87" s="1" t="s">
        <v>780</v>
      </c>
      <c r="B87" s="275">
        <f>'Prior Year'!BW86</f>
        <v>0</v>
      </c>
      <c r="C87" s="275">
        <f>data!BW85</f>
        <v>0</v>
      </c>
      <c r="D87" s="275" t="s">
        <v>724</v>
      </c>
      <c r="E87" s="4" t="s">
        <v>724</v>
      </c>
      <c r="F87" s="238" t="str">
        <f t="shared" si="8"/>
        <v/>
      </c>
      <c r="G87" s="238" t="str">
        <f t="shared" si="9"/>
        <v/>
      </c>
      <c r="H87" s="6" t="str">
        <f t="shared" si="10"/>
        <v/>
      </c>
      <c r="I87" s="275" t="str">
        <f t="shared" si="11"/>
        <v>Please provide explanation for the fluctuation noted here</v>
      </c>
      <c r="M87" s="7"/>
    </row>
    <row r="88" spans="1:13">
      <c r="A88" s="1" t="s">
        <v>781</v>
      </c>
      <c r="B88" s="275">
        <f>'Prior Year'!BX86</f>
        <v>0</v>
      </c>
      <c r="C88" s="275">
        <f>data!BX85</f>
        <v>0</v>
      </c>
      <c r="D88" s="275" t="s">
        <v>724</v>
      </c>
      <c r="E88" s="4" t="s">
        <v>724</v>
      </c>
      <c r="F88" s="238" t="str">
        <f t="shared" si="8"/>
        <v/>
      </c>
      <c r="G88" s="238" t="str">
        <f t="shared" si="9"/>
        <v/>
      </c>
      <c r="H88" s="6" t="str">
        <f t="shared" si="10"/>
        <v/>
      </c>
      <c r="I88" s="275" t="str">
        <f t="shared" si="11"/>
        <v>Please provide explanation for the fluctuation noted here</v>
      </c>
      <c r="M88" s="7"/>
    </row>
    <row r="89" spans="1:13">
      <c r="A89" s="1" t="s">
        <v>782</v>
      </c>
      <c r="B89" s="275">
        <f>'Prior Year'!BY86</f>
        <v>311533</v>
      </c>
      <c r="C89" s="275">
        <f>data!BY85</f>
        <v>314122</v>
      </c>
      <c r="D89" s="275" t="s">
        <v>724</v>
      </c>
      <c r="E89" s="4" t="s">
        <v>724</v>
      </c>
      <c r="F89" s="238" t="str">
        <f t="shared" si="8"/>
        <v/>
      </c>
      <c r="G89" s="238" t="str">
        <f t="shared" si="9"/>
        <v/>
      </c>
      <c r="H89" s="6" t="str">
        <f t="shared" si="10"/>
        <v/>
      </c>
      <c r="I89" s="275" t="str">
        <f t="shared" si="11"/>
        <v>Please provide explanation for the fluctuation noted here</v>
      </c>
      <c r="M89" s="7"/>
    </row>
    <row r="90" spans="1:13">
      <c r="A90" s="1" t="s">
        <v>783</v>
      </c>
      <c r="B90" s="275">
        <f>'Prior Year'!BZ86</f>
        <v>0</v>
      </c>
      <c r="C90" s="275">
        <f>data!BZ85</f>
        <v>0</v>
      </c>
      <c r="D90" s="275" t="s">
        <v>724</v>
      </c>
      <c r="E90" s="4" t="s">
        <v>724</v>
      </c>
      <c r="F90" s="238" t="str">
        <f t="shared" si="8"/>
        <v/>
      </c>
      <c r="G90" s="238" t="str">
        <f t="shared" si="9"/>
        <v/>
      </c>
      <c r="H90" s="6" t="str">
        <f t="shared" si="10"/>
        <v/>
      </c>
      <c r="I90" s="275" t="str">
        <f t="shared" si="11"/>
        <v>Please provide explanation for the fluctuation noted here</v>
      </c>
      <c r="M90" s="7"/>
    </row>
    <row r="91" spans="1:13">
      <c r="A91" s="1" t="s">
        <v>784</v>
      </c>
      <c r="B91" s="275">
        <f>'Prior Year'!CA86</f>
        <v>0</v>
      </c>
      <c r="C91" s="275">
        <f>data!CA85</f>
        <v>0</v>
      </c>
      <c r="D91" s="275" t="s">
        <v>724</v>
      </c>
      <c r="E91" s="4" t="s">
        <v>724</v>
      </c>
      <c r="F91" s="238" t="str">
        <f t="shared" si="8"/>
        <v/>
      </c>
      <c r="G91" s="238" t="str">
        <f t="shared" si="9"/>
        <v/>
      </c>
      <c r="H91" s="6" t="str">
        <f t="shared" si="10"/>
        <v/>
      </c>
      <c r="I91" s="275" t="str">
        <f t="shared" si="11"/>
        <v>Please provide explanation for the fluctuation noted here</v>
      </c>
      <c r="M91" s="7"/>
    </row>
    <row r="92" spans="1:13">
      <c r="A92" s="1" t="s">
        <v>785</v>
      </c>
      <c r="B92" s="275">
        <f>'Prior Year'!CB86</f>
        <v>0</v>
      </c>
      <c r="C92" s="275">
        <f>data!CB85</f>
        <v>0</v>
      </c>
      <c r="D92" s="275" t="s">
        <v>724</v>
      </c>
      <c r="E92" s="4" t="s">
        <v>724</v>
      </c>
      <c r="F92" s="238" t="str">
        <f t="shared" si="8"/>
        <v/>
      </c>
      <c r="G92" s="238" t="str">
        <f t="shared" si="9"/>
        <v/>
      </c>
      <c r="H92" s="6" t="str">
        <f t="shared" si="10"/>
        <v/>
      </c>
      <c r="I92" s="275" t="str">
        <f t="shared" si="11"/>
        <v>Please provide explanation for the fluctuation noted here</v>
      </c>
      <c r="M92" s="7"/>
    </row>
    <row r="93" spans="1:13">
      <c r="A93" s="1" t="s">
        <v>786</v>
      </c>
      <c r="B93" s="275">
        <f>'Prior Year'!CC86</f>
        <v>0</v>
      </c>
      <c r="C93" s="275">
        <f>data!CC85</f>
        <v>0</v>
      </c>
      <c r="D93" s="275" t="s">
        <v>724</v>
      </c>
      <c r="E93" s="4" t="s">
        <v>724</v>
      </c>
      <c r="F93" s="238" t="str">
        <f t="shared" si="8"/>
        <v/>
      </c>
      <c r="G93" s="238" t="str">
        <f t="shared" si="9"/>
        <v/>
      </c>
      <c r="H93" s="6" t="str">
        <f t="shared" si="10"/>
        <v/>
      </c>
      <c r="I93" s="275" t="str">
        <f t="shared" si="11"/>
        <v>Please provide explanation for the fluctuation noted here</v>
      </c>
      <c r="M93" s="7"/>
    </row>
    <row r="94" spans="1:13">
      <c r="A94" s="1" t="s">
        <v>787</v>
      </c>
      <c r="B94" s="275">
        <f>'Prior Year'!CD86</f>
        <v>156882</v>
      </c>
      <c r="C94" s="275">
        <f>data!CD85</f>
        <v>175936</v>
      </c>
      <c r="D94" s="275" t="s">
        <v>724</v>
      </c>
      <c r="E94" s="4" t="s">
        <v>724</v>
      </c>
      <c r="F94" s="238" t="str">
        <f t="shared" si="8"/>
        <v/>
      </c>
      <c r="G94" s="238" t="str">
        <f t="shared" si="9"/>
        <v/>
      </c>
      <c r="H94" s="6" t="str">
        <f t="shared" si="10"/>
        <v/>
      </c>
      <c r="I94" s="275" t="str">
        <f t="shared" si="11"/>
        <v>Please provide explanation for the fluctuation noted here</v>
      </c>
      <c r="M94" s="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41DED-37F7-4C82-BF8F-10C9AD620919}">
  <sheetPr codeName="Sheet10">
    <tabColor theme="0" tint="-0.249977111117893"/>
  </sheetPr>
  <dimension ref="A1:D35"/>
  <sheetViews>
    <sheetView workbookViewId="0">
      <selection activeCell="C42" sqref="C42"/>
    </sheetView>
  </sheetViews>
  <sheetFormatPr defaultColWidth="8.6640625" defaultRowHeight="15"/>
  <cols>
    <col min="1" max="1" width="22.6640625" style="12" customWidth="1"/>
    <col min="2" max="3" width="8.6640625" style="12" customWidth="1"/>
    <col min="4" max="4" width="12.33203125" style="12" bestFit="1" customWidth="1"/>
    <col min="5" max="6" width="8.6640625" style="12" customWidth="1"/>
    <col min="7" max="16384" width="8.6640625" style="12"/>
  </cols>
  <sheetData>
    <row r="1" spans="1:4">
      <c r="A1" s="331" t="s">
        <v>1347</v>
      </c>
    </row>
    <row r="3" spans="1:4">
      <c r="A3" s="11" t="s">
        <v>788</v>
      </c>
    </row>
    <row r="4" spans="1:4">
      <c r="A4" s="329" t="s">
        <v>1345</v>
      </c>
    </row>
    <row r="5" spans="1:4">
      <c r="A5" s="330" t="s">
        <v>1343</v>
      </c>
    </row>
    <row r="6" spans="1:4">
      <c r="A6" s="328"/>
    </row>
    <row r="7" spans="1:4">
      <c r="A7" s="329" t="s">
        <v>1346</v>
      </c>
    </row>
    <row r="8" spans="1:4">
      <c r="A8" s="330" t="s">
        <v>1344</v>
      </c>
    </row>
    <row r="11" spans="1:4">
      <c r="A11" s="13" t="s">
        <v>789</v>
      </c>
      <c r="D11" s="276">
        <f>data!C380</f>
        <v>45208</v>
      </c>
    </row>
    <row r="12" spans="1:4">
      <c r="A12" s="13" t="s">
        <v>790</v>
      </c>
      <c r="D12" s="276" t="str">
        <f>IF(OR(data!C380&gt;1000000,data!C380/(data!D360+data!D383)&gt;0.01),"Yes","No")</f>
        <v>No</v>
      </c>
    </row>
    <row r="14" spans="1:4">
      <c r="A14" s="13" t="s">
        <v>791</v>
      </c>
      <c r="D14" s="14" t="s">
        <v>792</v>
      </c>
    </row>
    <row r="15" spans="1:4">
      <c r="A15" s="12" t="s">
        <v>793</v>
      </c>
      <c r="D15" s="15"/>
    </row>
    <row r="16" spans="1:4">
      <c r="A16" s="12" t="s">
        <v>793</v>
      </c>
      <c r="D16" s="15"/>
    </row>
    <row r="17" spans="1:4">
      <c r="A17" s="12" t="s">
        <v>793</v>
      </c>
      <c r="D17" s="15"/>
    </row>
    <row r="18" spans="1:4">
      <c r="A18" s="12" t="s">
        <v>793</v>
      </c>
      <c r="D18" s="15"/>
    </row>
    <row r="19" spans="1:4">
      <c r="A19" s="12" t="s">
        <v>793</v>
      </c>
      <c r="D19" s="15"/>
    </row>
    <row r="20" spans="1:4">
      <c r="A20" s="12" t="s">
        <v>793</v>
      </c>
      <c r="D20" s="15"/>
    </row>
    <row r="21" spans="1:4">
      <c r="A21" s="12" t="s">
        <v>793</v>
      </c>
      <c r="D21" s="15"/>
    </row>
    <row r="25" spans="1:4">
      <c r="A25" s="13" t="s">
        <v>794</v>
      </c>
      <c r="D25" s="277">
        <f>data!C414</f>
        <v>315903</v>
      </c>
    </row>
    <row r="26" spans="1:4">
      <c r="A26" s="13" t="s">
        <v>790</v>
      </c>
      <c r="D26" s="277" t="str">
        <f>IF(OR(data!C414&gt;1000000,data!C414/(data!D416)&gt;0.01),"Yes","No")</f>
        <v>Yes</v>
      </c>
    </row>
    <row r="28" spans="1:4">
      <c r="A28" s="13" t="s">
        <v>791</v>
      </c>
      <c r="D28" s="14" t="s">
        <v>792</v>
      </c>
    </row>
    <row r="29" spans="1:4">
      <c r="A29" s="12" t="s">
        <v>795</v>
      </c>
      <c r="D29" s="15"/>
    </row>
    <row r="30" spans="1:4">
      <c r="A30" s="12" t="s">
        <v>795</v>
      </c>
      <c r="D30" s="15"/>
    </row>
    <row r="31" spans="1:4">
      <c r="A31" s="12" t="s">
        <v>795</v>
      </c>
      <c r="D31" s="15"/>
    </row>
    <row r="32" spans="1:4">
      <c r="A32" s="12" t="s">
        <v>795</v>
      </c>
      <c r="D32" s="15"/>
    </row>
    <row r="33" spans="1:4">
      <c r="A33" s="12" t="s">
        <v>795</v>
      </c>
      <c r="D33" s="15"/>
    </row>
    <row r="34" spans="1:4">
      <c r="A34" s="12" t="s">
        <v>795</v>
      </c>
      <c r="D34" s="15"/>
    </row>
    <row r="35" spans="1:4">
      <c r="A35" s="12" t="s">
        <v>795</v>
      </c>
      <c r="D35" s="1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40"/>
  <sheetViews>
    <sheetView topLeftCell="A22" workbookViewId="0">
      <selection activeCell="E20" sqref="E20"/>
    </sheetView>
  </sheetViews>
  <sheetFormatPr defaultColWidth="8.77734375" defaultRowHeight="18" customHeight="1"/>
  <cols>
    <col min="1" max="1" width="4.77734375" style="1" customWidth="1"/>
    <col min="2" max="2" width="15.44140625" style="1" customWidth="1"/>
    <col min="3" max="3" width="4.77734375" style="1" customWidth="1"/>
    <col min="4" max="4" width="15.77734375" style="1" customWidth="1"/>
    <col min="5" max="5" width="4.77734375" style="1" customWidth="1"/>
    <col min="6" max="7" width="13.77734375" style="1" customWidth="1"/>
    <col min="8" max="9" width="8.77734375" style="1" customWidth="1"/>
    <col min="10" max="16384" width="8.77734375" style="1"/>
  </cols>
  <sheetData>
    <row r="1" spans="1:7" ht="20.100000000000001" customHeight="1">
      <c r="G1" s="75" t="s">
        <v>796</v>
      </c>
    </row>
    <row r="2" spans="1:7" ht="20.100000000000001" customHeight="1">
      <c r="A2" s="76" t="s">
        <v>797</v>
      </c>
      <c r="B2" s="76"/>
      <c r="C2" s="76"/>
      <c r="D2" s="76"/>
      <c r="E2" s="76"/>
      <c r="F2" s="76"/>
    </row>
    <row r="3" spans="1:7" ht="20.100000000000001" customHeight="1">
      <c r="B3" s="76"/>
      <c r="C3" s="76"/>
      <c r="D3" s="76"/>
      <c r="E3" s="76"/>
      <c r="F3" s="76"/>
      <c r="G3" s="76"/>
    </row>
    <row r="4" spans="1:7" ht="20.100000000000001" customHeight="1">
      <c r="A4" s="77">
        <v>1</v>
      </c>
      <c r="B4" s="79" t="str">
        <f>"Fiscal Year Ended:  "&amp;data!C96</f>
        <v>Fiscal Year Ended:  12/31/2022</v>
      </c>
      <c r="C4" s="78"/>
      <c r="D4" s="79"/>
      <c r="E4" s="80"/>
      <c r="F4" s="78" t="str">
        <f>"License Number:  "&amp;"H-"&amp;FIXED(data!C97,0)</f>
        <v>License Number:  H-80</v>
      </c>
      <c r="G4" s="81"/>
    </row>
    <row r="5" spans="1:7" ht="20.100000000000001" customHeight="1">
      <c r="A5" s="77">
        <v>2</v>
      </c>
      <c r="B5" s="78" t="s">
        <v>285</v>
      </c>
      <c r="C5" s="81"/>
      <c r="D5" s="78" t="str">
        <f>"  "&amp;data!C98</f>
        <v xml:space="preserve">  Odessa Memorial Healthcare Center</v>
      </c>
      <c r="E5" s="80"/>
      <c r="F5" s="80"/>
      <c r="G5" s="81"/>
    </row>
    <row r="6" spans="1:7" ht="20.100000000000001" customHeight="1">
      <c r="A6" s="77">
        <v>3</v>
      </c>
      <c r="B6" s="78" t="s">
        <v>290</v>
      </c>
      <c r="C6" s="81"/>
      <c r="D6" s="78" t="str">
        <f>"  "&amp;data!C103</f>
        <v xml:space="preserve">  Lincoln</v>
      </c>
      <c r="E6" s="80"/>
      <c r="F6" s="80"/>
      <c r="G6" s="81"/>
    </row>
    <row r="7" spans="1:7" ht="20.100000000000001" customHeight="1">
      <c r="A7" s="77">
        <v>4</v>
      </c>
      <c r="B7" s="78" t="s">
        <v>798</v>
      </c>
      <c r="C7" s="81"/>
      <c r="D7" s="78" t="str">
        <f>"  "&amp;data!C104</f>
        <v xml:space="preserve">  Brett Antczak, CEO</v>
      </c>
      <c r="E7" s="80"/>
      <c r="F7" s="80"/>
      <c r="G7" s="81"/>
    </row>
    <row r="8" spans="1:7" ht="20.100000000000001" customHeight="1">
      <c r="A8" s="77">
        <v>5</v>
      </c>
      <c r="B8" s="78" t="s">
        <v>799</v>
      </c>
      <c r="C8" s="81"/>
      <c r="D8" s="78" t="str">
        <f>"  "&amp;data!C105</f>
        <v xml:space="preserve">  Lance Spindler, CFO</v>
      </c>
      <c r="E8" s="80"/>
      <c r="F8" s="80"/>
      <c r="G8" s="81"/>
    </row>
    <row r="9" spans="1:7" ht="20.100000000000001" customHeight="1">
      <c r="A9" s="77">
        <v>6</v>
      </c>
      <c r="B9" s="78" t="s">
        <v>800</v>
      </c>
      <c r="C9" s="81"/>
      <c r="D9" s="78" t="str">
        <f>"  "&amp;data!C106</f>
        <v xml:space="preserve">  Brian Fink, Chairman</v>
      </c>
      <c r="E9" s="80"/>
      <c r="F9" s="80"/>
      <c r="G9" s="81"/>
    </row>
    <row r="10" spans="1:7" ht="20.100000000000001" customHeight="1">
      <c r="A10" s="77">
        <v>7</v>
      </c>
      <c r="B10" s="78" t="s">
        <v>801</v>
      </c>
      <c r="C10" s="81"/>
      <c r="D10" s="78" t="str">
        <f>"  "&amp;data!C107</f>
        <v xml:space="preserve">  '509-982-2611</v>
      </c>
      <c r="E10" s="80"/>
      <c r="F10" s="80"/>
      <c r="G10" s="81"/>
    </row>
    <row r="11" spans="1:7" ht="20.100000000000001" customHeight="1">
      <c r="A11" s="77">
        <v>8</v>
      </c>
      <c r="B11" s="78" t="s">
        <v>802</v>
      </c>
      <c r="C11" s="81"/>
      <c r="D11" s="78" t="str">
        <f>"  "&amp;data!C108</f>
        <v xml:space="preserve">  '509-982-2159</v>
      </c>
      <c r="E11" s="80"/>
      <c r="F11" s="80"/>
      <c r="G11" s="81"/>
    </row>
    <row r="12" spans="1:7" ht="20.100000000000001" customHeight="1">
      <c r="A12" s="82"/>
      <c r="B12" s="83"/>
      <c r="C12" s="83"/>
      <c r="D12" s="83"/>
      <c r="E12" s="83"/>
      <c r="F12" s="83"/>
      <c r="G12" s="84"/>
    </row>
    <row r="13" spans="1:7" ht="20.100000000000001" customHeight="1">
      <c r="A13" s="85"/>
      <c r="G13" s="86"/>
    </row>
    <row r="14" spans="1:7" ht="20.100000000000001" customHeight="1">
      <c r="A14" s="77">
        <v>9</v>
      </c>
      <c r="B14" s="78" t="s">
        <v>803</v>
      </c>
      <c r="C14" s="78"/>
      <c r="D14" s="78"/>
      <c r="E14" s="78"/>
      <c r="F14" s="78"/>
      <c r="G14" s="84"/>
    </row>
    <row r="15" spans="1:7" ht="20.100000000000001" customHeight="1">
      <c r="A15" s="87" t="s">
        <v>299</v>
      </c>
      <c r="B15" s="88"/>
      <c r="C15" s="89" t="s">
        <v>301</v>
      </c>
      <c r="D15" s="88"/>
      <c r="E15" s="89" t="s">
        <v>303</v>
      </c>
      <c r="F15" s="90"/>
      <c r="G15" s="91"/>
    </row>
    <row r="16" spans="1:7" ht="20.100000000000001" customHeight="1">
      <c r="A16" s="92" t="str">
        <f>IF(data!C113&gt;0," X","")</f>
        <v/>
      </c>
      <c r="B16" s="81" t="s">
        <v>288</v>
      </c>
      <c r="C16" s="93" t="str">
        <f>IF(data!C117&gt;0," X","")</f>
        <v/>
      </c>
      <c r="D16" s="94" t="s">
        <v>804</v>
      </c>
      <c r="E16" s="278" t="str">
        <f>IF(data!C120&gt;0," X","")</f>
        <v/>
      </c>
      <c r="F16" s="95" t="s">
        <v>304</v>
      </c>
      <c r="G16" s="81"/>
    </row>
    <row r="17" spans="1:7" ht="20.100000000000001" customHeight="1">
      <c r="A17" s="92" t="str">
        <f>IF(data!C114&gt;0," X","")</f>
        <v/>
      </c>
      <c r="B17" s="81" t="s">
        <v>290</v>
      </c>
      <c r="C17" s="93" t="str">
        <f>IF(data!C118&gt;0," X","")</f>
        <v/>
      </c>
      <c r="D17" s="94" t="s">
        <v>384</v>
      </c>
      <c r="E17" s="278" t="str">
        <f>IF(data!C121&gt;0," X","")</f>
        <v/>
      </c>
      <c r="F17" s="95" t="s">
        <v>305</v>
      </c>
      <c r="G17" s="81"/>
    </row>
    <row r="18" spans="1:7" ht="20.100000000000001" customHeight="1">
      <c r="A18" s="77"/>
      <c r="B18" s="81" t="s">
        <v>805</v>
      </c>
      <c r="C18" s="81"/>
      <c r="D18" s="81"/>
      <c r="E18" s="278" t="str">
        <f>IF(data!C122&gt;0," X","")</f>
        <v/>
      </c>
      <c r="F18" s="95" t="s">
        <v>306</v>
      </c>
      <c r="G18" s="81"/>
    </row>
    <row r="19" spans="1:7" ht="20.100000000000001" customHeight="1">
      <c r="A19" s="92" t="str">
        <f>IF(data!C115&gt;0," X","")</f>
        <v xml:space="preserve"> X</v>
      </c>
      <c r="B19" s="94" t="s">
        <v>806</v>
      </c>
      <c r="C19" s="81"/>
      <c r="D19" s="81"/>
      <c r="E19" s="81"/>
      <c r="F19" s="95"/>
      <c r="G19" s="81"/>
    </row>
    <row r="20" spans="1:7" ht="20.100000000000001" customHeight="1">
      <c r="A20" s="82"/>
      <c r="B20" s="83"/>
      <c r="C20" s="83"/>
      <c r="D20" s="83"/>
      <c r="E20" s="83"/>
      <c r="F20" s="83"/>
      <c r="G20" s="84"/>
    </row>
    <row r="21" spans="1:7" ht="20.100000000000001" customHeight="1">
      <c r="A21" s="85"/>
      <c r="G21" s="96"/>
    </row>
    <row r="22" spans="1:7" ht="20.100000000000001" customHeight="1">
      <c r="A22" s="77">
        <v>10</v>
      </c>
      <c r="B22" s="78" t="s">
        <v>807</v>
      </c>
      <c r="C22" s="78"/>
      <c r="D22" s="78"/>
      <c r="E22" s="78"/>
      <c r="F22" s="92" t="s">
        <v>309</v>
      </c>
      <c r="G22" s="93" t="s">
        <v>227</v>
      </c>
    </row>
    <row r="23" spans="1:7" ht="20.100000000000001" customHeight="1">
      <c r="A23" s="77"/>
      <c r="B23" s="78" t="s">
        <v>808</v>
      </c>
      <c r="C23" s="78"/>
      <c r="D23" s="78"/>
      <c r="E23" s="78"/>
      <c r="F23" s="77">
        <f>data!C127</f>
        <v>24</v>
      </c>
      <c r="G23" s="81">
        <f>data!D127</f>
        <v>84</v>
      </c>
    </row>
    <row r="24" spans="1:7" ht="20.100000000000001" customHeight="1">
      <c r="A24" s="77"/>
      <c r="B24" s="78" t="s">
        <v>809</v>
      </c>
      <c r="C24" s="78"/>
      <c r="D24" s="78"/>
      <c r="E24" s="78"/>
      <c r="F24" s="77">
        <f>data!C128</f>
        <v>42</v>
      </c>
      <c r="G24" s="81">
        <f>data!D128</f>
        <v>7909</v>
      </c>
    </row>
    <row r="25" spans="1:7" ht="20.100000000000001" customHeight="1">
      <c r="A25" s="77"/>
      <c r="B25" s="78" t="s">
        <v>810</v>
      </c>
      <c r="C25" s="78"/>
      <c r="D25" s="78"/>
      <c r="E25" s="78"/>
      <c r="F25" s="77">
        <f>data!C129</f>
        <v>0</v>
      </c>
      <c r="G25" s="81">
        <f>data!D129</f>
        <v>0</v>
      </c>
    </row>
    <row r="26" spans="1:7" ht="20.100000000000001" customHeight="1">
      <c r="A26" s="77">
        <v>11</v>
      </c>
      <c r="B26" s="78" t="s">
        <v>313</v>
      </c>
      <c r="C26" s="78"/>
      <c r="D26" s="78"/>
      <c r="E26" s="78"/>
      <c r="F26" s="77">
        <f>data!C130</f>
        <v>0</v>
      </c>
      <c r="G26" s="81">
        <f>data!D130</f>
        <v>0</v>
      </c>
    </row>
    <row r="27" spans="1:7" ht="20.100000000000001" customHeight="1">
      <c r="A27" s="82"/>
      <c r="B27" s="83"/>
      <c r="C27" s="83"/>
      <c r="D27" s="83"/>
      <c r="E27" s="83"/>
      <c r="F27" s="83"/>
      <c r="G27" s="84"/>
    </row>
    <row r="28" spans="1:7" ht="20.100000000000001" customHeight="1">
      <c r="A28" s="85"/>
      <c r="G28" s="96"/>
    </row>
    <row r="29" spans="1:7" ht="20.100000000000001" customHeight="1">
      <c r="A29" s="77">
        <v>12</v>
      </c>
      <c r="B29" s="97" t="s">
        <v>811</v>
      </c>
      <c r="C29" s="81"/>
      <c r="D29" s="93" t="s">
        <v>179</v>
      </c>
      <c r="E29" s="97" t="s">
        <v>811</v>
      </c>
      <c r="F29" s="81"/>
      <c r="G29" s="93" t="s">
        <v>179</v>
      </c>
    </row>
    <row r="30" spans="1:7" ht="20.100000000000001" customHeight="1">
      <c r="A30" s="77"/>
      <c r="B30" s="78" t="s">
        <v>315</v>
      </c>
      <c r="C30" s="81"/>
      <c r="D30" s="81">
        <f>data!C132</f>
        <v>0</v>
      </c>
      <c r="E30" s="78" t="s">
        <v>321</v>
      </c>
      <c r="F30" s="81"/>
      <c r="G30" s="81">
        <f>data!C139</f>
        <v>0</v>
      </c>
    </row>
    <row r="31" spans="1:7" ht="20.100000000000001" customHeight="1">
      <c r="A31" s="77"/>
      <c r="B31" s="97" t="s">
        <v>812</v>
      </c>
      <c r="C31" s="81"/>
      <c r="D31" s="81">
        <f>data!C133</f>
        <v>0</v>
      </c>
      <c r="E31" s="78" t="s">
        <v>322</v>
      </c>
      <c r="F31" s="81"/>
      <c r="G31" s="81">
        <f>data!C140</f>
        <v>0</v>
      </c>
    </row>
    <row r="32" spans="1:7" ht="20.100000000000001" customHeight="1">
      <c r="A32" s="77"/>
      <c r="B32" s="97" t="s">
        <v>813</v>
      </c>
      <c r="C32" s="81"/>
      <c r="D32" s="81">
        <f>data!C134</f>
        <v>25</v>
      </c>
      <c r="E32" s="78" t="s">
        <v>814</v>
      </c>
      <c r="F32" s="81"/>
      <c r="G32" s="81">
        <f>data!C141</f>
        <v>0</v>
      </c>
    </row>
    <row r="33" spans="1:7" ht="20.100000000000001" customHeight="1">
      <c r="A33" s="77"/>
      <c r="B33" s="97" t="s">
        <v>815</v>
      </c>
      <c r="C33" s="81"/>
      <c r="D33" s="81">
        <f>data!C135</f>
        <v>0</v>
      </c>
      <c r="E33" s="78" t="s">
        <v>816</v>
      </c>
      <c r="F33" s="81"/>
      <c r="G33" s="81">
        <f>data!C142</f>
        <v>0</v>
      </c>
    </row>
    <row r="34" spans="1:7" ht="20.100000000000001" customHeight="1">
      <c r="A34" s="77"/>
      <c r="B34" s="97" t="s">
        <v>817</v>
      </c>
      <c r="C34" s="81"/>
      <c r="D34" s="81">
        <f>data!C136</f>
        <v>0</v>
      </c>
      <c r="E34" s="78" t="s">
        <v>324</v>
      </c>
      <c r="F34" s="81"/>
      <c r="G34" s="81">
        <f>data!E143</f>
        <v>25</v>
      </c>
    </row>
    <row r="35" spans="1:7" ht="20.100000000000001" customHeight="1">
      <c r="A35" s="77"/>
      <c r="B35" s="97" t="s">
        <v>818</v>
      </c>
      <c r="C35" s="81"/>
      <c r="D35" s="81">
        <f>data!C137</f>
        <v>0</v>
      </c>
      <c r="E35" s="78" t="s">
        <v>819</v>
      </c>
      <c r="F35" s="98"/>
      <c r="G35" s="81"/>
    </row>
    <row r="36" spans="1:7" ht="20.100000000000001" customHeight="1">
      <c r="A36" s="77"/>
      <c r="B36" s="78" t="s">
        <v>108</v>
      </c>
      <c r="C36" s="81"/>
      <c r="D36" s="81">
        <f>data!C138</f>
        <v>0</v>
      </c>
      <c r="E36" s="78" t="s">
        <v>325</v>
      </c>
      <c r="F36" s="81"/>
      <c r="G36" s="81">
        <f>data!C144</f>
        <v>25</v>
      </c>
    </row>
    <row r="37" spans="1:7" ht="20.100000000000001" customHeight="1">
      <c r="A37" s="77"/>
      <c r="E37" s="78" t="s">
        <v>326</v>
      </c>
      <c r="F37" s="81"/>
      <c r="G37" s="81">
        <f>data!C145</f>
        <v>0</v>
      </c>
    </row>
    <row r="38" spans="1:7" ht="20.100000000000001" customHeight="1">
      <c r="A38" s="77"/>
      <c r="B38" s="78"/>
      <c r="C38" s="78"/>
      <c r="D38" s="78"/>
      <c r="E38" s="78"/>
      <c r="F38" s="78"/>
      <c r="G38" s="81"/>
    </row>
    <row r="39" spans="1:7" ht="20.100000000000001" customHeight="1">
      <c r="A39" s="99">
        <v>13</v>
      </c>
      <c r="B39" s="100" t="s">
        <v>321</v>
      </c>
      <c r="C39" s="96"/>
      <c r="D39" s="96"/>
      <c r="E39" s="101"/>
      <c r="F39" s="101"/>
      <c r="G39" s="102"/>
    </row>
    <row r="40" spans="1:7" ht="20.100000000000001" customHeight="1">
      <c r="A40" s="103"/>
      <c r="B40" s="104" t="s">
        <v>820</v>
      </c>
      <c r="C40" s="105" t="s">
        <v>284</v>
      </c>
      <c r="D40" s="86">
        <f>data!C147</f>
        <v>0</v>
      </c>
      <c r="E40" s="106"/>
      <c r="F40" s="106"/>
      <c r="G40" s="107"/>
    </row>
  </sheetData>
  <phoneticPr fontId="0" type="noConversion"/>
  <printOptions horizontalCentered="1" verticalCentered="1" gridLines="1" gridLinesSet="0"/>
  <pageMargins left="0" right="0" top="0" bottom="0" header="0" footer="0"/>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3"/>
  <sheetViews>
    <sheetView zoomScaleNormal="100" workbookViewId="0">
      <selection activeCell="E20" sqref="E20"/>
    </sheetView>
  </sheetViews>
  <sheetFormatPr defaultColWidth="8.77734375" defaultRowHeight="20.100000000000001" customHeight="1"/>
  <cols>
    <col min="1" max="1" width="10.33203125" style="1" customWidth="1"/>
    <col min="2" max="2" width="10.77734375" style="1" customWidth="1"/>
    <col min="3" max="3" width="12.77734375" style="1" customWidth="1"/>
    <col min="4" max="4" width="11.77734375" style="1" customWidth="1"/>
    <col min="5" max="6" width="13.77734375" style="1" customWidth="1"/>
    <col min="7" max="7" width="14.77734375" style="1" customWidth="1"/>
    <col min="8" max="9" width="8.77734375" style="1" customWidth="1"/>
    <col min="10" max="16384" width="8.77734375" style="1"/>
  </cols>
  <sheetData>
    <row r="1" spans="1:7" ht="20.100000000000001" customHeight="1">
      <c r="A1" s="134" t="s">
        <v>821</v>
      </c>
      <c r="G1" s="75" t="s">
        <v>822</v>
      </c>
    </row>
    <row r="2" spans="1:7" ht="20.100000000000001" customHeight="1">
      <c r="A2" s="1" t="str">
        <f>"Hospital: "&amp;data!C98</f>
        <v>Hospital: Odessa Memorial Healthcare Center</v>
      </c>
      <c r="G2" s="4" t="s">
        <v>823</v>
      </c>
    </row>
    <row r="3" spans="1:7" ht="20.100000000000001" customHeight="1">
      <c r="G3" s="4" t="str">
        <f>"FYE: "&amp;data!C96</f>
        <v>FYE: 12/31/2022</v>
      </c>
    </row>
    <row r="4" spans="1:7" ht="20.100000000000001" customHeight="1">
      <c r="A4" s="135" t="s">
        <v>824</v>
      </c>
      <c r="B4" s="136"/>
      <c r="C4" s="136"/>
      <c r="D4" s="136"/>
      <c r="E4" s="136"/>
      <c r="F4" s="136"/>
      <c r="G4" s="137"/>
    </row>
    <row r="5" spans="1:7" ht="20.100000000000001" customHeight="1">
      <c r="A5" s="138"/>
      <c r="B5" s="88" t="s">
        <v>825</v>
      </c>
      <c r="C5" s="88"/>
      <c r="D5" s="88"/>
      <c r="E5" s="139" t="s">
        <v>336</v>
      </c>
      <c r="F5" s="88"/>
      <c r="G5" s="88"/>
    </row>
    <row r="6" spans="1:7" ht="20.100000000000001" customHeight="1">
      <c r="A6" s="140" t="s">
        <v>826</v>
      </c>
      <c r="B6" s="93" t="s">
        <v>309</v>
      </c>
      <c r="C6" s="93" t="s">
        <v>827</v>
      </c>
      <c r="D6" s="93" t="s">
        <v>332</v>
      </c>
      <c r="E6" s="93" t="s">
        <v>180</v>
      </c>
      <c r="F6" s="93" t="s">
        <v>143</v>
      </c>
      <c r="G6" s="93" t="s">
        <v>215</v>
      </c>
    </row>
    <row r="7" spans="1:7" ht="20.100000000000001" customHeight="1">
      <c r="A7" s="77" t="s">
        <v>330</v>
      </c>
      <c r="B7" s="141">
        <f>data!B154</f>
        <v>21</v>
      </c>
      <c r="C7" s="141">
        <f>data!B155</f>
        <v>73</v>
      </c>
      <c r="D7" s="141">
        <f>data!B156</f>
        <v>0</v>
      </c>
      <c r="E7" s="141">
        <f>data!B157</f>
        <v>695743</v>
      </c>
      <c r="F7" s="141">
        <f>data!B158</f>
        <v>1853796</v>
      </c>
      <c r="G7" s="141">
        <f>data!B157+data!B158</f>
        <v>2549539</v>
      </c>
    </row>
    <row r="8" spans="1:7" ht="20.100000000000001" customHeight="1">
      <c r="A8" s="77" t="s">
        <v>331</v>
      </c>
      <c r="B8" s="141">
        <f>data!C154</f>
        <v>0</v>
      </c>
      <c r="C8" s="141">
        <f>data!C155</f>
        <v>0</v>
      </c>
      <c r="D8" s="141">
        <f>data!C156</f>
        <v>0</v>
      </c>
      <c r="E8" s="141">
        <f>data!C157</f>
        <v>14922</v>
      </c>
      <c r="F8" s="141">
        <f>data!C158</f>
        <v>695809</v>
      </c>
      <c r="G8" s="141">
        <f>data!C157+data!C158</f>
        <v>710731</v>
      </c>
    </row>
    <row r="9" spans="1:7" ht="20.100000000000001" customHeight="1">
      <c r="A9" s="77" t="s">
        <v>828</v>
      </c>
      <c r="B9" s="141">
        <f>data!D154</f>
        <v>3</v>
      </c>
      <c r="C9" s="141">
        <f>data!D155</f>
        <v>11</v>
      </c>
      <c r="D9" s="141">
        <f>data!D156</f>
        <v>0</v>
      </c>
      <c r="E9" s="141">
        <f>data!D157</f>
        <v>47989</v>
      </c>
      <c r="F9" s="141">
        <f>data!D158</f>
        <v>1651729</v>
      </c>
      <c r="G9" s="141">
        <f>data!D157+data!D158</f>
        <v>1699718</v>
      </c>
    </row>
    <row r="10" spans="1:7" ht="20.100000000000001" customHeight="1">
      <c r="A10" s="92" t="s">
        <v>215</v>
      </c>
      <c r="B10" s="141">
        <f>data!E154</f>
        <v>24</v>
      </c>
      <c r="C10" s="141">
        <f>data!E155</f>
        <v>84</v>
      </c>
      <c r="D10" s="141">
        <f>data!E156</f>
        <v>0</v>
      </c>
      <c r="E10" s="141">
        <f>data!E157</f>
        <v>758654</v>
      </c>
      <c r="F10" s="141">
        <f>data!E158</f>
        <v>4201334</v>
      </c>
      <c r="G10" s="141">
        <f>E10+F10</f>
        <v>4959988</v>
      </c>
    </row>
    <row r="11" spans="1:7" ht="20.100000000000001" customHeight="1">
      <c r="A11" s="142"/>
      <c r="B11" s="143"/>
      <c r="C11" s="143"/>
      <c r="D11" s="143"/>
      <c r="E11" s="143"/>
      <c r="F11" s="143"/>
      <c r="G11" s="144"/>
    </row>
    <row r="12" spans="1:7" ht="20.100000000000001" customHeight="1">
      <c r="A12" s="82"/>
      <c r="B12" s="83"/>
      <c r="C12" s="83"/>
      <c r="D12" s="83"/>
      <c r="E12" s="83"/>
      <c r="F12" s="83"/>
      <c r="G12" s="84"/>
    </row>
    <row r="13" spans="1:7" ht="20.100000000000001" customHeight="1">
      <c r="A13" s="145" t="s">
        <v>829</v>
      </c>
      <c r="B13" s="76"/>
      <c r="C13" s="76"/>
      <c r="D13" s="76"/>
      <c r="E13" s="76"/>
      <c r="F13" s="76"/>
      <c r="G13" s="146"/>
    </row>
    <row r="14" spans="1:7" ht="20.100000000000001" customHeight="1">
      <c r="A14" s="138"/>
      <c r="B14" s="147" t="s">
        <v>825</v>
      </c>
      <c r="C14" s="147"/>
      <c r="D14" s="147"/>
      <c r="E14" s="147" t="s">
        <v>336</v>
      </c>
      <c r="F14" s="147"/>
      <c r="G14" s="147"/>
    </row>
    <row r="15" spans="1:7" ht="20.100000000000001" customHeight="1">
      <c r="A15" s="140" t="s">
        <v>826</v>
      </c>
      <c r="B15" s="93" t="s">
        <v>309</v>
      </c>
      <c r="C15" s="93" t="s">
        <v>827</v>
      </c>
      <c r="D15" s="93" t="s">
        <v>332</v>
      </c>
      <c r="E15" s="93" t="s">
        <v>180</v>
      </c>
      <c r="F15" s="93" t="s">
        <v>143</v>
      </c>
      <c r="G15" s="93" t="s">
        <v>215</v>
      </c>
    </row>
    <row r="16" spans="1:7" ht="20.100000000000001" customHeight="1">
      <c r="A16" s="77" t="s">
        <v>330</v>
      </c>
      <c r="B16" s="141">
        <f>data!B160</f>
        <v>2</v>
      </c>
      <c r="C16" s="141">
        <f>data!B161</f>
        <v>350</v>
      </c>
      <c r="D16" s="141">
        <f>data!B162</f>
        <v>0</v>
      </c>
      <c r="E16" s="141">
        <f>data!B163</f>
        <v>108066</v>
      </c>
      <c r="F16" s="141">
        <f>data!B164</f>
        <v>0</v>
      </c>
      <c r="G16" s="141">
        <f>E16+F16</f>
        <v>108066</v>
      </c>
    </row>
    <row r="17" spans="1:7" ht="20.100000000000001" customHeight="1">
      <c r="A17" s="77" t="s">
        <v>331</v>
      </c>
      <c r="B17" s="141">
        <f>data!C160</f>
        <v>18</v>
      </c>
      <c r="C17" s="141">
        <f>data!C161</f>
        <v>2794</v>
      </c>
      <c r="D17" s="141">
        <f>data!C162</f>
        <v>0</v>
      </c>
      <c r="E17" s="141">
        <f>data!C163</f>
        <v>981818</v>
      </c>
      <c r="F17" s="141">
        <f>data!C164</f>
        <v>0</v>
      </c>
      <c r="G17" s="141">
        <f t="shared" ref="G17:G19" si="0">E17+F17</f>
        <v>981818</v>
      </c>
    </row>
    <row r="18" spans="1:7" ht="20.100000000000001" customHeight="1">
      <c r="A18" s="77" t="s">
        <v>828</v>
      </c>
      <c r="B18" s="141">
        <f>data!D160</f>
        <v>22</v>
      </c>
      <c r="C18" s="141">
        <f>data!D161</f>
        <v>3572</v>
      </c>
      <c r="D18" s="141">
        <f>data!D162</f>
        <v>0</v>
      </c>
      <c r="E18" s="141">
        <f>data!D163</f>
        <v>682196</v>
      </c>
      <c r="F18" s="141">
        <f>data!D164</f>
        <v>0</v>
      </c>
      <c r="G18" s="141">
        <f t="shared" si="0"/>
        <v>682196</v>
      </c>
    </row>
    <row r="19" spans="1:7" ht="20.100000000000001" customHeight="1">
      <c r="A19" s="92" t="s">
        <v>215</v>
      </c>
      <c r="B19" s="141">
        <f>data!E160</f>
        <v>42</v>
      </c>
      <c r="C19" s="141">
        <f>data!E161</f>
        <v>6716</v>
      </c>
      <c r="D19" s="141">
        <f>data!E162</f>
        <v>0</v>
      </c>
      <c r="E19" s="141">
        <f>data!E163</f>
        <v>1772080</v>
      </c>
      <c r="F19" s="141">
        <f>data!E164</f>
        <v>0</v>
      </c>
      <c r="G19" s="141">
        <f t="shared" si="0"/>
        <v>1772080</v>
      </c>
    </row>
    <row r="20" spans="1:7" ht="20.100000000000001" customHeight="1">
      <c r="A20" s="142"/>
      <c r="B20" s="143"/>
      <c r="C20" s="143"/>
      <c r="D20" s="143"/>
      <c r="E20" s="143"/>
      <c r="F20" s="143"/>
      <c r="G20" s="144"/>
    </row>
    <row r="21" spans="1:7" ht="20.100000000000001" customHeight="1">
      <c r="A21" s="82"/>
      <c r="B21" s="83"/>
      <c r="C21" s="83"/>
      <c r="D21" s="83"/>
      <c r="E21" s="83"/>
      <c r="F21" s="83"/>
      <c r="G21" s="84"/>
    </row>
    <row r="22" spans="1:7" ht="20.100000000000001" customHeight="1">
      <c r="A22" s="145" t="s">
        <v>830</v>
      </c>
      <c r="B22" s="76"/>
      <c r="C22" s="76"/>
      <c r="D22" s="76"/>
      <c r="E22" s="76"/>
      <c r="F22" s="76"/>
      <c r="G22" s="146"/>
    </row>
    <row r="23" spans="1:7" ht="20.100000000000001" customHeight="1">
      <c r="A23" s="138"/>
      <c r="B23" s="88" t="s">
        <v>825</v>
      </c>
      <c r="C23" s="88"/>
      <c r="D23" s="88"/>
      <c r="E23" s="88" t="s">
        <v>336</v>
      </c>
      <c r="F23" s="88"/>
      <c r="G23" s="88"/>
    </row>
    <row r="24" spans="1:7" ht="20.100000000000001" customHeight="1">
      <c r="A24" s="140" t="s">
        <v>826</v>
      </c>
      <c r="B24" s="93" t="s">
        <v>309</v>
      </c>
      <c r="C24" s="93" t="s">
        <v>827</v>
      </c>
      <c r="D24" s="93" t="s">
        <v>332</v>
      </c>
      <c r="E24" s="93" t="s">
        <v>180</v>
      </c>
      <c r="F24" s="93" t="s">
        <v>143</v>
      </c>
      <c r="G24" s="93" t="s">
        <v>215</v>
      </c>
    </row>
    <row r="25" spans="1:7" ht="20.100000000000001" customHeight="1">
      <c r="A25" s="77" t="s">
        <v>330</v>
      </c>
      <c r="B25" s="141">
        <f>data!B166</f>
        <v>0</v>
      </c>
      <c r="C25" s="141">
        <f>data!B167</f>
        <v>0</v>
      </c>
      <c r="D25" s="141">
        <f>data!B168</f>
        <v>0</v>
      </c>
      <c r="E25" s="141">
        <f>data!B169</f>
        <v>0</v>
      </c>
      <c r="F25" s="141">
        <f>data!B170</f>
        <v>0</v>
      </c>
      <c r="G25" s="141">
        <f>data!B169+data!B170</f>
        <v>0</v>
      </c>
    </row>
    <row r="26" spans="1:7" ht="20.100000000000001" customHeight="1">
      <c r="A26" s="77" t="s">
        <v>331</v>
      </c>
      <c r="B26" s="141">
        <f>data!C166</f>
        <v>0</v>
      </c>
      <c r="C26" s="141">
        <f>data!C167</f>
        <v>0</v>
      </c>
      <c r="D26" s="141">
        <f>data!C168</f>
        <v>0</v>
      </c>
      <c r="E26" s="141">
        <f>data!C169</f>
        <v>0</v>
      </c>
      <c r="F26" s="141">
        <f>data!C170</f>
        <v>0</v>
      </c>
      <c r="G26" s="141">
        <f>data!C169+data!C170</f>
        <v>0</v>
      </c>
    </row>
    <row r="27" spans="1:7" ht="20.100000000000001" customHeight="1">
      <c r="A27" s="77" t="s">
        <v>828</v>
      </c>
      <c r="B27" s="141">
        <f>data!D166</f>
        <v>0</v>
      </c>
      <c r="C27" s="141">
        <f>data!D167</f>
        <v>0</v>
      </c>
      <c r="D27" s="141">
        <f>data!D168</f>
        <v>0</v>
      </c>
      <c r="E27" s="141">
        <f>data!D169</f>
        <v>0</v>
      </c>
      <c r="F27" s="141">
        <f>data!D170</f>
        <v>0</v>
      </c>
      <c r="G27" s="141">
        <f>data!D169+data!D170</f>
        <v>0</v>
      </c>
    </row>
    <row r="28" spans="1:7" ht="20.100000000000001" customHeight="1">
      <c r="A28" s="92" t="s">
        <v>215</v>
      </c>
      <c r="B28" s="141">
        <f>data!E166</f>
        <v>0</v>
      </c>
      <c r="C28" s="141">
        <f>data!E167</f>
        <v>0</v>
      </c>
      <c r="D28" s="141">
        <f>data!E168</f>
        <v>0</v>
      </c>
      <c r="E28" s="141">
        <f>data!E169</f>
        <v>0</v>
      </c>
      <c r="F28" s="141">
        <f>data!E170</f>
        <v>0</v>
      </c>
      <c r="G28" s="141">
        <f>data!E169+data!E170</f>
        <v>0</v>
      </c>
    </row>
    <row r="29" spans="1:7" ht="20.100000000000001" customHeight="1">
      <c r="A29" s="142"/>
      <c r="B29" s="143"/>
      <c r="C29" s="143"/>
      <c r="D29" s="143"/>
      <c r="E29" s="143"/>
      <c r="F29" s="143"/>
      <c r="G29" s="144"/>
    </row>
    <row r="30" spans="1:7" ht="20.100000000000001" customHeight="1">
      <c r="A30" s="82"/>
      <c r="B30" s="95"/>
      <c r="C30" s="83"/>
      <c r="D30" s="83"/>
      <c r="E30" s="83"/>
      <c r="F30" s="83"/>
      <c r="G30" s="84"/>
    </row>
    <row r="31" spans="1:7" ht="20.100000000000001" customHeight="1">
      <c r="A31" s="148" t="s">
        <v>831</v>
      </c>
      <c r="B31" s="149"/>
      <c r="C31" s="80"/>
      <c r="D31" s="79"/>
      <c r="E31" s="79"/>
      <c r="F31" s="79"/>
      <c r="G31" s="150"/>
    </row>
    <row r="32" spans="1:7" ht="20.100000000000001" customHeight="1">
      <c r="A32" s="151"/>
      <c r="B32" s="152" t="s">
        <v>832</v>
      </c>
      <c r="C32" s="153">
        <f>data!B173</f>
        <v>202448</v>
      </c>
      <c r="D32" s="80"/>
      <c r="E32" s="80"/>
      <c r="F32" s="80"/>
      <c r="G32" s="98"/>
    </row>
    <row r="33" spans="1:7" ht="20.100000000000001" customHeight="1">
      <c r="A33" s="151"/>
      <c r="B33" s="154" t="s">
        <v>833</v>
      </c>
      <c r="C33" s="149">
        <f>data!C173</f>
        <v>58909</v>
      </c>
      <c r="D33" s="149"/>
      <c r="E33" s="149"/>
      <c r="F33" s="149"/>
      <c r="G33" s="86"/>
    </row>
  </sheetData>
  <phoneticPr fontId="0" type="noConversion"/>
  <printOptions horizontalCentered="1" verticalCentered="1" gridLines="1" gridLinesSet="0"/>
  <pageMargins left="0" right="0" top="0" bottom="0" header="0" footer="0"/>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41"/>
  <sheetViews>
    <sheetView topLeftCell="A28" workbookViewId="0">
      <selection activeCell="E20" sqref="E20"/>
    </sheetView>
  </sheetViews>
  <sheetFormatPr defaultColWidth="8.77734375" defaultRowHeight="15"/>
  <cols>
    <col min="1" max="1" width="5.77734375" style="1" customWidth="1"/>
    <col min="2" max="2" width="54.109375" style="1" customWidth="1"/>
    <col min="3" max="3" width="13.77734375" style="1" customWidth="1"/>
    <col min="4" max="5" width="8.77734375" style="1" customWidth="1"/>
    <col min="6" max="16384" width="8.77734375" style="1"/>
  </cols>
  <sheetData>
    <row r="1" spans="1:3" ht="20.100000000000001" customHeight="1">
      <c r="A1" s="155" t="s">
        <v>339</v>
      </c>
      <c r="B1" s="76"/>
      <c r="C1" s="75" t="s">
        <v>834</v>
      </c>
    </row>
    <row r="2" spans="1:3" ht="20.100000000000001" customHeight="1">
      <c r="A2" s="100"/>
    </row>
    <row r="3" spans="1:3" ht="20.100000000000001" customHeight="1">
      <c r="A3" s="134" t="str">
        <f>"Hospital: "&amp;data!C98</f>
        <v>Hospital: Odessa Memorial Healthcare Center</v>
      </c>
      <c r="B3" s="83"/>
      <c r="C3" s="156" t="str">
        <f>"FYE: "&amp;data!C96</f>
        <v>FYE: 12/31/2022</v>
      </c>
    </row>
    <row r="4" spans="1:3" ht="20.100000000000001" customHeight="1">
      <c r="A4" s="83"/>
    </row>
    <row r="5" spans="1:3" ht="20.100000000000001" customHeight="1">
      <c r="A5" s="77">
        <v>1</v>
      </c>
      <c r="B5" s="89" t="s">
        <v>340</v>
      </c>
      <c r="C5" s="137"/>
    </row>
    <row r="6" spans="1:3" ht="20.100000000000001" customHeight="1">
      <c r="A6" s="157">
        <v>2</v>
      </c>
      <c r="B6" s="78" t="s">
        <v>835</v>
      </c>
      <c r="C6" s="77">
        <f>data!C181</f>
        <v>357152</v>
      </c>
    </row>
    <row r="7" spans="1:3" ht="20.100000000000001" customHeight="1">
      <c r="A7" s="158">
        <v>3</v>
      </c>
      <c r="B7" s="97" t="s">
        <v>342</v>
      </c>
      <c r="C7" s="77">
        <f>data!C182</f>
        <v>10768</v>
      </c>
    </row>
    <row r="8" spans="1:3" ht="20.100000000000001" customHeight="1">
      <c r="A8" s="158">
        <v>4</v>
      </c>
      <c r="B8" s="78" t="s">
        <v>343</v>
      </c>
      <c r="C8" s="77">
        <f>data!C183</f>
        <v>58116</v>
      </c>
    </row>
    <row r="9" spans="1:3" ht="20.100000000000001" customHeight="1">
      <c r="A9" s="158">
        <v>5</v>
      </c>
      <c r="B9" s="78" t="s">
        <v>344</v>
      </c>
      <c r="C9" s="77">
        <f>data!C184</f>
        <v>496849</v>
      </c>
    </row>
    <row r="10" spans="1:3" ht="20.100000000000001" customHeight="1">
      <c r="A10" s="158">
        <v>6</v>
      </c>
      <c r="B10" s="78" t="s">
        <v>345</v>
      </c>
      <c r="C10" s="77">
        <f>data!C185</f>
        <v>23099</v>
      </c>
    </row>
    <row r="11" spans="1:3" ht="20.100000000000001" customHeight="1">
      <c r="A11" s="158">
        <v>7</v>
      </c>
      <c r="B11" s="78" t="s">
        <v>346</v>
      </c>
      <c r="C11" s="77">
        <f>data!C186</f>
        <v>126710</v>
      </c>
    </row>
    <row r="12" spans="1:3" ht="20.100000000000001" customHeight="1">
      <c r="A12" s="158">
        <v>8</v>
      </c>
      <c r="B12" s="78" t="s">
        <v>347</v>
      </c>
      <c r="C12" s="77">
        <f>data!C187</f>
        <v>75440</v>
      </c>
    </row>
    <row r="13" spans="1:3" ht="20.100000000000001" customHeight="1">
      <c r="A13" s="158">
        <v>9</v>
      </c>
      <c r="B13" s="78" t="s">
        <v>347</v>
      </c>
      <c r="C13" s="77">
        <f>data!C188</f>
        <v>0</v>
      </c>
    </row>
    <row r="14" spans="1:3" ht="20.100000000000001" customHeight="1">
      <c r="A14" s="158">
        <v>10</v>
      </c>
      <c r="B14" s="78" t="s">
        <v>836</v>
      </c>
      <c r="C14" s="77">
        <f>data!D189</f>
        <v>1148134</v>
      </c>
    </row>
    <row r="15" spans="1:3" ht="20.100000000000001" customHeight="1">
      <c r="A15" s="82"/>
      <c r="B15" s="83"/>
      <c r="C15" s="84"/>
    </row>
    <row r="16" spans="1:3" ht="20.100000000000001" customHeight="1">
      <c r="A16" s="82"/>
      <c r="B16" s="83"/>
      <c r="C16" s="84"/>
    </row>
    <row r="17" spans="1:3" ht="20.100000000000001" customHeight="1">
      <c r="A17" s="159">
        <v>11</v>
      </c>
      <c r="B17" s="90" t="s">
        <v>348</v>
      </c>
      <c r="C17" s="91"/>
    </row>
    <row r="18" spans="1:3" ht="20.100000000000001" customHeight="1">
      <c r="A18" s="77">
        <v>12</v>
      </c>
      <c r="B18" s="78" t="s">
        <v>837</v>
      </c>
      <c r="C18" s="77">
        <f>data!C191</f>
        <v>1604</v>
      </c>
    </row>
    <row r="19" spans="1:3" ht="20.100000000000001" customHeight="1">
      <c r="A19" s="77">
        <v>13</v>
      </c>
      <c r="B19" s="78" t="s">
        <v>838</v>
      </c>
      <c r="C19" s="77">
        <f>data!C192</f>
        <v>4935</v>
      </c>
    </row>
    <row r="20" spans="1:3" ht="20.100000000000001" customHeight="1">
      <c r="A20" s="77">
        <v>14</v>
      </c>
      <c r="B20" s="78" t="s">
        <v>839</v>
      </c>
      <c r="C20" s="77">
        <f>data!D193</f>
        <v>6539</v>
      </c>
    </row>
    <row r="21" spans="1:3" ht="20.100000000000001" customHeight="1">
      <c r="A21" s="82"/>
      <c r="B21" s="83"/>
      <c r="C21" s="84"/>
    </row>
    <row r="22" spans="1:3" ht="20.100000000000001" customHeight="1">
      <c r="A22" s="82"/>
      <c r="C22" s="160"/>
    </row>
    <row r="23" spans="1:3" ht="20.100000000000001" customHeight="1">
      <c r="A23" s="138">
        <v>15</v>
      </c>
      <c r="B23" s="161" t="s">
        <v>351</v>
      </c>
      <c r="C23" s="137"/>
    </row>
    <row r="24" spans="1:3" ht="20.100000000000001" customHeight="1">
      <c r="A24" s="77">
        <v>16</v>
      </c>
      <c r="B24" s="89" t="s">
        <v>840</v>
      </c>
      <c r="C24" s="162"/>
    </row>
    <row r="25" spans="1:3" ht="20.100000000000001" customHeight="1">
      <c r="A25" s="77">
        <v>17</v>
      </c>
      <c r="B25" s="78" t="s">
        <v>841</v>
      </c>
      <c r="C25" s="77">
        <f>data!C195</f>
        <v>36467</v>
      </c>
    </row>
    <row r="26" spans="1:3" ht="20.100000000000001" customHeight="1">
      <c r="A26" s="77">
        <v>18</v>
      </c>
      <c r="B26" s="78" t="s">
        <v>353</v>
      </c>
      <c r="C26" s="77">
        <f>data!C196</f>
        <v>67969</v>
      </c>
    </row>
    <row r="27" spans="1:3" ht="20.100000000000001" customHeight="1">
      <c r="A27" s="77">
        <v>19</v>
      </c>
      <c r="B27" s="78" t="s">
        <v>842</v>
      </c>
      <c r="C27" s="77">
        <f>data!D197</f>
        <v>104436</v>
      </c>
    </row>
    <row r="28" spans="1:3" ht="20.100000000000001" customHeight="1">
      <c r="A28" s="82"/>
      <c r="B28" s="83"/>
      <c r="C28" s="84"/>
    </row>
    <row r="29" spans="1:3" ht="20.100000000000001" customHeight="1">
      <c r="A29" s="82"/>
      <c r="B29" s="83"/>
      <c r="C29" s="84"/>
    </row>
    <row r="30" spans="1:3" ht="20.100000000000001" customHeight="1">
      <c r="A30" s="138">
        <v>20</v>
      </c>
      <c r="B30" s="161" t="s">
        <v>843</v>
      </c>
      <c r="C30" s="147"/>
    </row>
    <row r="31" spans="1:3" ht="20.100000000000001" customHeight="1">
      <c r="A31" s="77">
        <v>21</v>
      </c>
      <c r="B31" s="78" t="s">
        <v>355</v>
      </c>
      <c r="C31" s="77">
        <f>data!C199</f>
        <v>13541</v>
      </c>
    </row>
    <row r="32" spans="1:3" ht="20.100000000000001" customHeight="1">
      <c r="A32" s="77">
        <v>22</v>
      </c>
      <c r="B32" s="78" t="s">
        <v>844</v>
      </c>
      <c r="C32" s="77">
        <f>data!C200</f>
        <v>15947</v>
      </c>
    </row>
    <row r="33" spans="1:3" ht="20.100000000000001" customHeight="1">
      <c r="A33" s="77">
        <v>23</v>
      </c>
      <c r="B33" s="78" t="s">
        <v>144</v>
      </c>
      <c r="C33" s="77">
        <f>data!C201</f>
        <v>0</v>
      </c>
    </row>
    <row r="34" spans="1:3" ht="20.100000000000001" customHeight="1">
      <c r="A34" s="77">
        <v>24</v>
      </c>
      <c r="B34" s="78" t="s">
        <v>845</v>
      </c>
      <c r="C34" s="77">
        <f>data!D202</f>
        <v>29488</v>
      </c>
    </row>
    <row r="35" spans="1:3" ht="20.100000000000001" customHeight="1">
      <c r="A35" s="82"/>
      <c r="B35" s="83"/>
      <c r="C35" s="84"/>
    </row>
    <row r="36" spans="1:3" ht="20.100000000000001" customHeight="1">
      <c r="A36" s="82"/>
      <c r="B36" s="83"/>
      <c r="C36" s="84"/>
    </row>
    <row r="37" spans="1:3" ht="20.100000000000001" customHeight="1">
      <c r="A37" s="138">
        <v>25</v>
      </c>
      <c r="B37" s="161" t="s">
        <v>357</v>
      </c>
      <c r="C37" s="137"/>
    </row>
    <row r="38" spans="1:3" ht="20.100000000000001" customHeight="1">
      <c r="A38" s="77">
        <v>26</v>
      </c>
      <c r="B38" s="78" t="s">
        <v>846</v>
      </c>
      <c r="C38" s="77">
        <f>data!C204</f>
        <v>0</v>
      </c>
    </row>
    <row r="39" spans="1:3" ht="20.100000000000001" customHeight="1">
      <c r="A39" s="77">
        <v>27</v>
      </c>
      <c r="B39" s="78" t="s">
        <v>359</v>
      </c>
      <c r="C39" s="77">
        <f>data!C205</f>
        <v>42012</v>
      </c>
    </row>
    <row r="40" spans="1:3" ht="20.100000000000001" customHeight="1">
      <c r="A40" s="77">
        <v>28</v>
      </c>
      <c r="B40" s="78" t="s">
        <v>847</v>
      </c>
      <c r="C40" s="77">
        <f>data!D206</f>
        <v>42012</v>
      </c>
    </row>
    <row r="41" spans="1:3">
      <c r="A41" s="83"/>
      <c r="B41" s="83"/>
      <c r="C41" s="83"/>
    </row>
  </sheetData>
  <phoneticPr fontId="0" type="noConversion"/>
  <printOptions horizontalCentered="1" verticalCentered="1" gridLines="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32"/>
  <sheetViews>
    <sheetView tabSelected="1" workbookViewId="0">
      <selection activeCell="E20" sqref="E20"/>
    </sheetView>
  </sheetViews>
  <sheetFormatPr defaultColWidth="8.77734375" defaultRowHeight="20.100000000000001" customHeight="1"/>
  <cols>
    <col min="1" max="1" width="5.77734375" style="1" customWidth="1"/>
    <col min="2" max="2" width="22.5546875" style="1" customWidth="1"/>
    <col min="3" max="5" width="13.77734375" style="1" customWidth="1"/>
    <col min="6" max="6" width="15.77734375" style="1" customWidth="1"/>
    <col min="7" max="8" width="8.77734375" style="1" customWidth="1"/>
    <col min="9" max="16384" width="8.77734375" style="1"/>
  </cols>
  <sheetData>
    <row r="1" spans="1:6" ht="20.100000000000001" customHeight="1">
      <c r="A1" s="155" t="s">
        <v>360</v>
      </c>
      <c r="B1" s="76"/>
      <c r="C1" s="76"/>
      <c r="D1" s="76"/>
      <c r="E1" s="76"/>
      <c r="F1" s="75" t="s">
        <v>848</v>
      </c>
    </row>
    <row r="3" spans="1:6" ht="20.100000000000001" customHeight="1">
      <c r="A3" s="134" t="str">
        <f>"Hospital: "&amp;data!C98</f>
        <v>Hospital: Odessa Memorial Healthcare Center</v>
      </c>
      <c r="F3" s="156" t="str">
        <f>"FYE: "&amp;data!C96</f>
        <v>FYE: 12/31/2022</v>
      </c>
    </row>
    <row r="4" spans="1:6" ht="20.100000000000001" customHeight="1">
      <c r="A4" s="162" t="s">
        <v>361</v>
      </c>
      <c r="B4" s="88"/>
      <c r="C4" s="88"/>
      <c r="D4" s="89"/>
      <c r="E4" s="89"/>
      <c r="F4" s="88"/>
    </row>
    <row r="5" spans="1:6" ht="20.100000000000001" customHeight="1">
      <c r="A5" s="138"/>
      <c r="B5" s="164"/>
      <c r="C5" s="165" t="s">
        <v>849</v>
      </c>
      <c r="D5" s="165"/>
      <c r="E5" s="165"/>
      <c r="F5" s="165" t="s">
        <v>850</v>
      </c>
    </row>
    <row r="6" spans="1:6" ht="20.100000000000001" customHeight="1">
      <c r="A6" s="166"/>
      <c r="B6" s="84"/>
      <c r="C6" s="167" t="s">
        <v>851</v>
      </c>
      <c r="D6" s="167" t="s">
        <v>363</v>
      </c>
      <c r="E6" s="167" t="s">
        <v>852</v>
      </c>
      <c r="F6" s="167" t="s">
        <v>851</v>
      </c>
    </row>
    <row r="7" spans="1:6" ht="20.100000000000001" customHeight="1">
      <c r="A7" s="77">
        <v>1</v>
      </c>
      <c r="B7" s="81" t="s">
        <v>366</v>
      </c>
      <c r="C7" s="81">
        <f>data!B211</f>
        <v>16481</v>
      </c>
      <c r="D7" s="81">
        <f>data!C211</f>
        <v>0</v>
      </c>
      <c r="E7" s="81">
        <f>data!D211</f>
        <v>0</v>
      </c>
      <c r="F7" s="81">
        <f>data!E211</f>
        <v>16481</v>
      </c>
    </row>
    <row r="8" spans="1:6" ht="20.100000000000001" customHeight="1">
      <c r="A8" s="77">
        <v>2</v>
      </c>
      <c r="B8" s="81" t="s">
        <v>367</v>
      </c>
      <c r="C8" s="81">
        <f>data!B212</f>
        <v>443865</v>
      </c>
      <c r="D8" s="81">
        <f>data!C212</f>
        <v>0</v>
      </c>
      <c r="E8" s="81">
        <f>data!D212</f>
        <v>0</v>
      </c>
      <c r="F8" s="81">
        <f>data!E212</f>
        <v>443865</v>
      </c>
    </row>
    <row r="9" spans="1:6" ht="20.100000000000001" customHeight="1">
      <c r="A9" s="77">
        <v>3</v>
      </c>
      <c r="B9" s="81" t="s">
        <v>368</v>
      </c>
      <c r="C9" s="81">
        <f>data!B213</f>
        <v>3295969</v>
      </c>
      <c r="D9" s="81">
        <f>data!C213</f>
        <v>200137</v>
      </c>
      <c r="E9" s="81">
        <f>data!D213</f>
        <v>0</v>
      </c>
      <c r="F9" s="81">
        <f>data!E213</f>
        <v>3496106</v>
      </c>
    </row>
    <row r="10" spans="1:6" ht="20.100000000000001" customHeight="1">
      <c r="A10" s="77">
        <v>4</v>
      </c>
      <c r="B10" s="81" t="s">
        <v>853</v>
      </c>
      <c r="C10" s="81">
        <f>data!B214</f>
        <v>8026147</v>
      </c>
      <c r="D10" s="81">
        <f>data!C214</f>
        <v>105776</v>
      </c>
      <c r="E10" s="81">
        <f>data!D214</f>
        <v>0</v>
      </c>
      <c r="F10" s="81">
        <f>data!E214</f>
        <v>8131923</v>
      </c>
    </row>
    <row r="11" spans="1:6" ht="20.100000000000001" customHeight="1">
      <c r="A11" s="77">
        <v>5</v>
      </c>
      <c r="B11" s="81" t="s">
        <v>854</v>
      </c>
      <c r="C11" s="81">
        <f>data!B215</f>
        <v>0</v>
      </c>
      <c r="D11" s="81">
        <f>data!C215</f>
        <v>0</v>
      </c>
      <c r="E11" s="81">
        <f>data!D215</f>
        <v>0</v>
      </c>
      <c r="F11" s="81">
        <f>data!E215</f>
        <v>0</v>
      </c>
    </row>
    <row r="12" spans="1:6" ht="20.100000000000001" customHeight="1">
      <c r="A12" s="77">
        <v>6</v>
      </c>
      <c r="B12" s="81" t="s">
        <v>855</v>
      </c>
      <c r="C12" s="81">
        <f>data!B216</f>
        <v>1391758</v>
      </c>
      <c r="D12" s="81">
        <f>data!C216</f>
        <v>0</v>
      </c>
      <c r="E12" s="81">
        <f>data!D216</f>
        <v>0</v>
      </c>
      <c r="F12" s="81">
        <f>data!E216</f>
        <v>1391758</v>
      </c>
    </row>
    <row r="13" spans="1:6" ht="20.100000000000001" customHeight="1">
      <c r="A13" s="77">
        <v>7</v>
      </c>
      <c r="B13" s="81" t="s">
        <v>856</v>
      </c>
      <c r="C13" s="81">
        <f>data!B217</f>
        <v>0</v>
      </c>
      <c r="D13" s="81">
        <f>data!C217</f>
        <v>0</v>
      </c>
      <c r="E13" s="81">
        <f>data!D217</f>
        <v>0</v>
      </c>
      <c r="F13" s="81">
        <f>data!E217</f>
        <v>0</v>
      </c>
    </row>
    <row r="14" spans="1:6" ht="20.100000000000001" customHeight="1">
      <c r="A14" s="77">
        <v>8</v>
      </c>
      <c r="B14" s="81" t="s">
        <v>373</v>
      </c>
      <c r="C14" s="81">
        <f>data!B218</f>
        <v>0</v>
      </c>
      <c r="D14" s="81">
        <f>data!C218</f>
        <v>87117</v>
      </c>
      <c r="E14" s="81">
        <f>data!D218</f>
        <v>0</v>
      </c>
      <c r="F14" s="81">
        <f>data!E218</f>
        <v>87117</v>
      </c>
    </row>
    <row r="15" spans="1:6" ht="20.100000000000001" customHeight="1">
      <c r="A15" s="77">
        <v>9</v>
      </c>
      <c r="B15" s="81" t="s">
        <v>857</v>
      </c>
      <c r="C15" s="81">
        <f>data!B219</f>
        <v>0</v>
      </c>
      <c r="D15" s="81">
        <f>data!C219</f>
        <v>699040</v>
      </c>
      <c r="E15" s="81">
        <f>data!D219</f>
        <v>0</v>
      </c>
      <c r="F15" s="81">
        <f>data!E219</f>
        <v>699040</v>
      </c>
    </row>
    <row r="16" spans="1:6" ht="20.100000000000001" customHeight="1">
      <c r="A16" s="77">
        <v>10</v>
      </c>
      <c r="B16" s="81" t="s">
        <v>587</v>
      </c>
      <c r="C16" s="81">
        <f>data!B220</f>
        <v>13174220</v>
      </c>
      <c r="D16" s="81">
        <f>data!C234</f>
        <v>0</v>
      </c>
      <c r="E16" s="81">
        <f>data!D234</f>
        <v>0</v>
      </c>
      <c r="F16" s="81">
        <f>data!E220</f>
        <v>14266290</v>
      </c>
    </row>
    <row r="17" spans="1:6" ht="20.100000000000001" customHeight="1">
      <c r="A17" s="82"/>
      <c r="B17" s="83"/>
      <c r="C17" s="83"/>
      <c r="D17" s="83"/>
      <c r="E17" s="83"/>
      <c r="F17" s="84"/>
    </row>
    <row r="18" spans="1:6" ht="20.100000000000001" customHeight="1">
      <c r="A18" s="85"/>
      <c r="F18" s="96"/>
    </row>
    <row r="19" spans="1:6" ht="20.100000000000001" customHeight="1">
      <c r="A19" s="85"/>
      <c r="F19" s="96"/>
    </row>
    <row r="20" spans="1:6" ht="20.100000000000001" customHeight="1">
      <c r="A20" s="162" t="s">
        <v>375</v>
      </c>
      <c r="B20" s="88"/>
      <c r="C20" s="88"/>
      <c r="D20" s="88"/>
      <c r="E20" s="88"/>
      <c r="F20" s="88"/>
    </row>
    <row r="21" spans="1:6" ht="20.100000000000001" customHeight="1">
      <c r="A21" s="168"/>
      <c r="B21" s="160"/>
      <c r="C21" s="167" t="s">
        <v>849</v>
      </c>
      <c r="D21" s="4" t="s">
        <v>215</v>
      </c>
      <c r="E21" s="167"/>
      <c r="F21" s="167" t="s">
        <v>850</v>
      </c>
    </row>
    <row r="22" spans="1:6" ht="20.100000000000001" customHeight="1">
      <c r="A22" s="168"/>
      <c r="B22" s="160"/>
      <c r="C22" s="167" t="s">
        <v>851</v>
      </c>
      <c r="D22" s="167" t="s">
        <v>858</v>
      </c>
      <c r="E22" s="167" t="s">
        <v>852</v>
      </c>
      <c r="F22" s="167" t="s">
        <v>851</v>
      </c>
    </row>
    <row r="23" spans="1:6" ht="20.100000000000001" customHeight="1">
      <c r="A23" s="77">
        <v>11</v>
      </c>
      <c r="B23" s="169" t="s">
        <v>366</v>
      </c>
      <c r="C23" s="169"/>
      <c r="D23" s="169"/>
      <c r="E23" s="169"/>
      <c r="F23" s="169"/>
    </row>
    <row r="24" spans="1:6" ht="20.100000000000001" customHeight="1">
      <c r="A24" s="77">
        <v>12</v>
      </c>
      <c r="B24" s="81" t="s">
        <v>367</v>
      </c>
      <c r="C24" s="81">
        <f>data!B225</f>
        <v>313514</v>
      </c>
      <c r="D24" s="81">
        <f>data!C225</f>
        <v>29729</v>
      </c>
      <c r="E24" s="81">
        <f>data!D225</f>
        <v>0</v>
      </c>
      <c r="F24" s="81">
        <f>data!E225</f>
        <v>343243</v>
      </c>
    </row>
    <row r="25" spans="1:6" ht="20.100000000000001" customHeight="1">
      <c r="A25" s="77">
        <v>13</v>
      </c>
      <c r="B25" s="81" t="s">
        <v>368</v>
      </c>
      <c r="C25" s="81">
        <f>data!B226</f>
        <v>2285785</v>
      </c>
      <c r="D25" s="81">
        <f>data!C226</f>
        <v>114085</v>
      </c>
      <c r="E25" s="81">
        <f>data!D226</f>
        <v>0</v>
      </c>
      <c r="F25" s="81">
        <f>data!E226</f>
        <v>2399870</v>
      </c>
    </row>
    <row r="26" spans="1:6" ht="20.100000000000001" customHeight="1">
      <c r="A26" s="77">
        <v>14</v>
      </c>
      <c r="B26" s="81" t="s">
        <v>853</v>
      </c>
      <c r="C26" s="81">
        <f>data!B227</f>
        <v>5437818</v>
      </c>
      <c r="D26" s="81">
        <f>data!C227</f>
        <v>485641</v>
      </c>
      <c r="E26" s="81">
        <f>data!D227</f>
        <v>0</v>
      </c>
      <c r="F26" s="81">
        <f>data!E227</f>
        <v>5923459</v>
      </c>
    </row>
    <row r="27" spans="1:6" ht="20.100000000000001" customHeight="1">
      <c r="A27" s="77">
        <v>15</v>
      </c>
      <c r="B27" s="81" t="s">
        <v>854</v>
      </c>
      <c r="C27" s="81">
        <f>data!B228</f>
        <v>0</v>
      </c>
      <c r="D27" s="81">
        <f>data!C228</f>
        <v>0</v>
      </c>
      <c r="E27" s="81">
        <f>data!D228</f>
        <v>0</v>
      </c>
      <c r="F27" s="81">
        <f>data!E228</f>
        <v>0</v>
      </c>
    </row>
    <row r="28" spans="1:6" ht="20.100000000000001" customHeight="1">
      <c r="A28" s="77">
        <v>16</v>
      </c>
      <c r="B28" s="81" t="s">
        <v>855</v>
      </c>
      <c r="C28" s="81">
        <f>data!B229</f>
        <v>1231332</v>
      </c>
      <c r="D28" s="81">
        <f>data!C229</f>
        <v>69518</v>
      </c>
      <c r="E28" s="81">
        <f>data!D229</f>
        <v>0</v>
      </c>
      <c r="F28" s="81">
        <f>data!E229</f>
        <v>1300850</v>
      </c>
    </row>
    <row r="29" spans="1:6" ht="20.100000000000001" customHeight="1">
      <c r="A29" s="77">
        <v>17</v>
      </c>
      <c r="B29" s="81" t="s">
        <v>856</v>
      </c>
      <c r="C29" s="81">
        <f>data!B230</f>
        <v>0</v>
      </c>
      <c r="D29" s="81">
        <f>data!C230</f>
        <v>0</v>
      </c>
      <c r="E29" s="81">
        <f>data!D230</f>
        <v>0</v>
      </c>
      <c r="F29" s="81">
        <f>data!E230</f>
        <v>0</v>
      </c>
    </row>
    <row r="30" spans="1:6" ht="20.100000000000001" customHeight="1">
      <c r="A30" s="77">
        <v>18</v>
      </c>
      <c r="B30" s="81" t="s">
        <v>373</v>
      </c>
      <c r="C30" s="81">
        <f>data!B231</f>
        <v>0</v>
      </c>
      <c r="D30" s="81">
        <f>data!C231</f>
        <v>17423</v>
      </c>
      <c r="E30" s="81">
        <f>data!D231</f>
        <v>0</v>
      </c>
      <c r="F30" s="81">
        <f>data!E231</f>
        <v>17423</v>
      </c>
    </row>
    <row r="31" spans="1:6" ht="20.100000000000001" customHeight="1">
      <c r="A31" s="77">
        <v>19</v>
      </c>
      <c r="B31" s="81" t="s">
        <v>857</v>
      </c>
      <c r="C31" s="81">
        <f>data!B232</f>
        <v>0</v>
      </c>
      <c r="D31" s="81">
        <f>data!C232</f>
        <v>0</v>
      </c>
      <c r="E31" s="81">
        <f>data!D232</f>
        <v>0</v>
      </c>
      <c r="F31" s="81">
        <f>data!E232</f>
        <v>0</v>
      </c>
    </row>
    <row r="32" spans="1:6" ht="20.100000000000001" customHeight="1">
      <c r="A32" s="77">
        <v>20</v>
      </c>
      <c r="B32" s="81" t="s">
        <v>587</v>
      </c>
      <c r="C32" s="81">
        <f>data!B233</f>
        <v>9268449</v>
      </c>
      <c r="D32" s="81">
        <f>data!C233</f>
        <v>716396</v>
      </c>
      <c r="E32" s="81">
        <f>data!D233</f>
        <v>0</v>
      </c>
      <c r="F32" s="81">
        <f>data!E233</f>
        <v>9984845</v>
      </c>
    </row>
  </sheetData>
  <phoneticPr fontId="0" type="noConversion"/>
  <printOptions horizontalCentered="1" verticalCentered="1" gridLines="1" gridLinesSet="0"/>
  <pageMargins left="0" right="0" top="0" bottom="0" header="0" footer="0"/>
  <pageSetup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34"/>
  <sheetViews>
    <sheetView topLeftCell="A13" workbookViewId="0">
      <selection activeCell="E20" sqref="E20"/>
    </sheetView>
  </sheetViews>
  <sheetFormatPr defaultColWidth="8.77734375" defaultRowHeight="20.100000000000001" customHeight="1"/>
  <cols>
    <col min="1" max="1" width="5.77734375" style="1" customWidth="1"/>
    <col min="2" max="2" width="7.77734375" style="1" customWidth="1"/>
    <col min="3" max="3" width="40.77734375" style="1" customWidth="1"/>
    <col min="4" max="4" width="15.77734375" style="1" customWidth="1"/>
    <col min="5" max="6" width="8.77734375" style="1" customWidth="1"/>
    <col min="7" max="16384" width="8.77734375" style="1"/>
  </cols>
  <sheetData>
    <row r="1" spans="1:4" ht="20.100000000000001" customHeight="1">
      <c r="A1" s="76" t="s">
        <v>859</v>
      </c>
      <c r="B1" s="76"/>
      <c r="C1" s="76"/>
      <c r="D1" s="75" t="s">
        <v>860</v>
      </c>
    </row>
    <row r="2" spans="1:4" ht="20.100000000000001" customHeight="1">
      <c r="A2" s="134" t="str">
        <f>"Hospital: "&amp;data!C98</f>
        <v>Hospital: Odessa Memorial Healthcare Center</v>
      </c>
      <c r="B2" s="83"/>
      <c r="C2" s="83"/>
      <c r="D2" s="156" t="str">
        <f>"FYE: "&amp;data!C96</f>
        <v>FYE: 12/31/2022</v>
      </c>
    </row>
    <row r="3" spans="1:4" ht="20.100000000000001" customHeight="1">
      <c r="A3" s="138"/>
      <c r="B3" s="164"/>
      <c r="C3" s="164"/>
      <c r="D3" s="164"/>
    </row>
    <row r="4" spans="1:4" ht="20.100000000000001" customHeight="1">
      <c r="A4" s="158"/>
      <c r="B4" s="170" t="s">
        <v>861</v>
      </c>
      <c r="C4" s="170" t="s">
        <v>862</v>
      </c>
      <c r="D4" s="171"/>
    </row>
    <row r="5" spans="1:4" ht="20.100000000000001" customHeight="1">
      <c r="A5" s="138">
        <v>1</v>
      </c>
      <c r="B5" s="172"/>
      <c r="C5" s="94" t="s">
        <v>377</v>
      </c>
      <c r="D5" s="81">
        <f>data!D237</f>
        <v>86199</v>
      </c>
    </row>
    <row r="6" spans="1:4" ht="20.100000000000001" customHeight="1">
      <c r="A6" s="77">
        <v>2</v>
      </c>
      <c r="B6" s="83"/>
      <c r="C6" s="156" t="s">
        <v>473</v>
      </c>
      <c r="D6" s="167"/>
    </row>
    <row r="7" spans="1:4" ht="20.100000000000001" customHeight="1">
      <c r="A7" s="77">
        <v>3</v>
      </c>
      <c r="B7" s="172">
        <v>5810</v>
      </c>
      <c r="C7" s="81" t="s">
        <v>330</v>
      </c>
      <c r="D7" s="81">
        <f>data!C239</f>
        <v>150565</v>
      </c>
    </row>
    <row r="8" spans="1:4" ht="20.100000000000001" customHeight="1">
      <c r="A8" s="77">
        <v>4</v>
      </c>
      <c r="B8" s="172">
        <v>5820</v>
      </c>
      <c r="C8" s="81" t="s">
        <v>331</v>
      </c>
      <c r="D8" s="81">
        <f>data!C240</f>
        <v>0</v>
      </c>
    </row>
    <row r="9" spans="1:4" ht="20.100000000000001" customHeight="1">
      <c r="A9" s="77">
        <v>5</v>
      </c>
      <c r="B9" s="172">
        <v>5830</v>
      </c>
      <c r="C9" s="81" t="s">
        <v>343</v>
      </c>
      <c r="D9" s="81">
        <f>data!C241</f>
        <v>0</v>
      </c>
    </row>
    <row r="10" spans="1:4" ht="20.100000000000001" customHeight="1">
      <c r="A10" s="77">
        <v>6</v>
      </c>
      <c r="B10" s="172">
        <v>5840</v>
      </c>
      <c r="C10" s="81" t="s">
        <v>382</v>
      </c>
      <c r="D10" s="81">
        <f>data!C242</f>
        <v>0</v>
      </c>
    </row>
    <row r="11" spans="1:4" ht="20.100000000000001" customHeight="1">
      <c r="A11" s="77">
        <v>7</v>
      </c>
      <c r="B11" s="172">
        <v>5850</v>
      </c>
      <c r="C11" s="81" t="s">
        <v>863</v>
      </c>
      <c r="D11" s="81">
        <f>data!C243</f>
        <v>0</v>
      </c>
    </row>
    <row r="12" spans="1:4" ht="20.100000000000001" customHeight="1">
      <c r="A12" s="77">
        <v>8</v>
      </c>
      <c r="B12" s="172">
        <v>5860</v>
      </c>
      <c r="C12" s="81" t="s">
        <v>144</v>
      </c>
      <c r="D12" s="81">
        <f>data!C244</f>
        <v>-3344320</v>
      </c>
    </row>
    <row r="13" spans="1:4" ht="20.100000000000001" customHeight="1">
      <c r="A13" s="77">
        <v>9</v>
      </c>
      <c r="B13" s="81"/>
      <c r="C13" s="81" t="s">
        <v>864</v>
      </c>
      <c r="D13" s="81">
        <f>data!D245</f>
        <v>-3193755</v>
      </c>
    </row>
    <row r="14" spans="1:4" ht="20.100000000000001" customHeight="1">
      <c r="A14" s="166">
        <v>10</v>
      </c>
      <c r="B14" s="93"/>
      <c r="C14" s="93"/>
      <c r="D14" s="93"/>
    </row>
    <row r="15" spans="1:4" ht="20.100000000000001" customHeight="1">
      <c r="A15" s="77">
        <v>11</v>
      </c>
      <c r="B15" s="173"/>
      <c r="C15" s="173" t="s">
        <v>386</v>
      </c>
      <c r="D15" s="167"/>
    </row>
    <row r="16" spans="1:4" ht="20.100000000000001" customHeight="1">
      <c r="A16" s="166">
        <v>12</v>
      </c>
      <c r="B16" s="93"/>
      <c r="C16" s="78" t="s">
        <v>865</v>
      </c>
      <c r="D16" s="77">
        <f>data!C247</f>
        <v>52</v>
      </c>
    </row>
    <row r="17" spans="1:4" ht="20.100000000000001" customHeight="1">
      <c r="A17" s="77">
        <v>13</v>
      </c>
      <c r="B17" s="173"/>
      <c r="C17" s="83"/>
      <c r="D17" s="84"/>
    </row>
    <row r="18" spans="1:4" ht="20.100000000000001" customHeight="1">
      <c r="A18" s="77">
        <v>14</v>
      </c>
      <c r="B18" s="174">
        <v>5900</v>
      </c>
      <c r="C18" s="81" t="s">
        <v>388</v>
      </c>
      <c r="D18" s="81">
        <f>data!C249</f>
        <v>21242.03</v>
      </c>
    </row>
    <row r="19" spans="1:4" ht="20.100000000000001" customHeight="1">
      <c r="A19" s="175">
        <v>15</v>
      </c>
      <c r="B19" s="172">
        <v>5910</v>
      </c>
      <c r="C19" s="94" t="s">
        <v>866</v>
      </c>
      <c r="D19" s="81">
        <f>data!C250</f>
        <v>33226.97</v>
      </c>
    </row>
    <row r="20" spans="1:4" ht="20.100000000000001" customHeight="1">
      <c r="A20" s="77">
        <v>16</v>
      </c>
      <c r="B20" s="81"/>
      <c r="C20" s="81"/>
      <c r="D20" s="93"/>
    </row>
    <row r="21" spans="1:4" ht="20.100000000000001" customHeight="1">
      <c r="A21" s="77">
        <v>17</v>
      </c>
      <c r="B21" s="93"/>
      <c r="C21" s="93"/>
      <c r="D21" s="93"/>
    </row>
    <row r="22" spans="1:4" ht="20.100000000000001" customHeight="1">
      <c r="A22" s="166">
        <v>18</v>
      </c>
      <c r="B22" s="93"/>
      <c r="C22" s="93" t="s">
        <v>867</v>
      </c>
      <c r="D22" s="81">
        <f>data!D252</f>
        <v>54469</v>
      </c>
    </row>
    <row r="23" spans="1:4" ht="20.100000000000001" customHeight="1">
      <c r="A23" s="175">
        <v>19</v>
      </c>
      <c r="B23" s="173"/>
      <c r="C23" s="173"/>
      <c r="D23" s="167"/>
    </row>
    <row r="24" spans="1:4" ht="20.100000000000001" customHeight="1">
      <c r="A24" s="176">
        <v>20</v>
      </c>
      <c r="B24" s="172">
        <v>5970</v>
      </c>
      <c r="C24" s="81" t="s">
        <v>392</v>
      </c>
      <c r="D24" s="81">
        <f>data!C254</f>
        <v>0</v>
      </c>
    </row>
    <row r="25" spans="1:4" ht="20.100000000000001" customHeight="1">
      <c r="A25" s="175">
        <v>21</v>
      </c>
      <c r="B25" s="83"/>
      <c r="C25" s="83"/>
      <c r="D25" s="167"/>
    </row>
    <row r="26" spans="1:4" ht="20.100000000000001" customHeight="1">
      <c r="A26" s="77">
        <v>22</v>
      </c>
      <c r="B26" s="172">
        <v>5980</v>
      </c>
      <c r="C26" s="81" t="s">
        <v>868</v>
      </c>
      <c r="D26" s="81">
        <f>data!C255</f>
        <v>0</v>
      </c>
    </row>
    <row r="27" spans="1:4" ht="20.100000000000001" customHeight="1">
      <c r="A27" s="158">
        <v>23</v>
      </c>
      <c r="B27" s="177" t="s">
        <v>869</v>
      </c>
      <c r="C27" s="93"/>
      <c r="D27" s="81">
        <f>data!D258</f>
        <v>-3053087</v>
      </c>
    </row>
    <row r="28" spans="1:4" ht="20.100000000000001" customHeight="1">
      <c r="A28" s="86">
        <v>24</v>
      </c>
      <c r="B28" s="152" t="s">
        <v>870</v>
      </c>
      <c r="C28" s="95"/>
      <c r="D28" s="171"/>
    </row>
    <row r="29" spans="1:4" ht="20.100000000000001" customHeight="1">
      <c r="A29" s="178"/>
      <c r="B29" s="179"/>
      <c r="C29" s="179"/>
      <c r="D29" s="93"/>
    </row>
    <row r="30" spans="1:4" ht="20.100000000000001" customHeight="1">
      <c r="A30" s="180"/>
      <c r="B30" s="78"/>
      <c r="C30" s="78"/>
      <c r="D30" s="93"/>
    </row>
    <row r="31" spans="1:4" ht="20.100000000000001" customHeight="1">
      <c r="A31" s="180"/>
      <c r="B31" s="78"/>
      <c r="C31" s="78"/>
      <c r="D31" s="93"/>
    </row>
    <row r="32" spans="1:4" ht="20.100000000000001" customHeight="1">
      <c r="A32" s="180"/>
      <c r="B32" s="78"/>
      <c r="C32" s="78"/>
      <c r="D32" s="93"/>
    </row>
    <row r="33" spans="1:4" ht="20.100000000000001" customHeight="1">
      <c r="A33" s="180"/>
      <c r="B33" s="78"/>
      <c r="C33" s="78"/>
      <c r="D33" s="81"/>
    </row>
    <row r="34" spans="1:4" ht="20.100000000000001" customHeight="1">
      <c r="A34" s="181"/>
      <c r="B34" s="80"/>
      <c r="C34" s="80"/>
      <c r="D34" s="98"/>
    </row>
  </sheetData>
  <phoneticPr fontId="0" type="noConversion"/>
  <printOptions horizontalCentered="1" verticalCentered="1" gridLines="1" gridLinesSet="0"/>
  <pageMargins left="0" right="0" top="0" bottom="0"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C179"/>
  <sheetViews>
    <sheetView topLeftCell="A165" workbookViewId="0">
      <selection activeCell="E20" sqref="E20"/>
    </sheetView>
  </sheetViews>
  <sheetFormatPr defaultColWidth="57.44140625" defaultRowHeight="15"/>
  <cols>
    <col min="1" max="1" width="5.77734375" style="12" customWidth="1"/>
    <col min="2" max="2" width="55.77734375" style="12" customWidth="1"/>
    <col min="3" max="3" width="22" style="12" customWidth="1"/>
    <col min="4" max="4" width="5.6640625" style="12" customWidth="1"/>
    <col min="5" max="6" width="57.44140625" style="12" customWidth="1"/>
    <col min="7" max="16384" width="57.44140625" style="12"/>
  </cols>
  <sheetData>
    <row r="1" spans="1:3" ht="20.100000000000001" customHeight="1">
      <c r="A1" s="182" t="s">
        <v>871</v>
      </c>
      <c r="B1" s="183"/>
      <c r="C1" s="183"/>
    </row>
    <row r="2" spans="1:3" ht="20.100000000000001" customHeight="1">
      <c r="A2" s="182"/>
      <c r="B2" s="183"/>
      <c r="C2" s="108" t="s">
        <v>872</v>
      </c>
    </row>
    <row r="3" spans="1:3" ht="20.100000000000001" customHeight="1">
      <c r="A3" s="134" t="str">
        <f>"Hospital: "&amp;data!C98</f>
        <v>Hospital: Odessa Memorial Healthcare Center</v>
      </c>
      <c r="B3" s="184"/>
      <c r="C3" s="156" t="str">
        <f>"FYE: "&amp;data!C96</f>
        <v>FYE: 12/31/2022</v>
      </c>
    </row>
    <row r="4" spans="1:3" ht="20.100000000000001" customHeight="1">
      <c r="A4" s="185"/>
      <c r="B4" s="186" t="s">
        <v>873</v>
      </c>
      <c r="C4" s="187"/>
    </row>
    <row r="5" spans="1:3" ht="20.100000000000001" customHeight="1">
      <c r="A5" s="188">
        <v>1</v>
      </c>
      <c r="B5" s="189" t="s">
        <v>396</v>
      </c>
      <c r="C5" s="189"/>
    </row>
    <row r="6" spans="1:3" ht="20.100000000000001" customHeight="1">
      <c r="A6" s="188">
        <v>2</v>
      </c>
      <c r="B6" s="190" t="s">
        <v>397</v>
      </c>
      <c r="C6" s="190">
        <f>data!C266</f>
        <v>7030094</v>
      </c>
    </row>
    <row r="7" spans="1:3" ht="20.100000000000001" customHeight="1">
      <c r="A7" s="188">
        <v>3</v>
      </c>
      <c r="B7" s="190" t="s">
        <v>398</v>
      </c>
      <c r="C7" s="190">
        <f>data!C267</f>
        <v>0</v>
      </c>
    </row>
    <row r="8" spans="1:3" ht="20.100000000000001" customHeight="1">
      <c r="A8" s="188">
        <v>4</v>
      </c>
      <c r="B8" s="190" t="s">
        <v>399</v>
      </c>
      <c r="C8" s="190">
        <f>data!C268</f>
        <v>1731244</v>
      </c>
    </row>
    <row r="9" spans="1:3" ht="20.100000000000001" customHeight="1">
      <c r="A9" s="188">
        <v>5</v>
      </c>
      <c r="B9" s="190" t="s">
        <v>874</v>
      </c>
      <c r="C9" s="190">
        <f>data!C269</f>
        <v>0</v>
      </c>
    </row>
    <row r="10" spans="1:3" ht="20.100000000000001" customHeight="1">
      <c r="A10" s="188">
        <v>6</v>
      </c>
      <c r="B10" s="190" t="s">
        <v>875</v>
      </c>
      <c r="C10" s="190">
        <f>data!C270</f>
        <v>0</v>
      </c>
    </row>
    <row r="11" spans="1:3" ht="20.100000000000001" customHeight="1">
      <c r="A11" s="188">
        <v>7</v>
      </c>
      <c r="B11" s="190" t="s">
        <v>876</v>
      </c>
      <c r="C11" s="190">
        <f>data!C271</f>
        <v>9267</v>
      </c>
    </row>
    <row r="12" spans="1:3" ht="20.100000000000001" customHeight="1">
      <c r="A12" s="188">
        <v>8</v>
      </c>
      <c r="B12" s="190" t="s">
        <v>403</v>
      </c>
      <c r="C12" s="190">
        <f>data!C272</f>
        <v>0</v>
      </c>
    </row>
    <row r="13" spans="1:3" ht="20.100000000000001" customHeight="1">
      <c r="A13" s="188">
        <v>9</v>
      </c>
      <c r="B13" s="190" t="s">
        <v>404</v>
      </c>
      <c r="C13" s="190">
        <f>data!C273</f>
        <v>225170</v>
      </c>
    </row>
    <row r="14" spans="1:3" ht="20.100000000000001" customHeight="1">
      <c r="A14" s="188">
        <v>10</v>
      </c>
      <c r="B14" s="190" t="s">
        <v>405</v>
      </c>
      <c r="C14" s="190">
        <f>data!C274</f>
        <v>136507</v>
      </c>
    </row>
    <row r="15" spans="1:3" ht="20.100000000000001" customHeight="1">
      <c r="A15" s="188">
        <v>11</v>
      </c>
      <c r="B15" s="190" t="s">
        <v>877</v>
      </c>
      <c r="C15" s="190">
        <f>data!C275</f>
        <v>0</v>
      </c>
    </row>
    <row r="16" spans="1:3" ht="20.100000000000001" customHeight="1">
      <c r="A16" s="188">
        <v>12</v>
      </c>
      <c r="B16" s="190" t="s">
        <v>878</v>
      </c>
      <c r="C16" s="190">
        <f>data!D276</f>
        <v>9132282</v>
      </c>
    </row>
    <row r="17" spans="1:3" ht="20.100000000000001" customHeight="1">
      <c r="A17" s="188">
        <v>13</v>
      </c>
      <c r="B17" s="190"/>
      <c r="C17" s="190"/>
    </row>
    <row r="18" spans="1:3" ht="20.100000000000001" customHeight="1">
      <c r="A18" s="188">
        <v>14</v>
      </c>
      <c r="B18" s="191" t="s">
        <v>879</v>
      </c>
      <c r="C18" s="189"/>
    </row>
    <row r="19" spans="1:3" ht="20.100000000000001" customHeight="1">
      <c r="A19" s="188">
        <v>15</v>
      </c>
      <c r="B19" s="190" t="s">
        <v>397</v>
      </c>
      <c r="C19" s="190">
        <f>data!C278</f>
        <v>113042</v>
      </c>
    </row>
    <row r="20" spans="1:3" ht="20.100000000000001" customHeight="1">
      <c r="A20" s="188">
        <v>16</v>
      </c>
      <c r="B20" s="190" t="s">
        <v>398</v>
      </c>
      <c r="C20" s="190">
        <f>data!C279</f>
        <v>0</v>
      </c>
    </row>
    <row r="21" spans="1:3" ht="20.100000000000001" customHeight="1">
      <c r="A21" s="188">
        <v>17</v>
      </c>
      <c r="B21" s="190" t="s">
        <v>409</v>
      </c>
      <c r="C21" s="190">
        <f>data!C280</f>
        <v>0</v>
      </c>
    </row>
    <row r="22" spans="1:3" ht="20.100000000000001" customHeight="1">
      <c r="A22" s="188">
        <v>18</v>
      </c>
      <c r="B22" s="190" t="s">
        <v>880</v>
      </c>
      <c r="C22" s="190">
        <f>data!D281</f>
        <v>113042</v>
      </c>
    </row>
    <row r="23" spans="1:3" ht="20.100000000000001" customHeight="1">
      <c r="A23" s="188">
        <v>19</v>
      </c>
      <c r="B23" s="192"/>
      <c r="C23" s="190"/>
    </row>
    <row r="24" spans="1:3" ht="20.100000000000001" customHeight="1">
      <c r="A24" s="188">
        <v>20</v>
      </c>
      <c r="B24" s="191" t="s">
        <v>881</v>
      </c>
      <c r="C24" s="189"/>
    </row>
    <row r="25" spans="1:3" ht="20.100000000000001" customHeight="1">
      <c r="A25" s="188">
        <v>21</v>
      </c>
      <c r="B25" s="190" t="s">
        <v>366</v>
      </c>
      <c r="C25" s="190">
        <f>data!C283</f>
        <v>16481</v>
      </c>
    </row>
    <row r="26" spans="1:3" ht="20.100000000000001" customHeight="1">
      <c r="A26" s="188">
        <v>22</v>
      </c>
      <c r="B26" s="190" t="s">
        <v>367</v>
      </c>
      <c r="C26" s="190">
        <f>data!C284</f>
        <v>443865</v>
      </c>
    </row>
    <row r="27" spans="1:3" ht="20.100000000000001" customHeight="1">
      <c r="A27" s="188">
        <v>23</v>
      </c>
      <c r="B27" s="190" t="s">
        <v>368</v>
      </c>
      <c r="C27" s="190">
        <f>data!C285</f>
        <v>3496106</v>
      </c>
    </row>
    <row r="28" spans="1:3" ht="20.100000000000001" customHeight="1">
      <c r="A28" s="188">
        <v>24</v>
      </c>
      <c r="B28" s="190" t="s">
        <v>882</v>
      </c>
      <c r="C28" s="190">
        <f>data!C286</f>
        <v>8131923</v>
      </c>
    </row>
    <row r="29" spans="1:3" ht="20.100000000000001" customHeight="1">
      <c r="A29" s="188">
        <v>25</v>
      </c>
      <c r="B29" s="190" t="s">
        <v>370</v>
      </c>
      <c r="C29" s="190">
        <f>data!C287</f>
        <v>0</v>
      </c>
    </row>
    <row r="30" spans="1:3" ht="20.100000000000001" customHeight="1">
      <c r="A30" s="188">
        <v>26</v>
      </c>
      <c r="B30" s="190" t="s">
        <v>414</v>
      </c>
      <c r="C30" s="190">
        <f>data!C288</f>
        <v>1391758</v>
      </c>
    </row>
    <row r="31" spans="1:3" ht="20.100000000000001" customHeight="1">
      <c r="A31" s="188">
        <v>27</v>
      </c>
      <c r="B31" s="190" t="s">
        <v>373</v>
      </c>
      <c r="C31" s="190">
        <f>data!C289</f>
        <v>87117</v>
      </c>
    </row>
    <row r="32" spans="1:3" ht="20.100000000000001" customHeight="1">
      <c r="A32" s="188">
        <v>28</v>
      </c>
      <c r="B32" s="190" t="s">
        <v>374</v>
      </c>
      <c r="C32" s="190">
        <f>data!C290</f>
        <v>699040</v>
      </c>
    </row>
    <row r="33" spans="1:3" ht="20.100000000000001" customHeight="1">
      <c r="A33" s="188">
        <v>29</v>
      </c>
      <c r="B33" s="190" t="s">
        <v>587</v>
      </c>
      <c r="C33" s="190">
        <f>data!C291</f>
        <v>0</v>
      </c>
    </row>
    <row r="34" spans="1:3" ht="20.100000000000001" customHeight="1">
      <c r="A34" s="188">
        <v>30</v>
      </c>
      <c r="B34" s="190" t="s">
        <v>883</v>
      </c>
      <c r="C34" s="190">
        <f>data!C292</f>
        <v>9984845</v>
      </c>
    </row>
    <row r="35" spans="1:3" ht="20.100000000000001" customHeight="1">
      <c r="A35" s="188">
        <v>31</v>
      </c>
      <c r="B35" s="190" t="s">
        <v>884</v>
      </c>
      <c r="C35" s="190">
        <f>data!D293</f>
        <v>4281445</v>
      </c>
    </row>
    <row r="36" spans="1:3" ht="20.100000000000001" customHeight="1">
      <c r="A36" s="188">
        <v>32</v>
      </c>
      <c r="B36" s="192"/>
      <c r="C36" s="190"/>
    </row>
    <row r="37" spans="1:3" ht="20.100000000000001" customHeight="1">
      <c r="A37" s="188">
        <v>33</v>
      </c>
      <c r="B37" s="191" t="s">
        <v>885</v>
      </c>
      <c r="C37" s="189"/>
    </row>
    <row r="38" spans="1:3" ht="20.100000000000001" customHeight="1">
      <c r="A38" s="188">
        <v>34</v>
      </c>
      <c r="B38" s="190" t="s">
        <v>886</v>
      </c>
      <c r="C38" s="190">
        <f>data!C295</f>
        <v>0</v>
      </c>
    </row>
    <row r="39" spans="1:3" ht="20.100000000000001" customHeight="1">
      <c r="A39" s="188">
        <v>35</v>
      </c>
      <c r="B39" s="190" t="s">
        <v>887</v>
      </c>
      <c r="C39" s="190">
        <f>data!C296</f>
        <v>0</v>
      </c>
    </row>
    <row r="40" spans="1:3" ht="20.100000000000001" customHeight="1">
      <c r="A40" s="188">
        <v>36</v>
      </c>
      <c r="B40" s="190" t="s">
        <v>421</v>
      </c>
      <c r="C40" s="190">
        <f>data!C297</f>
        <v>0</v>
      </c>
    </row>
    <row r="41" spans="1:3" ht="20.100000000000001" customHeight="1">
      <c r="A41" s="188">
        <v>37</v>
      </c>
      <c r="B41" s="190" t="s">
        <v>409</v>
      </c>
      <c r="C41" s="190">
        <f>data!C298</f>
        <v>0</v>
      </c>
    </row>
    <row r="42" spans="1:3" ht="20.100000000000001" customHeight="1">
      <c r="A42" s="188">
        <v>38</v>
      </c>
      <c r="B42" s="190" t="s">
        <v>888</v>
      </c>
      <c r="C42" s="190">
        <f>data!D299</f>
        <v>0</v>
      </c>
    </row>
    <row r="43" spans="1:3" ht="20.100000000000001" customHeight="1">
      <c r="A43" s="188">
        <v>39</v>
      </c>
      <c r="B43" s="192"/>
      <c r="C43" s="190"/>
    </row>
    <row r="44" spans="1:3" ht="20.100000000000001" customHeight="1">
      <c r="A44" s="188">
        <v>40</v>
      </c>
      <c r="B44" s="191" t="s">
        <v>889</v>
      </c>
      <c r="C44" s="189"/>
    </row>
    <row r="45" spans="1:3" ht="20.100000000000001" customHeight="1">
      <c r="A45" s="188">
        <v>41</v>
      </c>
      <c r="B45" s="190" t="s">
        <v>424</v>
      </c>
      <c r="C45" s="190">
        <f>data!C302</f>
        <v>0</v>
      </c>
    </row>
    <row r="46" spans="1:3" ht="20.100000000000001" customHeight="1">
      <c r="A46" s="188">
        <v>42</v>
      </c>
      <c r="B46" s="190" t="s">
        <v>425</v>
      </c>
      <c r="C46" s="190">
        <f>data!C303</f>
        <v>0</v>
      </c>
    </row>
    <row r="47" spans="1:3" ht="20.100000000000001" customHeight="1">
      <c r="A47" s="188">
        <v>43</v>
      </c>
      <c r="B47" s="190" t="s">
        <v>890</v>
      </c>
      <c r="C47" s="190">
        <f>data!C304</f>
        <v>0</v>
      </c>
    </row>
    <row r="48" spans="1:3" ht="20.100000000000001" customHeight="1">
      <c r="A48" s="188">
        <v>44</v>
      </c>
      <c r="B48" s="190" t="s">
        <v>427</v>
      </c>
      <c r="C48" s="190">
        <f>data!C305</f>
        <v>0</v>
      </c>
    </row>
    <row r="49" spans="1:3" ht="20.100000000000001" customHeight="1">
      <c r="A49" s="188">
        <v>45</v>
      </c>
      <c r="B49" s="190" t="s">
        <v>891</v>
      </c>
      <c r="C49" s="190">
        <f>data!D306</f>
        <v>0</v>
      </c>
    </row>
    <row r="50" spans="1:3" ht="20.100000000000001" customHeight="1">
      <c r="A50" s="193">
        <v>46</v>
      </c>
      <c r="B50" s="194" t="s">
        <v>892</v>
      </c>
      <c r="C50" s="190">
        <f>data!D308</f>
        <v>13526769</v>
      </c>
    </row>
    <row r="51" spans="1:3" ht="20.100000000000001" customHeight="1"/>
    <row r="52" spans="1:3" ht="20.100000000000001" customHeight="1"/>
    <row r="53" spans="1:3" ht="20.100000000000001" customHeight="1">
      <c r="A53" s="182" t="s">
        <v>893</v>
      </c>
      <c r="B53" s="183"/>
      <c r="C53" s="183"/>
    </row>
    <row r="54" spans="1:3" ht="20.100000000000001" customHeight="1">
      <c r="A54" s="182"/>
      <c r="B54" s="183"/>
      <c r="C54" s="108" t="s">
        <v>894</v>
      </c>
    </row>
    <row r="55" spans="1:3" ht="20.100000000000001" customHeight="1">
      <c r="A55" s="134" t="str">
        <f>"Hospital: "&amp;data!C98</f>
        <v>Hospital: Odessa Memorial Healthcare Center</v>
      </c>
      <c r="B55" s="184"/>
      <c r="C55" s="156" t="str">
        <f>"FYE: "&amp;data!C96</f>
        <v>FYE: 12/31/2022</v>
      </c>
    </row>
    <row r="56" spans="1:3" ht="20.100000000000001" customHeight="1">
      <c r="A56" s="195"/>
      <c r="B56" s="196" t="s">
        <v>895</v>
      </c>
      <c r="C56" s="187"/>
    </row>
    <row r="57" spans="1:3" ht="20.100000000000001" customHeight="1">
      <c r="A57" s="197">
        <v>1</v>
      </c>
      <c r="B57" s="182" t="s">
        <v>431</v>
      </c>
      <c r="C57" s="198"/>
    </row>
    <row r="58" spans="1:3" ht="20.100000000000001" customHeight="1">
      <c r="A58" s="188">
        <v>2</v>
      </c>
      <c r="B58" s="190" t="s">
        <v>432</v>
      </c>
      <c r="C58" s="190">
        <f>data!C314</f>
        <v>0</v>
      </c>
    </row>
    <row r="59" spans="1:3" ht="20.100000000000001" customHeight="1">
      <c r="A59" s="188">
        <v>3</v>
      </c>
      <c r="B59" s="190" t="s">
        <v>896</v>
      </c>
      <c r="C59" s="190">
        <f>data!C315</f>
        <v>290964</v>
      </c>
    </row>
    <row r="60" spans="1:3" ht="20.100000000000001" customHeight="1">
      <c r="A60" s="188">
        <v>4</v>
      </c>
      <c r="B60" s="190" t="s">
        <v>897</v>
      </c>
      <c r="C60" s="190">
        <f>data!C316</f>
        <v>585569</v>
      </c>
    </row>
    <row r="61" spans="1:3" ht="20.100000000000001" customHeight="1">
      <c r="A61" s="188">
        <v>5</v>
      </c>
      <c r="B61" s="190" t="s">
        <v>435</v>
      </c>
      <c r="C61" s="190">
        <f>data!C317</f>
        <v>1605</v>
      </c>
    </row>
    <row r="62" spans="1:3" ht="20.100000000000001" customHeight="1">
      <c r="A62" s="188">
        <v>6</v>
      </c>
      <c r="B62" s="190" t="s">
        <v>898</v>
      </c>
      <c r="C62" s="190">
        <f>data!C318</f>
        <v>0</v>
      </c>
    </row>
    <row r="63" spans="1:3" ht="20.100000000000001" customHeight="1">
      <c r="A63" s="188">
        <v>7</v>
      </c>
      <c r="B63" s="190" t="s">
        <v>899</v>
      </c>
      <c r="C63" s="190">
        <f>data!C319</f>
        <v>325000</v>
      </c>
    </row>
    <row r="64" spans="1:3" ht="20.100000000000001" customHeight="1">
      <c r="A64" s="188">
        <v>8</v>
      </c>
      <c r="B64" s="190" t="s">
        <v>438</v>
      </c>
      <c r="C64" s="190">
        <f>data!C320</f>
        <v>0</v>
      </c>
    </row>
    <row r="65" spans="1:3" ht="20.100000000000001" customHeight="1">
      <c r="A65" s="188">
        <v>9</v>
      </c>
      <c r="B65" s="190" t="s">
        <v>439</v>
      </c>
      <c r="C65" s="190">
        <f>data!C321</f>
        <v>0</v>
      </c>
    </row>
    <row r="66" spans="1:3" ht="20.100000000000001" customHeight="1">
      <c r="A66" s="188">
        <v>10</v>
      </c>
      <c r="B66" s="190" t="s">
        <v>440</v>
      </c>
      <c r="C66" s="190">
        <f>data!C322</f>
        <v>16261</v>
      </c>
    </row>
    <row r="67" spans="1:3" ht="20.100000000000001" customHeight="1">
      <c r="A67" s="188">
        <v>11</v>
      </c>
      <c r="B67" s="190" t="s">
        <v>900</v>
      </c>
      <c r="C67" s="190">
        <f>data!C323</f>
        <v>226061</v>
      </c>
    </row>
    <row r="68" spans="1:3" ht="20.100000000000001" customHeight="1">
      <c r="A68" s="188">
        <v>12</v>
      </c>
      <c r="B68" s="190" t="s">
        <v>901</v>
      </c>
      <c r="C68" s="190">
        <f>data!D324</f>
        <v>1445460</v>
      </c>
    </row>
    <row r="69" spans="1:3" ht="20.100000000000001" customHeight="1">
      <c r="A69" s="188">
        <v>13</v>
      </c>
      <c r="B69" s="192"/>
      <c r="C69" s="190"/>
    </row>
    <row r="70" spans="1:3" ht="20.100000000000001" customHeight="1">
      <c r="A70" s="188">
        <v>14</v>
      </c>
      <c r="B70" s="191" t="s">
        <v>902</v>
      </c>
      <c r="C70" s="189"/>
    </row>
    <row r="71" spans="1:3" ht="20.100000000000001" customHeight="1">
      <c r="A71" s="188">
        <v>15</v>
      </c>
      <c r="B71" s="190" t="s">
        <v>444</v>
      </c>
      <c r="C71" s="190">
        <f>data!C326</f>
        <v>0</v>
      </c>
    </row>
    <row r="72" spans="1:3" ht="20.100000000000001" customHeight="1">
      <c r="A72" s="188">
        <v>16</v>
      </c>
      <c r="B72" s="190" t="s">
        <v>903</v>
      </c>
      <c r="C72" s="190">
        <f>data!C327</f>
        <v>0</v>
      </c>
    </row>
    <row r="73" spans="1:3" ht="20.100000000000001" customHeight="1">
      <c r="A73" s="188">
        <v>17</v>
      </c>
      <c r="B73" s="190" t="s">
        <v>446</v>
      </c>
      <c r="C73" s="190">
        <f>data!C328</f>
        <v>0</v>
      </c>
    </row>
    <row r="74" spans="1:3" ht="20.100000000000001" customHeight="1">
      <c r="A74" s="188">
        <v>18</v>
      </c>
      <c r="B74" s="190" t="s">
        <v>904</v>
      </c>
      <c r="C74" s="190">
        <f>data!D329</f>
        <v>0</v>
      </c>
    </row>
    <row r="75" spans="1:3" ht="20.100000000000001" customHeight="1">
      <c r="A75" s="188">
        <v>19</v>
      </c>
      <c r="B75" s="192"/>
      <c r="C75" s="190"/>
    </row>
    <row r="76" spans="1:3" ht="20.100000000000001" customHeight="1">
      <c r="A76" s="188">
        <v>20</v>
      </c>
      <c r="B76" s="191" t="s">
        <v>448</v>
      </c>
      <c r="C76" s="189"/>
    </row>
    <row r="77" spans="1:3" ht="20.100000000000001" customHeight="1">
      <c r="A77" s="188">
        <v>21</v>
      </c>
      <c r="B77" s="190" t="s">
        <v>449</v>
      </c>
      <c r="C77" s="190">
        <f>data!C331</f>
        <v>0</v>
      </c>
    </row>
    <row r="78" spans="1:3" ht="20.100000000000001" customHeight="1">
      <c r="A78" s="188">
        <v>22</v>
      </c>
      <c r="B78" s="190" t="s">
        <v>905</v>
      </c>
      <c r="C78" s="190">
        <f>data!C332</f>
        <v>0</v>
      </c>
    </row>
    <row r="79" spans="1:3" ht="20.100000000000001" customHeight="1">
      <c r="A79" s="188">
        <v>23</v>
      </c>
      <c r="B79" s="190" t="s">
        <v>451</v>
      </c>
      <c r="C79" s="190">
        <f>data!C333</f>
        <v>343861</v>
      </c>
    </row>
    <row r="80" spans="1:3" ht="20.100000000000001" customHeight="1">
      <c r="A80" s="188">
        <v>24</v>
      </c>
      <c r="B80" s="190" t="s">
        <v>906</v>
      </c>
      <c r="C80" s="190">
        <f>data!C334</f>
        <v>60456</v>
      </c>
    </row>
    <row r="81" spans="1:3" ht="20.100000000000001" customHeight="1">
      <c r="A81" s="188">
        <v>25</v>
      </c>
      <c r="B81" s="190" t="s">
        <v>453</v>
      </c>
      <c r="C81" s="190">
        <f>data!C335</f>
        <v>0</v>
      </c>
    </row>
    <row r="82" spans="1:3" ht="20.100000000000001" customHeight="1">
      <c r="A82" s="188">
        <v>26</v>
      </c>
      <c r="B82" s="190" t="s">
        <v>907</v>
      </c>
      <c r="C82" s="190">
        <f>data!C336</f>
        <v>0</v>
      </c>
    </row>
    <row r="83" spans="1:3" ht="20.100000000000001" customHeight="1">
      <c r="A83" s="188">
        <v>27</v>
      </c>
      <c r="B83" s="190" t="s">
        <v>455</v>
      </c>
      <c r="C83" s="190">
        <f>data!C337</f>
        <v>0</v>
      </c>
    </row>
    <row r="84" spans="1:3" ht="20.100000000000001" customHeight="1">
      <c r="A84" s="188">
        <v>28</v>
      </c>
      <c r="B84" s="190" t="s">
        <v>456</v>
      </c>
      <c r="C84" s="190">
        <f>data!C338</f>
        <v>0</v>
      </c>
    </row>
    <row r="85" spans="1:3" ht="20.100000000000001" customHeight="1">
      <c r="A85" s="188">
        <v>29</v>
      </c>
      <c r="B85" s="190" t="s">
        <v>587</v>
      </c>
      <c r="C85" s="190">
        <f>data!D339</f>
        <v>404317</v>
      </c>
    </row>
    <row r="86" spans="1:3" ht="20.100000000000001" customHeight="1">
      <c r="A86" s="188">
        <v>30</v>
      </c>
      <c r="B86" s="190" t="s">
        <v>908</v>
      </c>
      <c r="C86" s="190">
        <f>data!D340</f>
        <v>226061</v>
      </c>
    </row>
    <row r="87" spans="1:3" ht="20.100000000000001" customHeight="1">
      <c r="A87" s="188">
        <v>31</v>
      </c>
      <c r="B87" s="190" t="s">
        <v>909</v>
      </c>
      <c r="C87" s="190">
        <f>data!D341</f>
        <v>178256</v>
      </c>
    </row>
    <row r="88" spans="1:3" ht="20.100000000000001" customHeight="1">
      <c r="A88" s="188">
        <v>32</v>
      </c>
      <c r="B88" s="192"/>
      <c r="C88" s="190"/>
    </row>
    <row r="89" spans="1:3" ht="20.100000000000001" customHeight="1">
      <c r="A89" s="188">
        <v>33</v>
      </c>
      <c r="B89" s="199" t="s">
        <v>910</v>
      </c>
      <c r="C89" s="190">
        <f>data!C343</f>
        <v>0</v>
      </c>
    </row>
    <row r="90" spans="1:3" ht="20.100000000000001" customHeight="1">
      <c r="A90" s="188">
        <v>34</v>
      </c>
      <c r="B90" s="190"/>
      <c r="C90" s="190"/>
    </row>
    <row r="91" spans="1:3" ht="20.100000000000001" customHeight="1">
      <c r="A91" s="188">
        <v>35</v>
      </c>
      <c r="B91" s="191" t="s">
        <v>911</v>
      </c>
      <c r="C91" s="189"/>
    </row>
    <row r="92" spans="1:3" ht="20.100000000000001" customHeight="1">
      <c r="A92" s="188">
        <v>36</v>
      </c>
      <c r="B92" s="190" t="s">
        <v>460</v>
      </c>
      <c r="C92" s="190">
        <f>data!C345</f>
        <v>0</v>
      </c>
    </row>
    <row r="93" spans="1:3" ht="20.100000000000001" customHeight="1">
      <c r="A93" s="188">
        <v>37</v>
      </c>
      <c r="B93" s="192"/>
      <c r="C93" s="190"/>
    </row>
    <row r="94" spans="1:3" ht="20.100000000000001" customHeight="1">
      <c r="A94" s="188">
        <v>38</v>
      </c>
      <c r="B94" s="190" t="s">
        <v>461</v>
      </c>
      <c r="C94" s="190">
        <f>data!C346</f>
        <v>0</v>
      </c>
    </row>
    <row r="95" spans="1:3" ht="20.100000000000001" customHeight="1">
      <c r="A95" s="188">
        <v>39</v>
      </c>
      <c r="B95" s="192"/>
      <c r="C95" s="190"/>
    </row>
    <row r="96" spans="1:3" ht="20.100000000000001" customHeight="1">
      <c r="A96" s="188">
        <v>40</v>
      </c>
      <c r="B96" s="190" t="s">
        <v>912</v>
      </c>
      <c r="C96" s="190">
        <f>data!C347</f>
        <v>0</v>
      </c>
    </row>
    <row r="97" spans="1:3" ht="20.100000000000001" customHeight="1">
      <c r="A97" s="188">
        <v>41</v>
      </c>
      <c r="B97" s="192"/>
      <c r="C97" s="190"/>
    </row>
    <row r="98" spans="1:3" ht="20.100000000000001" customHeight="1">
      <c r="A98" s="188">
        <v>42</v>
      </c>
      <c r="B98" s="190" t="s">
        <v>913</v>
      </c>
      <c r="C98" s="190">
        <f>data!C348</f>
        <v>11903053</v>
      </c>
    </row>
    <row r="99" spans="1:3" ht="20.100000000000001" customHeight="1">
      <c r="A99" s="188">
        <v>43</v>
      </c>
      <c r="B99" s="190" t="s">
        <v>914</v>
      </c>
      <c r="C99" s="190"/>
    </row>
    <row r="100" spans="1:3" ht="20.100000000000001" customHeight="1">
      <c r="A100" s="188">
        <v>44</v>
      </c>
      <c r="B100" s="192"/>
      <c r="C100" s="190"/>
    </row>
    <row r="101" spans="1:3" ht="20.100000000000001" customHeight="1">
      <c r="A101" s="188">
        <v>45</v>
      </c>
      <c r="B101" s="190" t="s">
        <v>915</v>
      </c>
      <c r="C101" s="190">
        <f>data!C349</f>
        <v>0</v>
      </c>
    </row>
    <row r="102" spans="1:3" ht="20.100000000000001" customHeight="1">
      <c r="A102" s="188">
        <v>46</v>
      </c>
      <c r="B102" s="190" t="s">
        <v>916</v>
      </c>
      <c r="C102" s="190">
        <f>data!C343+data!C345+data!C346+data!C347+data!C348-data!C349</f>
        <v>11903053</v>
      </c>
    </row>
    <row r="103" spans="1:3" ht="20.100000000000001" customHeight="1">
      <c r="A103" s="188">
        <v>47</v>
      </c>
      <c r="B103" s="190" t="s">
        <v>917</v>
      </c>
      <c r="C103" s="190">
        <f>data!D352</f>
        <v>13526769</v>
      </c>
    </row>
    <row r="104" spans="1:3" ht="20.100000000000001" customHeight="1"/>
    <row r="105" spans="1:3" ht="20.100000000000001" customHeight="1"/>
    <row r="106" spans="1:3" ht="20.100000000000001" customHeight="1">
      <c r="A106" s="182" t="s">
        <v>918</v>
      </c>
      <c r="B106" s="183"/>
      <c r="C106" s="183"/>
    </row>
    <row r="107" spans="1:3" ht="20.100000000000001" customHeight="1">
      <c r="A107" s="184"/>
      <c r="C107" s="108" t="s">
        <v>919</v>
      </c>
    </row>
    <row r="108" spans="1:3" ht="20.100000000000001" customHeight="1">
      <c r="A108" s="134" t="str">
        <f>"Hospital: "&amp;data!C98</f>
        <v>Hospital: Odessa Memorial Healthcare Center</v>
      </c>
      <c r="B108" s="184"/>
      <c r="C108" s="156" t="str">
        <f>"FYE: "&amp;data!C96</f>
        <v>FYE: 12/31/2022</v>
      </c>
    </row>
    <row r="109" spans="1:3" ht="20.100000000000001" customHeight="1">
      <c r="A109" s="185"/>
      <c r="B109" s="200"/>
      <c r="C109" s="201"/>
    </row>
    <row r="110" spans="1:3" ht="20.100000000000001" customHeight="1">
      <c r="A110" s="188">
        <v>1</v>
      </c>
      <c r="B110" s="191" t="s">
        <v>920</v>
      </c>
      <c r="C110" s="189"/>
    </row>
    <row r="111" spans="1:3" ht="20.100000000000001" customHeight="1">
      <c r="A111" s="188">
        <v>2</v>
      </c>
      <c r="B111" s="190" t="s">
        <v>469</v>
      </c>
      <c r="C111" s="190">
        <f>data!C358</f>
        <v>2530734</v>
      </c>
    </row>
    <row r="112" spans="1:3" ht="20.100000000000001" customHeight="1">
      <c r="A112" s="188">
        <v>3</v>
      </c>
      <c r="B112" s="190" t="s">
        <v>470</v>
      </c>
      <c r="C112" s="190">
        <f>data!C359</f>
        <v>4201334</v>
      </c>
    </row>
    <row r="113" spans="1:3" ht="20.100000000000001" customHeight="1">
      <c r="A113" s="188">
        <v>4</v>
      </c>
      <c r="B113" s="190" t="s">
        <v>921</v>
      </c>
      <c r="C113" s="190">
        <f>data!D360</f>
        <v>6732068</v>
      </c>
    </row>
    <row r="114" spans="1:3" ht="20.100000000000001" customHeight="1">
      <c r="A114" s="188">
        <v>5</v>
      </c>
      <c r="B114" s="192"/>
      <c r="C114" s="190"/>
    </row>
    <row r="115" spans="1:3" ht="20.100000000000001" customHeight="1">
      <c r="A115" s="188">
        <v>6</v>
      </c>
      <c r="B115" s="191" t="s">
        <v>922</v>
      </c>
      <c r="C115" s="189"/>
    </row>
    <row r="116" spans="1:3" ht="20.100000000000001" customHeight="1">
      <c r="A116" s="188">
        <v>7</v>
      </c>
      <c r="B116" s="202" t="s">
        <v>923</v>
      </c>
      <c r="C116" s="203">
        <f>data!C362</f>
        <v>86199</v>
      </c>
    </row>
    <row r="117" spans="1:3" ht="20.100000000000001" customHeight="1">
      <c r="A117" s="188">
        <v>8</v>
      </c>
      <c r="B117" s="190" t="s">
        <v>473</v>
      </c>
      <c r="C117" s="203">
        <f>data!C363</f>
        <v>-3193755</v>
      </c>
    </row>
    <row r="118" spans="1:3" ht="20.100000000000001" customHeight="1">
      <c r="A118" s="188">
        <v>9</v>
      </c>
      <c r="B118" s="190" t="s">
        <v>924</v>
      </c>
      <c r="C118" s="203">
        <f>data!C364</f>
        <v>54469</v>
      </c>
    </row>
    <row r="119" spans="1:3" ht="20.100000000000001" customHeight="1">
      <c r="A119" s="188">
        <v>10</v>
      </c>
      <c r="B119" s="190" t="s">
        <v>925</v>
      </c>
      <c r="C119" s="203">
        <f>data!C365</f>
        <v>0</v>
      </c>
    </row>
    <row r="120" spans="1:3" ht="20.100000000000001" customHeight="1">
      <c r="A120" s="188">
        <v>11</v>
      </c>
      <c r="B120" s="190" t="s">
        <v>869</v>
      </c>
      <c r="C120" s="203">
        <f>data!D366</f>
        <v>-3053087</v>
      </c>
    </row>
    <row r="121" spans="1:3" ht="20.100000000000001" customHeight="1">
      <c r="A121" s="188">
        <v>12</v>
      </c>
      <c r="B121" s="190" t="s">
        <v>926</v>
      </c>
      <c r="C121" s="203">
        <f>data!D367</f>
        <v>9785155</v>
      </c>
    </row>
    <row r="122" spans="1:3" ht="20.100000000000001" customHeight="1">
      <c r="A122" s="188">
        <v>13</v>
      </c>
      <c r="B122" s="192"/>
      <c r="C122" s="190"/>
    </row>
    <row r="123" spans="1:3" ht="20.100000000000001" customHeight="1">
      <c r="A123" s="188">
        <v>14</v>
      </c>
      <c r="B123" s="191" t="s">
        <v>477</v>
      </c>
      <c r="C123" s="189"/>
    </row>
    <row r="124" spans="1:3" ht="20.100000000000001" customHeight="1">
      <c r="A124" s="188">
        <v>15</v>
      </c>
      <c r="B124" s="204" t="s">
        <v>478</v>
      </c>
      <c r="C124" s="205"/>
    </row>
    <row r="125" spans="1:3" ht="20.100000000000001" customHeight="1">
      <c r="A125" s="209" t="s">
        <v>927</v>
      </c>
      <c r="B125" s="206" t="s">
        <v>479</v>
      </c>
      <c r="C125" s="205">
        <f>data!C370</f>
        <v>0</v>
      </c>
    </row>
    <row r="126" spans="1:3" ht="20.100000000000001" customHeight="1">
      <c r="A126" s="209" t="s">
        <v>928</v>
      </c>
      <c r="B126" s="206" t="s">
        <v>480</v>
      </c>
      <c r="C126" s="205">
        <f>data!C371</f>
        <v>35759</v>
      </c>
    </row>
    <row r="127" spans="1:3" ht="20.100000000000001" customHeight="1">
      <c r="A127" s="209" t="s">
        <v>929</v>
      </c>
      <c r="B127" s="206" t="s">
        <v>481</v>
      </c>
      <c r="C127" s="205">
        <f>data!C372</f>
        <v>0</v>
      </c>
    </row>
    <row r="128" spans="1:3" ht="20.100000000000001" customHeight="1">
      <c r="A128" s="209" t="s">
        <v>930</v>
      </c>
      <c r="B128" s="206" t="s">
        <v>482</v>
      </c>
      <c r="C128" s="205">
        <f>data!C373</f>
        <v>0</v>
      </c>
    </row>
    <row r="129" spans="1:3" ht="20.100000000000001" customHeight="1">
      <c r="A129" s="209" t="s">
        <v>931</v>
      </c>
      <c r="B129" s="206" t="s">
        <v>483</v>
      </c>
      <c r="C129" s="205">
        <f>data!C374</f>
        <v>0</v>
      </c>
    </row>
    <row r="130" spans="1:3" ht="20.100000000000001" customHeight="1">
      <c r="A130" s="209" t="s">
        <v>932</v>
      </c>
      <c r="B130" s="206" t="s">
        <v>484</v>
      </c>
      <c r="C130" s="205">
        <f>data!C375</f>
        <v>0</v>
      </c>
    </row>
    <row r="131" spans="1:3" ht="20.100000000000001" customHeight="1">
      <c r="A131" s="209" t="s">
        <v>933</v>
      </c>
      <c r="B131" s="206" t="s">
        <v>485</v>
      </c>
      <c r="C131" s="205">
        <f>data!C376</f>
        <v>0</v>
      </c>
    </row>
    <row r="132" spans="1:3" ht="20.100000000000001" customHeight="1">
      <c r="A132" s="209" t="s">
        <v>934</v>
      </c>
      <c r="B132" s="206" t="s">
        <v>486</v>
      </c>
      <c r="C132" s="205">
        <f>data!C377</f>
        <v>0</v>
      </c>
    </row>
    <row r="133" spans="1:3" ht="20.100000000000001" customHeight="1">
      <c r="A133" s="209" t="s">
        <v>935</v>
      </c>
      <c r="B133" s="206" t="s">
        <v>487</v>
      </c>
      <c r="C133" s="205">
        <f>data!C378</f>
        <v>0</v>
      </c>
    </row>
    <row r="134" spans="1:3" ht="20.100000000000001" customHeight="1">
      <c r="A134" s="209" t="s">
        <v>936</v>
      </c>
      <c r="B134" s="206" t="s">
        <v>488</v>
      </c>
      <c r="C134" s="205">
        <f>data!C379</f>
        <v>0</v>
      </c>
    </row>
    <row r="135" spans="1:3" ht="20.100000000000001" customHeight="1">
      <c r="A135" s="209" t="s">
        <v>937</v>
      </c>
      <c r="B135" s="206" t="s">
        <v>489</v>
      </c>
      <c r="C135" s="205">
        <f>data!C380</f>
        <v>45208</v>
      </c>
    </row>
    <row r="136" spans="1:3" ht="20.100000000000001" customHeight="1">
      <c r="A136" s="188">
        <v>16</v>
      </c>
      <c r="B136" s="190" t="s">
        <v>491</v>
      </c>
      <c r="C136" s="205">
        <f>data!C381</f>
        <v>0</v>
      </c>
    </row>
    <row r="137" spans="1:3" ht="20.100000000000001" customHeight="1">
      <c r="A137" s="188">
        <v>17</v>
      </c>
      <c r="B137" s="190" t="s">
        <v>938</v>
      </c>
      <c r="C137" s="203">
        <f>data!D383</f>
        <v>80967</v>
      </c>
    </row>
    <row r="138" spans="1:3" ht="20.100000000000001" customHeight="1">
      <c r="A138" s="188">
        <v>18</v>
      </c>
      <c r="B138" s="190" t="s">
        <v>939</v>
      </c>
      <c r="C138" s="203">
        <f>data!D384</f>
        <v>9866122</v>
      </c>
    </row>
    <row r="139" spans="1:3" ht="20.100000000000001" customHeight="1">
      <c r="A139" s="188">
        <v>19</v>
      </c>
      <c r="B139" s="192"/>
      <c r="C139" s="190"/>
    </row>
    <row r="140" spans="1:3" ht="20.100000000000001" customHeight="1">
      <c r="A140" s="188">
        <v>20</v>
      </c>
      <c r="B140" s="191" t="s">
        <v>940</v>
      </c>
      <c r="C140" s="189"/>
    </row>
    <row r="141" spans="1:3" ht="20.100000000000001" customHeight="1">
      <c r="A141" s="188">
        <v>21</v>
      </c>
      <c r="B141" s="190" t="s">
        <v>495</v>
      </c>
      <c r="C141" s="203">
        <f>data!C389</f>
        <v>5045256</v>
      </c>
    </row>
    <row r="142" spans="1:3" ht="20.100000000000001" customHeight="1">
      <c r="A142" s="188">
        <v>22</v>
      </c>
      <c r="B142" s="190" t="s">
        <v>9</v>
      </c>
      <c r="C142" s="203">
        <f>data!C390</f>
        <v>1148134</v>
      </c>
    </row>
    <row r="143" spans="1:3" ht="20.100000000000001" customHeight="1">
      <c r="A143" s="188">
        <v>23</v>
      </c>
      <c r="B143" s="190" t="s">
        <v>249</v>
      </c>
      <c r="C143" s="203">
        <f>data!C391</f>
        <v>1904397</v>
      </c>
    </row>
    <row r="144" spans="1:3" ht="20.100000000000001" customHeight="1">
      <c r="A144" s="188">
        <v>24</v>
      </c>
      <c r="B144" s="190" t="s">
        <v>250</v>
      </c>
      <c r="C144" s="203">
        <f>data!C392</f>
        <v>726752</v>
      </c>
    </row>
    <row r="145" spans="1:3" ht="20.100000000000001" customHeight="1">
      <c r="A145" s="188">
        <v>25</v>
      </c>
      <c r="B145" s="190" t="s">
        <v>941</v>
      </c>
      <c r="C145" s="203">
        <f>data!C393</f>
        <v>233806</v>
      </c>
    </row>
    <row r="146" spans="1:3" ht="20.100000000000001" customHeight="1">
      <c r="A146" s="188">
        <v>26</v>
      </c>
      <c r="B146" s="190" t="s">
        <v>942</v>
      </c>
      <c r="C146" s="203">
        <f>data!C394</f>
        <v>1551648</v>
      </c>
    </row>
    <row r="147" spans="1:3" ht="20.100000000000001" customHeight="1">
      <c r="A147" s="188">
        <v>27</v>
      </c>
      <c r="B147" s="190" t="s">
        <v>11</v>
      </c>
      <c r="C147" s="203">
        <f>data!C395</f>
        <v>716396</v>
      </c>
    </row>
    <row r="148" spans="1:3" ht="20.100000000000001" customHeight="1">
      <c r="A148" s="188">
        <v>28</v>
      </c>
      <c r="B148" s="190" t="s">
        <v>943</v>
      </c>
      <c r="C148" s="203">
        <f>data!C396</f>
        <v>6539</v>
      </c>
    </row>
    <row r="149" spans="1:3" ht="20.100000000000001" customHeight="1">
      <c r="A149" s="188">
        <v>29</v>
      </c>
      <c r="B149" s="190" t="s">
        <v>500</v>
      </c>
      <c r="C149" s="203">
        <f>data!C397</f>
        <v>104436</v>
      </c>
    </row>
    <row r="150" spans="1:3" ht="20.100000000000001" customHeight="1">
      <c r="A150" s="188">
        <v>30</v>
      </c>
      <c r="B150" s="190" t="s">
        <v>944</v>
      </c>
      <c r="C150" s="203">
        <f>data!C398</f>
        <v>29488</v>
      </c>
    </row>
    <row r="151" spans="1:3" ht="20.100000000000001" customHeight="1">
      <c r="A151" s="188">
        <v>31</v>
      </c>
      <c r="B151" s="190" t="s">
        <v>502</v>
      </c>
      <c r="C151" s="203">
        <f>data!C399</f>
        <v>42012</v>
      </c>
    </row>
    <row r="152" spans="1:3" ht="20.100000000000001" customHeight="1">
      <c r="A152" s="188">
        <v>32</v>
      </c>
      <c r="B152" s="190" t="s">
        <v>254</v>
      </c>
      <c r="C152" s="203"/>
    </row>
    <row r="153" spans="1:3" ht="20.100000000000001" customHeight="1">
      <c r="A153" s="209" t="s">
        <v>945</v>
      </c>
      <c r="B153" s="207" t="s">
        <v>255</v>
      </c>
      <c r="C153" s="203">
        <f>data!C401</f>
        <v>0</v>
      </c>
    </row>
    <row r="154" spans="1:3" ht="20.100000000000001" customHeight="1">
      <c r="A154" s="209" t="s">
        <v>946</v>
      </c>
      <c r="B154" s="207" t="s">
        <v>256</v>
      </c>
      <c r="C154" s="203">
        <f>data!C402</f>
        <v>0</v>
      </c>
    </row>
    <row r="155" spans="1:3" ht="20.100000000000001" customHeight="1">
      <c r="A155" s="209" t="s">
        <v>947</v>
      </c>
      <c r="B155" s="207" t="s">
        <v>948</v>
      </c>
      <c r="C155" s="203">
        <f>data!C403</f>
        <v>0</v>
      </c>
    </row>
    <row r="156" spans="1:3" ht="20.100000000000001" customHeight="1">
      <c r="A156" s="209" t="s">
        <v>949</v>
      </c>
      <c r="B156" s="207" t="s">
        <v>258</v>
      </c>
      <c r="C156" s="203">
        <f>data!C404</f>
        <v>0</v>
      </c>
    </row>
    <row r="157" spans="1:3" ht="20.100000000000001" customHeight="1">
      <c r="A157" s="209" t="s">
        <v>950</v>
      </c>
      <c r="B157" s="207" t="s">
        <v>259</v>
      </c>
      <c r="C157" s="203">
        <f>data!C405</f>
        <v>0</v>
      </c>
    </row>
    <row r="158" spans="1:3" ht="20.100000000000001" customHeight="1">
      <c r="A158" s="209" t="s">
        <v>951</v>
      </c>
      <c r="B158" s="207" t="s">
        <v>260</v>
      </c>
      <c r="C158" s="203">
        <f>data!C406</f>
        <v>0</v>
      </c>
    </row>
    <row r="159" spans="1:3" ht="20.100000000000001" customHeight="1">
      <c r="A159" s="209" t="s">
        <v>952</v>
      </c>
      <c r="B159" s="207" t="s">
        <v>261</v>
      </c>
      <c r="C159" s="203">
        <f>data!C407</f>
        <v>0</v>
      </c>
    </row>
    <row r="160" spans="1:3" ht="20.100000000000001" customHeight="1">
      <c r="A160" s="209" t="s">
        <v>953</v>
      </c>
      <c r="B160" s="207" t="s">
        <v>262</v>
      </c>
      <c r="C160" s="203">
        <f>data!C408</f>
        <v>0</v>
      </c>
    </row>
    <row r="161" spans="1:3" ht="20.100000000000001" customHeight="1">
      <c r="A161" s="209" t="s">
        <v>954</v>
      </c>
      <c r="B161" s="207" t="s">
        <v>263</v>
      </c>
      <c r="C161" s="203">
        <f>data!C409</f>
        <v>0</v>
      </c>
    </row>
    <row r="162" spans="1:3" ht="20.100000000000001" customHeight="1">
      <c r="A162" s="209" t="s">
        <v>955</v>
      </c>
      <c r="B162" s="207" t="s">
        <v>264</v>
      </c>
      <c r="C162" s="203">
        <f>data!C410</f>
        <v>84785</v>
      </c>
    </row>
    <row r="163" spans="1:3" ht="20.100000000000001" customHeight="1">
      <c r="A163" s="209" t="s">
        <v>956</v>
      </c>
      <c r="B163" s="207" t="s">
        <v>265</v>
      </c>
      <c r="C163" s="203">
        <f>data!C411</f>
        <v>89192</v>
      </c>
    </row>
    <row r="164" spans="1:3" ht="20.100000000000001" customHeight="1">
      <c r="A164" s="209" t="s">
        <v>957</v>
      </c>
      <c r="B164" s="207" t="s">
        <v>266</v>
      </c>
      <c r="C164" s="203">
        <f>data!C412</f>
        <v>0</v>
      </c>
    </row>
    <row r="165" spans="1:3" ht="20.100000000000001" customHeight="1">
      <c r="A165" s="209" t="s">
        <v>958</v>
      </c>
      <c r="B165" s="207" t="s">
        <v>267</v>
      </c>
      <c r="C165" s="203">
        <f>data!C413</f>
        <v>0</v>
      </c>
    </row>
    <row r="166" spans="1:3" ht="20.100000000000001" customHeight="1">
      <c r="A166" s="209" t="s">
        <v>959</v>
      </c>
      <c r="B166" s="207" t="s">
        <v>960</v>
      </c>
      <c r="C166" s="203">
        <f>data!C414</f>
        <v>315903</v>
      </c>
    </row>
    <row r="167" spans="1:3" ht="20.100000000000001" customHeight="1">
      <c r="A167" s="188">
        <v>34</v>
      </c>
      <c r="B167" s="190" t="s">
        <v>961</v>
      </c>
      <c r="C167" s="203">
        <f>data!D416</f>
        <v>11998744</v>
      </c>
    </row>
    <row r="168" spans="1:3" ht="20.100000000000001" customHeight="1">
      <c r="A168" s="188">
        <v>35</v>
      </c>
      <c r="B168" s="190" t="s">
        <v>962</v>
      </c>
      <c r="C168" s="203">
        <f>data!D417</f>
        <v>-2132622</v>
      </c>
    </row>
    <row r="169" spans="1:3" ht="20.100000000000001" customHeight="1">
      <c r="A169" s="188">
        <v>36</v>
      </c>
      <c r="B169" s="192"/>
      <c r="C169" s="190"/>
    </row>
    <row r="170" spans="1:3" ht="20.100000000000001" customHeight="1">
      <c r="A170" s="188">
        <v>37</v>
      </c>
      <c r="B170" s="190" t="s">
        <v>963</v>
      </c>
      <c r="C170" s="203">
        <f>data!D420</f>
        <v>1332025</v>
      </c>
    </row>
    <row r="171" spans="1:3" ht="20.100000000000001" customHeight="1">
      <c r="A171" s="188">
        <v>38</v>
      </c>
      <c r="B171" s="192"/>
      <c r="C171" s="190"/>
    </row>
    <row r="172" spans="1:3" ht="20.100000000000001" customHeight="1">
      <c r="A172" s="188">
        <v>39</v>
      </c>
      <c r="B172" s="190" t="s">
        <v>964</v>
      </c>
      <c r="C172" s="190">
        <f>data!D421</f>
        <v>-800597</v>
      </c>
    </row>
    <row r="173" spans="1:3" ht="20.100000000000001" customHeight="1">
      <c r="A173" s="188">
        <v>40</v>
      </c>
      <c r="B173" s="192"/>
      <c r="C173" s="190"/>
    </row>
    <row r="174" spans="1:3" ht="20.100000000000001" customHeight="1">
      <c r="A174" s="188">
        <v>41</v>
      </c>
      <c r="B174" s="190" t="s">
        <v>965</v>
      </c>
      <c r="C174" s="203">
        <f>data!C422</f>
        <v>0</v>
      </c>
    </row>
    <row r="175" spans="1:3" ht="20.100000000000001" customHeight="1">
      <c r="A175" s="188">
        <v>42</v>
      </c>
      <c r="B175" s="190" t="s">
        <v>966</v>
      </c>
      <c r="C175" s="203">
        <f>data!C423</f>
        <v>0</v>
      </c>
    </row>
    <row r="176" spans="1:3" ht="20.100000000000001" customHeight="1">
      <c r="A176" s="188">
        <v>43</v>
      </c>
      <c r="B176" s="192"/>
      <c r="C176" s="190"/>
    </row>
    <row r="177" spans="1:3" ht="20.100000000000001" customHeight="1">
      <c r="A177" s="188">
        <v>44</v>
      </c>
      <c r="B177" s="190" t="s">
        <v>967</v>
      </c>
      <c r="C177" s="203">
        <f>data!D424</f>
        <v>-800597</v>
      </c>
    </row>
    <row r="178" spans="1:3" ht="20.100000000000001" customHeight="1">
      <c r="A178" s="193">
        <v>45</v>
      </c>
      <c r="B178" s="192" t="s">
        <v>968</v>
      </c>
      <c r="C178" s="190"/>
    </row>
    <row r="179" spans="1:3" ht="20.100000000000001" customHeight="1">
      <c r="A179" s="210"/>
      <c r="B179" s="208"/>
      <c r="C179" s="194"/>
    </row>
  </sheetData>
  <phoneticPr fontId="0" type="noConversion"/>
  <printOptions horizontalCentered="1" verticalCentered="1" gridLines="1" gridLinesSet="0"/>
  <pageMargins left="0" right="0" top="0" bottom="0" header="0" footer="0"/>
  <pageSetup scale="74" fitToHeight="3" orientation="portrait" r:id="rId1"/>
  <headerFooter alignWithMargins="0"/>
  <rowBreaks count="2" manualBreakCount="2">
    <brk id="50" max="1048575" man="1"/>
    <brk id="101"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62CA7-A4CC-4E3E-A477-14A9ACB5712B}">
  <sheetPr codeName="Sheet11"/>
  <dimension ref="A1:N410"/>
  <sheetViews>
    <sheetView showGridLines="0" topLeftCell="A133" zoomScale="65" workbookViewId="0">
      <selection activeCell="E20" sqref="E20"/>
    </sheetView>
  </sheetViews>
  <sheetFormatPr defaultColWidth="8.88671875" defaultRowHeight="20.100000000000001" customHeight="1"/>
  <cols>
    <col min="1" max="1" width="5.77734375" style="282" customWidth="1"/>
    <col min="2" max="2" width="22.44140625" style="282" customWidth="1"/>
    <col min="3" max="8" width="13.77734375" style="282" customWidth="1"/>
    <col min="9" max="9" width="15.77734375" style="282" customWidth="1"/>
    <col min="10" max="10" width="8.88671875" style="282" customWidth="1"/>
    <col min="11" max="16384" width="8.88671875" style="282"/>
  </cols>
  <sheetData>
    <row r="1" spans="1:9" ht="20.100000000000001" customHeight="1">
      <c r="A1" s="280" t="s">
        <v>969</v>
      </c>
      <c r="B1" s="281"/>
      <c r="C1" s="281"/>
      <c r="D1" s="281"/>
      <c r="E1" s="281"/>
      <c r="F1" s="281"/>
      <c r="G1" s="281"/>
      <c r="H1" s="281"/>
    </row>
    <row r="2" spans="1:9" ht="20.100000000000001" customHeight="1">
      <c r="A2" s="283"/>
      <c r="I2" s="284" t="s">
        <v>970</v>
      </c>
    </row>
    <row r="3" spans="1:9" ht="20.100000000000001" customHeight="1">
      <c r="A3" s="283"/>
      <c r="I3" s="283"/>
    </row>
    <row r="4" spans="1:9" ht="20.100000000000001" customHeight="1">
      <c r="A4" s="285" t="str">
        <f>"Hospital: "&amp;data!C98</f>
        <v>Hospital: Odessa Memorial Healthcare Center</v>
      </c>
      <c r="G4" s="286"/>
      <c r="H4" s="285" t="str">
        <f>"FYE: "&amp;data!C96</f>
        <v>FYE: 12/31/2022</v>
      </c>
    </row>
    <row r="5" spans="1:9" ht="20.100000000000001" customHeight="1">
      <c r="A5" s="279">
        <v>1</v>
      </c>
      <c r="B5" s="287" t="s">
        <v>221</v>
      </c>
      <c r="C5" s="288" t="s">
        <v>21</v>
      </c>
      <c r="D5" s="289" t="s">
        <v>22</v>
      </c>
      <c r="E5" s="289" t="s">
        <v>23</v>
      </c>
      <c r="F5" s="289" t="s">
        <v>24</v>
      </c>
      <c r="G5" s="289" t="s">
        <v>25</v>
      </c>
      <c r="H5" s="289" t="s">
        <v>26</v>
      </c>
      <c r="I5" s="289" t="s">
        <v>27</v>
      </c>
    </row>
    <row r="6" spans="1:9" ht="20.100000000000001" customHeight="1">
      <c r="A6" s="290">
        <v>2</v>
      </c>
      <c r="B6" s="291" t="s">
        <v>971</v>
      </c>
      <c r="C6" s="292" t="s">
        <v>103</v>
      </c>
      <c r="D6" s="293" t="s">
        <v>972</v>
      </c>
      <c r="E6" s="293" t="s">
        <v>105</v>
      </c>
      <c r="F6" s="293" t="s">
        <v>106</v>
      </c>
      <c r="G6" s="293" t="s">
        <v>107</v>
      </c>
      <c r="H6" s="293" t="s">
        <v>108</v>
      </c>
      <c r="I6" s="293" t="s">
        <v>109</v>
      </c>
    </row>
    <row r="7" spans="1:9" ht="20.100000000000001" customHeight="1">
      <c r="A7" s="290"/>
      <c r="B7" s="291"/>
      <c r="C7" s="293" t="s">
        <v>175</v>
      </c>
      <c r="D7" s="293" t="s">
        <v>973</v>
      </c>
      <c r="E7" s="293" t="s">
        <v>175</v>
      </c>
      <c r="F7" s="293" t="s">
        <v>974</v>
      </c>
      <c r="G7" s="293" t="s">
        <v>177</v>
      </c>
      <c r="H7" s="293" t="s">
        <v>175</v>
      </c>
      <c r="I7" s="293" t="s">
        <v>178</v>
      </c>
    </row>
    <row r="8" spans="1:9" ht="20.100000000000001" customHeight="1">
      <c r="A8" s="279">
        <v>3</v>
      </c>
      <c r="B8" s="287" t="s">
        <v>975</v>
      </c>
      <c r="C8" s="289" t="s">
        <v>227</v>
      </c>
      <c r="D8" s="289" t="s">
        <v>227</v>
      </c>
      <c r="E8" s="289" t="s">
        <v>227</v>
      </c>
      <c r="F8" s="289" t="s">
        <v>227</v>
      </c>
      <c r="G8" s="289" t="s">
        <v>227</v>
      </c>
      <c r="H8" s="289" t="s">
        <v>227</v>
      </c>
      <c r="I8" s="289" t="s">
        <v>227</v>
      </c>
    </row>
    <row r="9" spans="1:9" ht="20.100000000000001" customHeight="1">
      <c r="A9" s="279">
        <v>4</v>
      </c>
      <c r="B9" s="287" t="s">
        <v>246</v>
      </c>
      <c r="C9" s="287">
        <f>data!C59</f>
        <v>0</v>
      </c>
      <c r="D9" s="287">
        <f>data!D59</f>
        <v>0</v>
      </c>
      <c r="E9" s="287">
        <f>data!E59</f>
        <v>84</v>
      </c>
      <c r="F9" s="287">
        <f>data!F59</f>
        <v>0</v>
      </c>
      <c r="G9" s="287">
        <f>data!G59</f>
        <v>0</v>
      </c>
      <c r="H9" s="287">
        <f>data!H59</f>
        <v>0</v>
      </c>
      <c r="I9" s="287">
        <f>data!I59</f>
        <v>0</v>
      </c>
    </row>
    <row r="10" spans="1:9" ht="20.100000000000001" customHeight="1">
      <c r="A10" s="279">
        <v>5</v>
      </c>
      <c r="B10" s="287" t="s">
        <v>247</v>
      </c>
      <c r="C10" s="294">
        <f>data!C60</f>
        <v>0</v>
      </c>
      <c r="D10" s="294">
        <f>data!D60</f>
        <v>0</v>
      </c>
      <c r="E10" s="294">
        <f>data!E60</f>
        <v>0.53</v>
      </c>
      <c r="F10" s="294">
        <f>data!F60</f>
        <v>0</v>
      </c>
      <c r="G10" s="294">
        <f>data!G60</f>
        <v>0</v>
      </c>
      <c r="H10" s="294">
        <f>data!H60</f>
        <v>0</v>
      </c>
      <c r="I10" s="294">
        <f>data!I60</f>
        <v>0</v>
      </c>
    </row>
    <row r="11" spans="1:9" ht="20.100000000000001" customHeight="1">
      <c r="A11" s="279">
        <v>6</v>
      </c>
      <c r="B11" s="287" t="s">
        <v>248</v>
      </c>
      <c r="C11" s="287">
        <f>data!C61</f>
        <v>0</v>
      </c>
      <c r="D11" s="287">
        <f>data!D61</f>
        <v>0</v>
      </c>
      <c r="E11" s="287">
        <f>data!E61</f>
        <v>37398</v>
      </c>
      <c r="F11" s="287">
        <f>data!F61</f>
        <v>0</v>
      </c>
      <c r="G11" s="287">
        <f>data!G61</f>
        <v>0</v>
      </c>
      <c r="H11" s="287">
        <f>data!H61</f>
        <v>0</v>
      </c>
      <c r="I11" s="287">
        <f>data!I61</f>
        <v>0</v>
      </c>
    </row>
    <row r="12" spans="1:9" ht="20.100000000000001" customHeight="1">
      <c r="A12" s="279">
        <v>7</v>
      </c>
      <c r="B12" s="287" t="s">
        <v>9</v>
      </c>
      <c r="C12" s="287">
        <f>data!C62</f>
        <v>0</v>
      </c>
      <c r="D12" s="287">
        <f>data!D62</f>
        <v>0</v>
      </c>
      <c r="E12" s="287">
        <f>data!E62</f>
        <v>8511</v>
      </c>
      <c r="F12" s="287">
        <f>data!F62</f>
        <v>0</v>
      </c>
      <c r="G12" s="287">
        <f>data!G62</f>
        <v>0</v>
      </c>
      <c r="H12" s="287">
        <f>data!H62</f>
        <v>0</v>
      </c>
      <c r="I12" s="287">
        <f>data!I62</f>
        <v>0</v>
      </c>
    </row>
    <row r="13" spans="1:9" ht="20.100000000000001" customHeight="1">
      <c r="A13" s="279">
        <v>8</v>
      </c>
      <c r="B13" s="287" t="s">
        <v>249</v>
      </c>
      <c r="C13" s="287">
        <f>data!C63</f>
        <v>0</v>
      </c>
      <c r="D13" s="287">
        <f>data!D63</f>
        <v>0</v>
      </c>
      <c r="E13" s="287">
        <f>data!E63</f>
        <v>14415</v>
      </c>
      <c r="F13" s="287">
        <f>data!F63</f>
        <v>0</v>
      </c>
      <c r="G13" s="287">
        <f>data!G63</f>
        <v>0</v>
      </c>
      <c r="H13" s="287">
        <f>data!H63</f>
        <v>0</v>
      </c>
      <c r="I13" s="287">
        <f>data!I63</f>
        <v>0</v>
      </c>
    </row>
    <row r="14" spans="1:9" ht="20.100000000000001" customHeight="1">
      <c r="A14" s="279">
        <v>9</v>
      </c>
      <c r="B14" s="287" t="s">
        <v>250</v>
      </c>
      <c r="C14" s="287">
        <f>data!C64</f>
        <v>0</v>
      </c>
      <c r="D14" s="287">
        <f>data!D64</f>
        <v>0</v>
      </c>
      <c r="E14" s="287">
        <f>data!E64</f>
        <v>1391</v>
      </c>
      <c r="F14" s="287">
        <f>data!F64</f>
        <v>0</v>
      </c>
      <c r="G14" s="287">
        <f>data!G64</f>
        <v>0</v>
      </c>
      <c r="H14" s="287">
        <f>data!H64</f>
        <v>0</v>
      </c>
      <c r="I14" s="287">
        <f>data!I64</f>
        <v>0</v>
      </c>
    </row>
    <row r="15" spans="1:9" ht="20.100000000000001" customHeight="1">
      <c r="A15" s="279">
        <v>10</v>
      </c>
      <c r="B15" s="287" t="s">
        <v>497</v>
      </c>
      <c r="C15" s="287">
        <f>data!C65</f>
        <v>0</v>
      </c>
      <c r="D15" s="287">
        <f>data!D65</f>
        <v>0</v>
      </c>
      <c r="E15" s="287">
        <f>data!E65</f>
        <v>14</v>
      </c>
      <c r="F15" s="287">
        <f>data!F65</f>
        <v>0</v>
      </c>
      <c r="G15" s="287">
        <f>data!G65</f>
        <v>0</v>
      </c>
      <c r="H15" s="287">
        <f>data!H65</f>
        <v>0</v>
      </c>
      <c r="I15" s="287">
        <f>data!I65</f>
        <v>0</v>
      </c>
    </row>
    <row r="16" spans="1:9" ht="20.100000000000001" customHeight="1">
      <c r="A16" s="279">
        <v>11</v>
      </c>
      <c r="B16" s="287" t="s">
        <v>498</v>
      </c>
      <c r="C16" s="287">
        <f>data!C66</f>
        <v>0</v>
      </c>
      <c r="D16" s="287">
        <f>data!D66</f>
        <v>0</v>
      </c>
      <c r="E16" s="287">
        <f>data!E66</f>
        <v>596</v>
      </c>
      <c r="F16" s="287">
        <f>data!F66</f>
        <v>0</v>
      </c>
      <c r="G16" s="287">
        <f>data!G66</f>
        <v>0</v>
      </c>
      <c r="H16" s="287">
        <f>data!H66</f>
        <v>0</v>
      </c>
      <c r="I16" s="287">
        <f>data!I66</f>
        <v>0</v>
      </c>
    </row>
    <row r="17" spans="1:9" ht="20.100000000000001" customHeight="1">
      <c r="A17" s="279">
        <v>12</v>
      </c>
      <c r="B17" s="287" t="s">
        <v>11</v>
      </c>
      <c r="C17" s="287">
        <f>data!C67</f>
        <v>0</v>
      </c>
      <c r="D17" s="287">
        <f>data!D67</f>
        <v>0</v>
      </c>
      <c r="E17" s="287">
        <f>data!E67</f>
        <v>6448</v>
      </c>
      <c r="F17" s="287">
        <f>data!F67</f>
        <v>0</v>
      </c>
      <c r="G17" s="287">
        <f>data!G67</f>
        <v>0</v>
      </c>
      <c r="H17" s="287">
        <f>data!H67</f>
        <v>0</v>
      </c>
      <c r="I17" s="287">
        <f>data!I67</f>
        <v>0</v>
      </c>
    </row>
    <row r="18" spans="1:9" ht="20.100000000000001" customHeight="1">
      <c r="A18" s="279">
        <v>13</v>
      </c>
      <c r="B18" s="287" t="s">
        <v>976</v>
      </c>
      <c r="C18" s="287">
        <f>data!C68</f>
        <v>0</v>
      </c>
      <c r="D18" s="287">
        <f>data!D68</f>
        <v>0</v>
      </c>
      <c r="E18" s="287">
        <f>data!E68</f>
        <v>0</v>
      </c>
      <c r="F18" s="287">
        <f>data!F68</f>
        <v>0</v>
      </c>
      <c r="G18" s="287">
        <f>data!G68</f>
        <v>0</v>
      </c>
      <c r="H18" s="287">
        <f>data!H68</f>
        <v>0</v>
      </c>
      <c r="I18" s="287">
        <f>data!I68</f>
        <v>0</v>
      </c>
    </row>
    <row r="19" spans="1:9" ht="20.100000000000001" customHeight="1">
      <c r="A19" s="279">
        <v>14</v>
      </c>
      <c r="B19" s="287" t="s">
        <v>977</v>
      </c>
      <c r="C19" s="287">
        <f>data!C69</f>
        <v>0</v>
      </c>
      <c r="D19" s="287">
        <f>data!D69</f>
        <v>0</v>
      </c>
      <c r="E19" s="287">
        <f>data!E69</f>
        <v>-279</v>
      </c>
      <c r="F19" s="287">
        <f>data!F69</f>
        <v>0</v>
      </c>
      <c r="G19" s="287">
        <f>data!G69</f>
        <v>0</v>
      </c>
      <c r="H19" s="287">
        <f>data!H69</f>
        <v>0</v>
      </c>
      <c r="I19" s="287">
        <f>data!I69</f>
        <v>0</v>
      </c>
    </row>
    <row r="20" spans="1:9" ht="20.100000000000001" customHeight="1">
      <c r="A20" s="279">
        <v>15</v>
      </c>
      <c r="B20" s="287" t="s">
        <v>269</v>
      </c>
      <c r="C20" s="287">
        <f>-data!C84</f>
        <v>0</v>
      </c>
      <c r="D20" s="287">
        <f>-data!D84</f>
        <v>0</v>
      </c>
      <c r="E20" s="287">
        <f>data!E70</f>
        <v>0</v>
      </c>
      <c r="F20" s="287">
        <f>-data!F84</f>
        <v>0</v>
      </c>
      <c r="G20" s="287">
        <f>-data!G84</f>
        <v>0</v>
      </c>
      <c r="H20" s="287">
        <f>-data!H84</f>
        <v>0</v>
      </c>
      <c r="I20" s="287">
        <f>-data!I84</f>
        <v>0</v>
      </c>
    </row>
    <row r="21" spans="1:9" ht="20.100000000000001" customHeight="1">
      <c r="A21" s="279">
        <v>16</v>
      </c>
      <c r="B21" s="295" t="s">
        <v>978</v>
      </c>
      <c r="C21" s="287">
        <f>data!C85</f>
        <v>0</v>
      </c>
      <c r="D21" s="287">
        <f>data!D85</f>
        <v>0</v>
      </c>
      <c r="E21" s="287">
        <f>data!E85</f>
        <v>68157</v>
      </c>
      <c r="F21" s="287">
        <f>data!F85</f>
        <v>0</v>
      </c>
      <c r="G21" s="287">
        <f>data!G85</f>
        <v>0</v>
      </c>
      <c r="H21" s="287">
        <f>data!H85</f>
        <v>0</v>
      </c>
      <c r="I21" s="287">
        <f>data!I85</f>
        <v>0</v>
      </c>
    </row>
    <row r="22" spans="1:9" ht="20.100000000000001" customHeight="1">
      <c r="A22" s="279">
        <v>17</v>
      </c>
      <c r="B22" s="287" t="s">
        <v>271</v>
      </c>
      <c r="C22" s="296"/>
      <c r="D22" s="297"/>
      <c r="E22" s="297"/>
      <c r="F22" s="297"/>
      <c r="G22" s="297"/>
      <c r="H22" s="297"/>
      <c r="I22" s="297"/>
    </row>
    <row r="23" spans="1:9" ht="20.100000000000001" customHeight="1">
      <c r="A23" s="279">
        <v>18</v>
      </c>
      <c r="B23" s="287" t="s">
        <v>979</v>
      </c>
      <c r="C23" s="295">
        <f>+data!M668</f>
        <v>0</v>
      </c>
      <c r="D23" s="295">
        <f>+data!M669</f>
        <v>0</v>
      </c>
      <c r="E23" s="295">
        <f>+data!M670</f>
        <v>126159</v>
      </c>
      <c r="F23" s="295">
        <f>+data!M671</f>
        <v>0</v>
      </c>
      <c r="G23" s="295">
        <f>+data!M672</f>
        <v>0</v>
      </c>
      <c r="H23" s="295">
        <f>+data!M673</f>
        <v>0</v>
      </c>
      <c r="I23" s="295">
        <f>+data!M674</f>
        <v>0</v>
      </c>
    </row>
    <row r="24" spans="1:9" ht="20.100000000000001" customHeight="1">
      <c r="A24" s="279">
        <v>19</v>
      </c>
      <c r="B24" s="295" t="s">
        <v>980</v>
      </c>
      <c r="C24" s="287">
        <f>data!C87</f>
        <v>0</v>
      </c>
      <c r="D24" s="287">
        <f>data!D87</f>
        <v>0</v>
      </c>
      <c r="E24" s="287">
        <f>data!E87</f>
        <v>330254</v>
      </c>
      <c r="F24" s="287">
        <f>data!F87</f>
        <v>0</v>
      </c>
      <c r="G24" s="287">
        <f>data!G87</f>
        <v>0</v>
      </c>
      <c r="H24" s="287">
        <f>data!H87</f>
        <v>0</v>
      </c>
      <c r="I24" s="287">
        <f>data!I87</f>
        <v>0</v>
      </c>
    </row>
    <row r="25" spans="1:9" ht="20.100000000000001" customHeight="1">
      <c r="A25" s="279">
        <v>20</v>
      </c>
      <c r="B25" s="295" t="s">
        <v>981</v>
      </c>
      <c r="C25" s="287">
        <f>data!C88</f>
        <v>0</v>
      </c>
      <c r="D25" s="287">
        <f>data!D88</f>
        <v>0</v>
      </c>
      <c r="E25" s="287">
        <f>data!E88</f>
        <v>16945</v>
      </c>
      <c r="F25" s="287">
        <f>data!F88</f>
        <v>0</v>
      </c>
      <c r="G25" s="287">
        <f>data!G88</f>
        <v>0</v>
      </c>
      <c r="H25" s="287">
        <f>data!H88</f>
        <v>0</v>
      </c>
      <c r="I25" s="287">
        <f>data!I88</f>
        <v>0</v>
      </c>
    </row>
    <row r="26" spans="1:9" ht="18" customHeight="1">
      <c r="A26" s="279">
        <v>21</v>
      </c>
      <c r="B26" s="295" t="s">
        <v>982</v>
      </c>
      <c r="C26" s="287">
        <f>data!C89</f>
        <v>0</v>
      </c>
      <c r="D26" s="287">
        <f>data!D89</f>
        <v>0</v>
      </c>
      <c r="E26" s="287">
        <f>data!E89</f>
        <v>347199</v>
      </c>
      <c r="F26" s="287">
        <f>data!F89</f>
        <v>0</v>
      </c>
      <c r="G26" s="287">
        <f>data!G89</f>
        <v>0</v>
      </c>
      <c r="H26" s="287">
        <f>data!H89</f>
        <v>0</v>
      </c>
      <c r="I26" s="287">
        <f>data!I89</f>
        <v>0</v>
      </c>
    </row>
    <row r="27" spans="1:9" ht="20.100000000000001" customHeight="1">
      <c r="A27" s="279" t="s">
        <v>983</v>
      </c>
      <c r="B27" s="287"/>
      <c r="C27" s="297"/>
      <c r="D27" s="297"/>
      <c r="E27" s="297"/>
      <c r="F27" s="297"/>
      <c r="G27" s="297"/>
      <c r="H27" s="297"/>
      <c r="I27" s="297"/>
    </row>
    <row r="28" spans="1:9" ht="20.100000000000001" customHeight="1">
      <c r="A28" s="279">
        <v>22</v>
      </c>
      <c r="B28" s="287" t="s">
        <v>984</v>
      </c>
      <c r="C28" s="287">
        <f>data!C90</f>
        <v>0</v>
      </c>
      <c r="D28" s="287">
        <f>data!D90</f>
        <v>0</v>
      </c>
      <c r="E28" s="287">
        <f>data!E90</f>
        <v>340</v>
      </c>
      <c r="F28" s="287">
        <f>data!F90</f>
        <v>0</v>
      </c>
      <c r="G28" s="287">
        <f>data!G90</f>
        <v>0</v>
      </c>
      <c r="H28" s="287">
        <f>data!H90</f>
        <v>0</v>
      </c>
      <c r="I28" s="287">
        <f>data!I90</f>
        <v>0</v>
      </c>
    </row>
    <row r="29" spans="1:9" ht="20.100000000000001" customHeight="1">
      <c r="A29" s="279">
        <v>23</v>
      </c>
      <c r="B29" s="287" t="s">
        <v>985</v>
      </c>
      <c r="C29" s="287">
        <f>data!C91</f>
        <v>0</v>
      </c>
      <c r="D29" s="287">
        <f>data!D91</f>
        <v>0</v>
      </c>
      <c r="E29" s="287">
        <f>data!E91</f>
        <v>355</v>
      </c>
      <c r="F29" s="287">
        <f>data!F91</f>
        <v>0</v>
      </c>
      <c r="G29" s="287">
        <f>data!G91</f>
        <v>0</v>
      </c>
      <c r="H29" s="287">
        <f>data!H91</f>
        <v>0</v>
      </c>
      <c r="I29" s="287">
        <f>data!I91</f>
        <v>0</v>
      </c>
    </row>
    <row r="30" spans="1:9" ht="20.100000000000001" customHeight="1">
      <c r="A30" s="279">
        <v>24</v>
      </c>
      <c r="B30" s="287" t="s">
        <v>986</v>
      </c>
      <c r="C30" s="287">
        <f>data!C92</f>
        <v>0</v>
      </c>
      <c r="D30" s="287">
        <f>data!D92</f>
        <v>0</v>
      </c>
      <c r="E30" s="287">
        <f>data!E92</f>
        <v>340</v>
      </c>
      <c r="F30" s="287">
        <f>data!F92</f>
        <v>0</v>
      </c>
      <c r="G30" s="287">
        <f>data!G92</f>
        <v>0</v>
      </c>
      <c r="H30" s="287">
        <f>data!H92</f>
        <v>0</v>
      </c>
      <c r="I30" s="287">
        <f>data!I92</f>
        <v>0</v>
      </c>
    </row>
    <row r="31" spans="1:9" ht="20.100000000000001" customHeight="1">
      <c r="A31" s="279">
        <v>25</v>
      </c>
      <c r="B31" s="287" t="s">
        <v>987</v>
      </c>
      <c r="C31" s="287">
        <f>data!C93</f>
        <v>0</v>
      </c>
      <c r="D31" s="287">
        <f>data!D93</f>
        <v>0</v>
      </c>
      <c r="E31" s="287">
        <f>data!E93</f>
        <v>1196</v>
      </c>
      <c r="F31" s="287">
        <f>data!F93</f>
        <v>0</v>
      </c>
      <c r="G31" s="287">
        <f>data!G93</f>
        <v>0</v>
      </c>
      <c r="H31" s="287">
        <f>data!H93</f>
        <v>0</v>
      </c>
      <c r="I31" s="287">
        <f>data!I93</f>
        <v>0</v>
      </c>
    </row>
    <row r="32" spans="1:9" ht="20.100000000000001" customHeight="1">
      <c r="A32" s="279">
        <v>26</v>
      </c>
      <c r="B32" s="287" t="s">
        <v>279</v>
      </c>
      <c r="C32" s="294">
        <f>data!C94</f>
        <v>0</v>
      </c>
      <c r="D32" s="294">
        <f>data!D94</f>
        <v>0</v>
      </c>
      <c r="E32" s="294">
        <f>data!E94</f>
        <v>0.45</v>
      </c>
      <c r="F32" s="294">
        <f>data!F94</f>
        <v>0</v>
      </c>
      <c r="G32" s="294">
        <f>data!G94</f>
        <v>0</v>
      </c>
      <c r="H32" s="294">
        <f>data!H94</f>
        <v>0</v>
      </c>
      <c r="I32" s="294">
        <f>data!I94</f>
        <v>0</v>
      </c>
    </row>
    <row r="33" spans="1:9" ht="20.100000000000001" customHeight="1">
      <c r="A33" s="280" t="s">
        <v>969</v>
      </c>
      <c r="B33" s="281"/>
      <c r="C33" s="281"/>
      <c r="D33" s="281"/>
      <c r="E33" s="281"/>
      <c r="F33" s="281"/>
      <c r="G33" s="281"/>
      <c r="H33" s="281"/>
      <c r="I33" s="280"/>
    </row>
    <row r="34" spans="1:9" ht="20.100000000000001" customHeight="1">
      <c r="A34" s="283"/>
      <c r="I34" s="284" t="s">
        <v>988</v>
      </c>
    </row>
    <row r="35" spans="1:9" ht="20.100000000000001" customHeight="1">
      <c r="A35" s="283"/>
      <c r="I35" s="283"/>
    </row>
    <row r="36" spans="1:9" ht="20.100000000000001" customHeight="1">
      <c r="A36" s="285" t="str">
        <f>"Hospital: "&amp;data!C98</f>
        <v>Hospital: Odessa Memorial Healthcare Center</v>
      </c>
      <c r="G36" s="286"/>
      <c r="H36" s="285" t="str">
        <f>"FYE: "&amp;data!C96</f>
        <v>FYE: 12/31/2022</v>
      </c>
    </row>
    <row r="37" spans="1:9" ht="20.100000000000001" customHeight="1">
      <c r="A37" s="279">
        <v>1</v>
      </c>
      <c r="B37" s="287" t="s">
        <v>221</v>
      </c>
      <c r="C37" s="289" t="s">
        <v>28</v>
      </c>
      <c r="D37" s="289" t="s">
        <v>29</v>
      </c>
      <c r="E37" s="289" t="s">
        <v>30</v>
      </c>
      <c r="F37" s="289" t="s">
        <v>31</v>
      </c>
      <c r="G37" s="289" t="s">
        <v>32</v>
      </c>
      <c r="H37" s="289" t="s">
        <v>33</v>
      </c>
      <c r="I37" s="289" t="s">
        <v>34</v>
      </c>
    </row>
    <row r="38" spans="1:9" ht="20.100000000000001" customHeight="1">
      <c r="A38" s="290">
        <v>2</v>
      </c>
      <c r="B38" s="291" t="s">
        <v>971</v>
      </c>
      <c r="C38" s="293"/>
      <c r="D38" s="293" t="s">
        <v>111</v>
      </c>
      <c r="E38" s="293" t="s">
        <v>112</v>
      </c>
      <c r="F38" s="293" t="s">
        <v>989</v>
      </c>
      <c r="G38" s="293" t="s">
        <v>114</v>
      </c>
      <c r="H38" s="293" t="s">
        <v>990</v>
      </c>
      <c r="I38" s="293" t="s">
        <v>116</v>
      </c>
    </row>
    <row r="39" spans="1:9" ht="20.100000000000001" customHeight="1">
      <c r="A39" s="290"/>
      <c r="B39" s="291"/>
      <c r="C39" s="293" t="s">
        <v>110</v>
      </c>
      <c r="D39" s="293" t="s">
        <v>169</v>
      </c>
      <c r="E39" s="292" t="s">
        <v>179</v>
      </c>
      <c r="F39" s="293" t="s">
        <v>180</v>
      </c>
      <c r="G39" s="293" t="s">
        <v>181</v>
      </c>
      <c r="H39" s="293" t="s">
        <v>182</v>
      </c>
      <c r="I39" s="293" t="s">
        <v>181</v>
      </c>
    </row>
    <row r="40" spans="1:9" ht="20.100000000000001" customHeight="1">
      <c r="A40" s="279">
        <v>3</v>
      </c>
      <c r="B40" s="287" t="s">
        <v>975</v>
      </c>
      <c r="C40" s="289" t="s">
        <v>228</v>
      </c>
      <c r="D40" s="289" t="s">
        <v>227</v>
      </c>
      <c r="E40" s="289" t="s">
        <v>227</v>
      </c>
      <c r="F40" s="289" t="s">
        <v>227</v>
      </c>
      <c r="G40" s="289" t="s">
        <v>227</v>
      </c>
      <c r="H40" s="289" t="s">
        <v>229</v>
      </c>
      <c r="I40" s="288" t="s">
        <v>230</v>
      </c>
    </row>
    <row r="41" spans="1:9" ht="20.100000000000001" customHeight="1">
      <c r="A41" s="279">
        <v>4</v>
      </c>
      <c r="B41" s="287" t="s">
        <v>246</v>
      </c>
      <c r="C41" s="287">
        <f>data!J59</f>
        <v>0</v>
      </c>
      <c r="D41" s="287">
        <f>data!K59</f>
        <v>0</v>
      </c>
      <c r="E41" s="287">
        <f>data!L59</f>
        <v>4311</v>
      </c>
      <c r="F41" s="287">
        <f>data!M59</f>
        <v>0</v>
      </c>
      <c r="G41" s="287">
        <f>data!N59</f>
        <v>3598</v>
      </c>
      <c r="H41" s="287">
        <f>data!O59</f>
        <v>0</v>
      </c>
      <c r="I41" s="287">
        <f>data!P59</f>
        <v>0</v>
      </c>
    </row>
    <row r="42" spans="1:9" ht="20.100000000000001" customHeight="1">
      <c r="A42" s="279">
        <v>5</v>
      </c>
      <c r="B42" s="287" t="s">
        <v>247</v>
      </c>
      <c r="C42" s="294">
        <f>data!J60</f>
        <v>0</v>
      </c>
      <c r="D42" s="294">
        <f>data!K60</f>
        <v>0</v>
      </c>
      <c r="E42" s="294">
        <f>data!L60</f>
        <v>17.95</v>
      </c>
      <c r="F42" s="294">
        <f>data!M60</f>
        <v>0</v>
      </c>
      <c r="G42" s="294">
        <f>data!N60</f>
        <v>5.73</v>
      </c>
      <c r="H42" s="294">
        <f>data!O60</f>
        <v>0</v>
      </c>
      <c r="I42" s="294">
        <f>data!P60</f>
        <v>0.06</v>
      </c>
    </row>
    <row r="43" spans="1:9" ht="20.100000000000001" customHeight="1">
      <c r="A43" s="279">
        <v>6</v>
      </c>
      <c r="B43" s="287" t="s">
        <v>248</v>
      </c>
      <c r="C43" s="287">
        <f>data!J61</f>
        <v>0</v>
      </c>
      <c r="D43" s="287">
        <f>data!K61</f>
        <v>0</v>
      </c>
      <c r="E43" s="287">
        <f>data!L61</f>
        <v>1269480</v>
      </c>
      <c r="F43" s="287">
        <f>data!M61</f>
        <v>0</v>
      </c>
      <c r="G43" s="287">
        <f>data!N61</f>
        <v>265887</v>
      </c>
      <c r="H43" s="287">
        <f>data!O61</f>
        <v>0</v>
      </c>
      <c r="I43" s="287">
        <f>data!P61</f>
        <v>3979</v>
      </c>
    </row>
    <row r="44" spans="1:9" ht="20.100000000000001" customHeight="1">
      <c r="A44" s="279">
        <v>7</v>
      </c>
      <c r="B44" s="287" t="s">
        <v>9</v>
      </c>
      <c r="C44" s="287">
        <f>data!J62</f>
        <v>0</v>
      </c>
      <c r="D44" s="287">
        <f>data!K62</f>
        <v>0</v>
      </c>
      <c r="E44" s="287">
        <f>data!L62</f>
        <v>288892</v>
      </c>
      <c r="F44" s="287">
        <f>data!M62</f>
        <v>0</v>
      </c>
      <c r="G44" s="287">
        <f>data!N62</f>
        <v>60507</v>
      </c>
      <c r="H44" s="287">
        <f>data!O62</f>
        <v>0</v>
      </c>
      <c r="I44" s="287">
        <f>data!P62</f>
        <v>905</v>
      </c>
    </row>
    <row r="45" spans="1:9" ht="20.100000000000001" customHeight="1">
      <c r="A45" s="279">
        <v>8</v>
      </c>
      <c r="B45" s="287" t="s">
        <v>249</v>
      </c>
      <c r="C45" s="287">
        <f>data!J63</f>
        <v>0</v>
      </c>
      <c r="D45" s="287">
        <f>data!K63</f>
        <v>0</v>
      </c>
      <c r="E45" s="287">
        <f>data!L63</f>
        <v>489314</v>
      </c>
      <c r="F45" s="287">
        <f>data!M63</f>
        <v>0</v>
      </c>
      <c r="G45" s="287">
        <f>data!N63</f>
        <v>72870</v>
      </c>
      <c r="H45" s="287">
        <f>data!O63</f>
        <v>0</v>
      </c>
      <c r="I45" s="287">
        <f>data!P63</f>
        <v>10350</v>
      </c>
    </row>
    <row r="46" spans="1:9" ht="20.100000000000001" customHeight="1">
      <c r="A46" s="279">
        <v>9</v>
      </c>
      <c r="B46" s="287" t="s">
        <v>250</v>
      </c>
      <c r="C46" s="287">
        <f>data!J64</f>
        <v>0</v>
      </c>
      <c r="D46" s="287">
        <f>data!K64</f>
        <v>0</v>
      </c>
      <c r="E46" s="287">
        <f>data!L64</f>
        <v>47226</v>
      </c>
      <c r="F46" s="287">
        <f>data!M64</f>
        <v>0</v>
      </c>
      <c r="G46" s="287">
        <f>data!N64</f>
        <v>46052</v>
      </c>
      <c r="H46" s="287">
        <f>data!O64</f>
        <v>0</v>
      </c>
      <c r="I46" s="287">
        <f>data!P64</f>
        <v>6649</v>
      </c>
    </row>
    <row r="47" spans="1:9" ht="20.100000000000001" customHeight="1">
      <c r="A47" s="279">
        <v>10</v>
      </c>
      <c r="B47" s="287" t="s">
        <v>497</v>
      </c>
      <c r="C47" s="287">
        <f>data!J65</f>
        <v>0</v>
      </c>
      <c r="D47" s="287">
        <f>data!K65</f>
        <v>0</v>
      </c>
      <c r="E47" s="287">
        <f>data!L65</f>
        <v>484</v>
      </c>
      <c r="F47" s="287">
        <f>data!M65</f>
        <v>0</v>
      </c>
      <c r="G47" s="287">
        <f>data!N65</f>
        <v>26692</v>
      </c>
      <c r="H47" s="287">
        <f>data!O65</f>
        <v>0</v>
      </c>
      <c r="I47" s="287">
        <f>data!P65</f>
        <v>0</v>
      </c>
    </row>
    <row r="48" spans="1:9" ht="20.100000000000001" customHeight="1">
      <c r="A48" s="279">
        <v>11</v>
      </c>
      <c r="B48" s="287" t="s">
        <v>498</v>
      </c>
      <c r="C48" s="287">
        <f>data!J66</f>
        <v>0</v>
      </c>
      <c r="D48" s="287">
        <f>data!K66</f>
        <v>0</v>
      </c>
      <c r="E48" s="287">
        <f>data!L66</f>
        <v>20239</v>
      </c>
      <c r="F48" s="287">
        <f>data!M66</f>
        <v>0</v>
      </c>
      <c r="G48" s="287">
        <f>data!N66</f>
        <v>13138</v>
      </c>
      <c r="H48" s="287">
        <f>data!O66</f>
        <v>0</v>
      </c>
      <c r="I48" s="287">
        <f>data!P66</f>
        <v>577</v>
      </c>
    </row>
    <row r="49" spans="1:11" ht="20.100000000000001" customHeight="1">
      <c r="A49" s="279">
        <v>12</v>
      </c>
      <c r="B49" s="287" t="s">
        <v>11</v>
      </c>
      <c r="C49" s="287">
        <f>data!J67</f>
        <v>0</v>
      </c>
      <c r="D49" s="287">
        <f>data!K67</f>
        <v>0</v>
      </c>
      <c r="E49" s="287">
        <f>data!L67</f>
        <v>135328</v>
      </c>
      <c r="F49" s="287">
        <f>data!M67</f>
        <v>0</v>
      </c>
      <c r="G49" s="287">
        <f>data!N67</f>
        <v>151494</v>
      </c>
      <c r="H49" s="287">
        <f>data!O67</f>
        <v>0</v>
      </c>
      <c r="I49" s="287">
        <f>data!P67</f>
        <v>5727</v>
      </c>
    </row>
    <row r="50" spans="1:11" ht="20.100000000000001" customHeight="1">
      <c r="A50" s="279">
        <v>13</v>
      </c>
      <c r="B50" s="287" t="s">
        <v>976</v>
      </c>
      <c r="C50" s="287">
        <f>data!J68</f>
        <v>0</v>
      </c>
      <c r="D50" s="287">
        <f>data!K68</f>
        <v>0</v>
      </c>
      <c r="E50" s="287">
        <f>data!L68</f>
        <v>0</v>
      </c>
      <c r="F50" s="287">
        <f>data!M68</f>
        <v>0</v>
      </c>
      <c r="G50" s="287">
        <f>data!N68</f>
        <v>0</v>
      </c>
      <c r="H50" s="287">
        <f>data!O68</f>
        <v>0</v>
      </c>
      <c r="I50" s="287">
        <f>data!P68</f>
        <v>0</v>
      </c>
    </row>
    <row r="51" spans="1:11" ht="20.100000000000001" customHeight="1">
      <c r="A51" s="279">
        <v>14</v>
      </c>
      <c r="B51" s="287" t="s">
        <v>977</v>
      </c>
      <c r="C51" s="287">
        <f>data!J69</f>
        <v>0</v>
      </c>
      <c r="D51" s="287">
        <f>data!K69</f>
        <v>0</v>
      </c>
      <c r="E51" s="287">
        <f>data!L69</f>
        <v>-9463</v>
      </c>
      <c r="F51" s="287">
        <f>data!M69</f>
        <v>0</v>
      </c>
      <c r="G51" s="287">
        <f>data!N69</f>
        <v>8323</v>
      </c>
      <c r="H51" s="287">
        <f>data!O69</f>
        <v>0</v>
      </c>
      <c r="I51" s="287">
        <f>data!P69</f>
        <v>0</v>
      </c>
    </row>
    <row r="52" spans="1:11" ht="20.100000000000001" customHeight="1">
      <c r="A52" s="279">
        <v>15</v>
      </c>
      <c r="B52" s="287" t="s">
        <v>269</v>
      </c>
      <c r="C52" s="287">
        <f>-data!J84</f>
        <v>0</v>
      </c>
      <c r="D52" s="287">
        <f>-data!K84</f>
        <v>0</v>
      </c>
      <c r="E52" s="287">
        <f>-data!L84</f>
        <v>0</v>
      </c>
      <c r="F52" s="287">
        <f>-data!M84</f>
        <v>0</v>
      </c>
      <c r="G52" s="287">
        <f>-data!N84</f>
        <v>-20</v>
      </c>
      <c r="H52" s="287">
        <f>-data!O84</f>
        <v>0</v>
      </c>
      <c r="I52" s="287">
        <f>-data!P84</f>
        <v>0</v>
      </c>
    </row>
    <row r="53" spans="1:11" ht="20.100000000000001" customHeight="1">
      <c r="A53" s="279">
        <v>16</v>
      </c>
      <c r="B53" s="295" t="s">
        <v>978</v>
      </c>
      <c r="C53" s="287">
        <f>data!J85</f>
        <v>0</v>
      </c>
      <c r="D53" s="287">
        <f>data!K85</f>
        <v>0</v>
      </c>
      <c r="E53" s="287">
        <f>data!L85</f>
        <v>2241500</v>
      </c>
      <c r="F53" s="287">
        <f>data!M85</f>
        <v>0</v>
      </c>
      <c r="G53" s="287">
        <f>data!N85</f>
        <v>644943</v>
      </c>
      <c r="H53" s="287">
        <f>data!O85</f>
        <v>0</v>
      </c>
      <c r="I53" s="287">
        <f>data!P85</f>
        <v>28187</v>
      </c>
    </row>
    <row r="54" spans="1:11" ht="20.100000000000001" customHeight="1">
      <c r="A54" s="279">
        <v>17</v>
      </c>
      <c r="B54" s="287" t="s">
        <v>271</v>
      </c>
      <c r="C54" s="297"/>
      <c r="D54" s="297"/>
      <c r="E54" s="297"/>
      <c r="F54" s="297"/>
      <c r="G54" s="297"/>
      <c r="H54" s="297"/>
      <c r="I54" s="297"/>
    </row>
    <row r="55" spans="1:11" ht="20.100000000000001" customHeight="1">
      <c r="A55" s="279">
        <v>18</v>
      </c>
      <c r="B55" s="287" t="s">
        <v>979</v>
      </c>
      <c r="C55" s="295">
        <f>+data!M675</f>
        <v>0</v>
      </c>
      <c r="D55" s="295">
        <f>+data!M676</f>
        <v>0</v>
      </c>
      <c r="E55" s="295">
        <f>+data!M677</f>
        <v>2173458</v>
      </c>
      <c r="F55" s="295">
        <f>+data!M678</f>
        <v>0</v>
      </c>
      <c r="G55" s="295">
        <f>+data!M679</f>
        <v>557417</v>
      </c>
      <c r="H55" s="295">
        <f>+data!M680</f>
        <v>0</v>
      </c>
      <c r="I55" s="295">
        <f>+data!M681</f>
        <v>28508</v>
      </c>
    </row>
    <row r="56" spans="1:11" ht="20.100000000000001" customHeight="1">
      <c r="A56" s="279">
        <v>19</v>
      </c>
      <c r="B56" s="295" t="s">
        <v>980</v>
      </c>
      <c r="C56" s="287">
        <f>data!J87</f>
        <v>0</v>
      </c>
      <c r="D56" s="287">
        <f>data!K87</f>
        <v>0</v>
      </c>
      <c r="E56" s="287">
        <f>data!L87</f>
        <v>1332818</v>
      </c>
      <c r="F56" s="287">
        <f>data!M87</f>
        <v>0</v>
      </c>
      <c r="G56" s="287">
        <f>data!N87</f>
        <v>439262</v>
      </c>
      <c r="H56" s="287">
        <f>data!O87</f>
        <v>0</v>
      </c>
      <c r="I56" s="287">
        <f>data!P87</f>
        <v>0</v>
      </c>
    </row>
    <row r="57" spans="1:11" ht="20.100000000000001" customHeight="1">
      <c r="A57" s="279">
        <v>20</v>
      </c>
      <c r="B57" s="295" t="s">
        <v>981</v>
      </c>
      <c r="C57" s="287">
        <f>data!J88</f>
        <v>0</v>
      </c>
      <c r="D57" s="287">
        <f>data!K88</f>
        <v>0</v>
      </c>
      <c r="E57" s="287">
        <f>data!L88</f>
        <v>0</v>
      </c>
      <c r="F57" s="287">
        <f>data!M88</f>
        <v>0</v>
      </c>
      <c r="G57" s="287">
        <f>data!N88</f>
        <v>0</v>
      </c>
      <c r="H57" s="287">
        <f>data!O88</f>
        <v>0</v>
      </c>
      <c r="I57" s="287">
        <f>data!P88</f>
        <v>30367</v>
      </c>
    </row>
    <row r="58" spans="1:11" ht="20.100000000000001" customHeight="1">
      <c r="A58" s="279">
        <v>21</v>
      </c>
      <c r="B58" s="295" t="s">
        <v>982</v>
      </c>
      <c r="C58" s="287">
        <f>data!J89</f>
        <v>0</v>
      </c>
      <c r="D58" s="287">
        <f>data!K89</f>
        <v>0</v>
      </c>
      <c r="E58" s="287">
        <f>data!L89</f>
        <v>1332818</v>
      </c>
      <c r="F58" s="287">
        <f>data!M89</f>
        <v>0</v>
      </c>
      <c r="G58" s="287">
        <f>data!N89</f>
        <v>439262</v>
      </c>
      <c r="H58" s="287">
        <f>data!O89</f>
        <v>0</v>
      </c>
      <c r="I58" s="287">
        <f>data!P89</f>
        <v>30367</v>
      </c>
    </row>
    <row r="59" spans="1:11" ht="20.100000000000001" customHeight="1">
      <c r="A59" s="279" t="s">
        <v>983</v>
      </c>
      <c r="B59" s="287"/>
      <c r="C59" s="297"/>
      <c r="D59" s="297"/>
      <c r="E59" s="297"/>
      <c r="F59" s="297"/>
      <c r="G59" s="297"/>
      <c r="H59" s="297"/>
      <c r="I59" s="297"/>
    </row>
    <row r="60" spans="1:11" ht="20.100000000000001" customHeight="1">
      <c r="A60" s="279">
        <v>22</v>
      </c>
      <c r="B60" s="287" t="s">
        <v>984</v>
      </c>
      <c r="C60" s="287">
        <f>data!J90</f>
        <v>0</v>
      </c>
      <c r="D60" s="287">
        <f>data!K90</f>
        <v>0</v>
      </c>
      <c r="E60" s="287">
        <f>data!L90</f>
        <v>7136</v>
      </c>
      <c r="F60" s="287">
        <f>data!M90</f>
        <v>0</v>
      </c>
      <c r="G60" s="287">
        <f>data!N90</f>
        <v>5834</v>
      </c>
      <c r="H60" s="287">
        <f>data!O90</f>
        <v>0</v>
      </c>
      <c r="I60" s="287">
        <f>data!P90</f>
        <v>302</v>
      </c>
      <c r="K60" s="298"/>
    </row>
    <row r="61" spans="1:11" ht="20.100000000000001" customHeight="1">
      <c r="A61" s="279">
        <v>23</v>
      </c>
      <c r="B61" s="287" t="s">
        <v>985</v>
      </c>
      <c r="C61" s="287">
        <f>data!J91</f>
        <v>0</v>
      </c>
      <c r="D61" s="287">
        <f>data!K91</f>
        <v>0</v>
      </c>
      <c r="E61" s="287">
        <f>data!L91</f>
        <v>12044</v>
      </c>
      <c r="F61" s="287">
        <f>data!M91</f>
        <v>0</v>
      </c>
      <c r="G61" s="287">
        <f>data!N91</f>
        <v>0</v>
      </c>
      <c r="H61" s="287">
        <f>data!O91</f>
        <v>0</v>
      </c>
      <c r="I61" s="287">
        <f>data!P91</f>
        <v>0</v>
      </c>
    </row>
    <row r="62" spans="1:11" ht="20.100000000000001" customHeight="1">
      <c r="A62" s="279">
        <v>24</v>
      </c>
      <c r="B62" s="287" t="s">
        <v>986</v>
      </c>
      <c r="C62" s="287">
        <f>data!J92</f>
        <v>0</v>
      </c>
      <c r="D62" s="287">
        <f>data!K92</f>
        <v>0</v>
      </c>
      <c r="E62" s="287">
        <f>data!L92</f>
        <v>7136</v>
      </c>
      <c r="F62" s="287">
        <f>data!M92</f>
        <v>0</v>
      </c>
      <c r="G62" s="287">
        <f>data!N92</f>
        <v>5834</v>
      </c>
      <c r="H62" s="287">
        <f>data!O92</f>
        <v>0</v>
      </c>
      <c r="I62" s="287">
        <f>data!P92</f>
        <v>302</v>
      </c>
    </row>
    <row r="63" spans="1:11" ht="20.100000000000001" customHeight="1">
      <c r="A63" s="279">
        <v>25</v>
      </c>
      <c r="B63" s="287" t="s">
        <v>987</v>
      </c>
      <c r="C63" s="287">
        <f>data!J93</f>
        <v>0</v>
      </c>
      <c r="D63" s="287">
        <f>data!K93</f>
        <v>0</v>
      </c>
      <c r="E63" s="287">
        <f>data!L93</f>
        <v>40595</v>
      </c>
      <c r="F63" s="287">
        <f>data!M93</f>
        <v>0</v>
      </c>
      <c r="G63" s="287">
        <f>data!N93</f>
        <v>2365</v>
      </c>
      <c r="H63" s="287">
        <f>data!O93</f>
        <v>0</v>
      </c>
      <c r="I63" s="287">
        <f>data!P93</f>
        <v>208</v>
      </c>
    </row>
    <row r="64" spans="1:11" ht="20.100000000000001" customHeight="1">
      <c r="A64" s="279">
        <v>26</v>
      </c>
      <c r="B64" s="287" t="s">
        <v>279</v>
      </c>
      <c r="C64" s="294">
        <f>data!J94</f>
        <v>0</v>
      </c>
      <c r="D64" s="294">
        <f>data!K94</f>
        <v>0</v>
      </c>
      <c r="E64" s="294">
        <f>data!L94</f>
        <v>15.26</v>
      </c>
      <c r="F64" s="294">
        <f>data!M94</f>
        <v>0</v>
      </c>
      <c r="G64" s="294">
        <f>data!N94</f>
        <v>3.85</v>
      </c>
      <c r="H64" s="294">
        <f>data!O94</f>
        <v>0</v>
      </c>
      <c r="I64" s="294">
        <f>data!P94</f>
        <v>0.05</v>
      </c>
    </row>
    <row r="65" spans="1:9" ht="20.100000000000001" customHeight="1">
      <c r="A65" s="280" t="s">
        <v>969</v>
      </c>
      <c r="B65" s="281"/>
      <c r="C65" s="281"/>
      <c r="D65" s="281"/>
      <c r="E65" s="281"/>
      <c r="F65" s="281"/>
      <c r="G65" s="281"/>
      <c r="H65" s="281"/>
      <c r="I65" s="280"/>
    </row>
    <row r="66" spans="1:9" ht="20.100000000000001" customHeight="1">
      <c r="D66" s="283"/>
      <c r="I66" s="284" t="s">
        <v>991</v>
      </c>
    </row>
    <row r="67" spans="1:9" ht="20.100000000000001" customHeight="1">
      <c r="A67" s="283"/>
    </row>
    <row r="68" spans="1:9" ht="20.100000000000001" customHeight="1">
      <c r="A68" s="285" t="str">
        <f>"Hospital: "&amp;data!C98</f>
        <v>Hospital: Odessa Memorial Healthcare Center</v>
      </c>
      <c r="G68" s="286"/>
      <c r="H68" s="285" t="str">
        <f>"FYE: "&amp;data!C96</f>
        <v>FYE: 12/31/2022</v>
      </c>
    </row>
    <row r="69" spans="1:9" ht="20.100000000000001" customHeight="1">
      <c r="A69" s="279">
        <v>1</v>
      </c>
      <c r="B69" s="287" t="s">
        <v>221</v>
      </c>
      <c r="C69" s="289" t="s">
        <v>35</v>
      </c>
      <c r="D69" s="289" t="s">
        <v>36</v>
      </c>
      <c r="E69" s="289" t="s">
        <v>37</v>
      </c>
      <c r="F69" s="289" t="s">
        <v>38</v>
      </c>
      <c r="G69" s="289" t="s">
        <v>39</v>
      </c>
      <c r="H69" s="289" t="s">
        <v>40</v>
      </c>
      <c r="I69" s="289" t="s">
        <v>41</v>
      </c>
    </row>
    <row r="70" spans="1:9" ht="20.100000000000001" customHeight="1">
      <c r="A70" s="290">
        <v>2</v>
      </c>
      <c r="B70" s="291" t="s">
        <v>971</v>
      </c>
      <c r="C70" s="293" t="s">
        <v>117</v>
      </c>
      <c r="D70" s="293"/>
      <c r="E70" s="293" t="s">
        <v>119</v>
      </c>
      <c r="F70" s="293" t="s">
        <v>120</v>
      </c>
      <c r="G70" s="293"/>
      <c r="H70" s="293" t="s">
        <v>122</v>
      </c>
      <c r="I70" s="293" t="s">
        <v>123</v>
      </c>
    </row>
    <row r="71" spans="1:9" ht="20.100000000000001" customHeight="1">
      <c r="A71" s="290"/>
      <c r="B71" s="291"/>
      <c r="C71" s="293" t="s">
        <v>183</v>
      </c>
      <c r="D71" s="293" t="s">
        <v>992</v>
      </c>
      <c r="E71" s="293" t="s">
        <v>181</v>
      </c>
      <c r="F71" s="293" t="s">
        <v>184</v>
      </c>
      <c r="G71" s="293" t="s">
        <v>121</v>
      </c>
      <c r="H71" s="293" t="s">
        <v>185</v>
      </c>
      <c r="I71" s="293" t="s">
        <v>186</v>
      </c>
    </row>
    <row r="72" spans="1:9" ht="20.100000000000001" customHeight="1">
      <c r="A72" s="279">
        <v>3</v>
      </c>
      <c r="B72" s="287" t="s">
        <v>975</v>
      </c>
      <c r="C72" s="289" t="s">
        <v>993</v>
      </c>
      <c r="D72" s="288" t="s">
        <v>994</v>
      </c>
      <c r="E72" s="299"/>
      <c r="F72" s="299"/>
      <c r="G72" s="288" t="s">
        <v>995</v>
      </c>
      <c r="H72" s="288" t="s">
        <v>995</v>
      </c>
      <c r="I72" s="289" t="s">
        <v>235</v>
      </c>
    </row>
    <row r="73" spans="1:9" ht="20.100000000000001" customHeight="1">
      <c r="A73" s="279">
        <v>4</v>
      </c>
      <c r="B73" s="287" t="s">
        <v>246</v>
      </c>
      <c r="C73" s="287">
        <f>data!Q59</f>
        <v>0</v>
      </c>
      <c r="D73" s="295">
        <f>data!R59</f>
        <v>0</v>
      </c>
      <c r="E73" s="299"/>
      <c r="F73" s="299"/>
      <c r="G73" s="287">
        <f>data!U59</f>
        <v>9001</v>
      </c>
      <c r="H73" s="287">
        <f>data!V59</f>
        <v>215</v>
      </c>
      <c r="I73" s="287">
        <f>data!W59</f>
        <v>0</v>
      </c>
    </row>
    <row r="74" spans="1:9" ht="20.100000000000001" customHeight="1">
      <c r="A74" s="279">
        <v>5</v>
      </c>
      <c r="B74" s="287" t="s">
        <v>247</v>
      </c>
      <c r="C74" s="294">
        <f>data!Q60</f>
        <v>0</v>
      </c>
      <c r="D74" s="294">
        <f>data!R60</f>
        <v>0</v>
      </c>
      <c r="E74" s="294">
        <f>data!S60</f>
        <v>7.0000000000000007E-2</v>
      </c>
      <c r="F74" s="294">
        <f>data!T60</f>
        <v>0</v>
      </c>
      <c r="G74" s="294">
        <f>data!U60</f>
        <v>1.1399999999999999</v>
      </c>
      <c r="H74" s="294">
        <f>data!V60</f>
        <v>0.23</v>
      </c>
      <c r="I74" s="294">
        <f>data!W60</f>
        <v>0</v>
      </c>
    </row>
    <row r="75" spans="1:9" ht="20.100000000000001" customHeight="1">
      <c r="A75" s="279">
        <v>6</v>
      </c>
      <c r="B75" s="287" t="s">
        <v>248</v>
      </c>
      <c r="C75" s="287">
        <f>data!Q61</f>
        <v>0</v>
      </c>
      <c r="D75" s="287">
        <f>data!R61</f>
        <v>0</v>
      </c>
      <c r="E75" s="287">
        <f>data!S61</f>
        <v>3609</v>
      </c>
      <c r="F75" s="287">
        <f>data!T61</f>
        <v>0</v>
      </c>
      <c r="G75" s="287">
        <f>data!U61</f>
        <v>79420</v>
      </c>
      <c r="H75" s="287">
        <f>data!V61</f>
        <v>21383</v>
      </c>
      <c r="I75" s="287">
        <f>data!W61</f>
        <v>0</v>
      </c>
    </row>
    <row r="76" spans="1:9" ht="20.100000000000001" customHeight="1">
      <c r="A76" s="279">
        <v>7</v>
      </c>
      <c r="B76" s="287" t="s">
        <v>9</v>
      </c>
      <c r="C76" s="287">
        <f>data!Q62</f>
        <v>0</v>
      </c>
      <c r="D76" s="287">
        <f>data!R62</f>
        <v>0</v>
      </c>
      <c r="E76" s="287">
        <f>data!S62</f>
        <v>821</v>
      </c>
      <c r="F76" s="287">
        <f>data!T62</f>
        <v>0</v>
      </c>
      <c r="G76" s="287">
        <f>data!U62</f>
        <v>18073</v>
      </c>
      <c r="H76" s="287">
        <f>data!V62</f>
        <v>4866</v>
      </c>
      <c r="I76" s="287">
        <f>data!W62</f>
        <v>0</v>
      </c>
    </row>
    <row r="77" spans="1:9" ht="20.100000000000001" customHeight="1">
      <c r="A77" s="279">
        <v>8</v>
      </c>
      <c r="B77" s="287" t="s">
        <v>249</v>
      </c>
      <c r="C77" s="287">
        <f>data!Q63</f>
        <v>0</v>
      </c>
      <c r="D77" s="287">
        <f>data!R63</f>
        <v>0</v>
      </c>
      <c r="E77" s="287">
        <f>data!S63</f>
        <v>0</v>
      </c>
      <c r="F77" s="287">
        <f>data!T63</f>
        <v>0</v>
      </c>
      <c r="G77" s="287">
        <f>data!U63</f>
        <v>57203</v>
      </c>
      <c r="H77" s="287">
        <f>data!V63</f>
        <v>104</v>
      </c>
      <c r="I77" s="287">
        <f>data!W63</f>
        <v>0</v>
      </c>
    </row>
    <row r="78" spans="1:9" ht="20.100000000000001" customHeight="1">
      <c r="A78" s="279">
        <v>9</v>
      </c>
      <c r="B78" s="287" t="s">
        <v>250</v>
      </c>
      <c r="C78" s="287">
        <f>data!Q64</f>
        <v>0</v>
      </c>
      <c r="D78" s="287">
        <f>data!R64</f>
        <v>0</v>
      </c>
      <c r="E78" s="287">
        <f>data!S64</f>
        <v>25596</v>
      </c>
      <c r="F78" s="287">
        <f>data!T64</f>
        <v>0</v>
      </c>
      <c r="G78" s="287">
        <f>data!U64</f>
        <v>73004</v>
      </c>
      <c r="H78" s="287">
        <f>data!V64</f>
        <v>104</v>
      </c>
      <c r="I78" s="287">
        <f>data!W64</f>
        <v>0</v>
      </c>
    </row>
    <row r="79" spans="1:9" ht="20.100000000000001" customHeight="1">
      <c r="A79" s="279">
        <v>10</v>
      </c>
      <c r="B79" s="287" t="s">
        <v>497</v>
      </c>
      <c r="C79" s="287">
        <f>data!Q65</f>
        <v>0</v>
      </c>
      <c r="D79" s="287">
        <f>data!R65</f>
        <v>0</v>
      </c>
      <c r="E79" s="287">
        <f>data!S65</f>
        <v>0</v>
      </c>
      <c r="F79" s="287">
        <f>data!T65</f>
        <v>0</v>
      </c>
      <c r="G79" s="287">
        <f>data!U65</f>
        <v>0</v>
      </c>
      <c r="H79" s="287">
        <f>data!V65</f>
        <v>0</v>
      </c>
      <c r="I79" s="287">
        <f>data!W65</f>
        <v>0</v>
      </c>
    </row>
    <row r="80" spans="1:9" ht="20.100000000000001" customHeight="1">
      <c r="A80" s="279">
        <v>11</v>
      </c>
      <c r="B80" s="287" t="s">
        <v>498</v>
      </c>
      <c r="C80" s="287">
        <f>data!Q66</f>
        <v>0</v>
      </c>
      <c r="D80" s="287">
        <f>data!R66</f>
        <v>0</v>
      </c>
      <c r="E80" s="287">
        <f>data!S66</f>
        <v>0</v>
      </c>
      <c r="F80" s="287">
        <f>data!T66</f>
        <v>0</v>
      </c>
      <c r="G80" s="287">
        <f>data!U66</f>
        <v>167187</v>
      </c>
      <c r="H80" s="287">
        <f>data!V66</f>
        <v>4265</v>
      </c>
      <c r="I80" s="287">
        <f>data!W66</f>
        <v>0</v>
      </c>
    </row>
    <row r="81" spans="1:9" ht="20.100000000000001" customHeight="1">
      <c r="A81" s="279">
        <v>12</v>
      </c>
      <c r="B81" s="287" t="s">
        <v>11</v>
      </c>
      <c r="C81" s="287">
        <f>data!Q67</f>
        <v>0</v>
      </c>
      <c r="D81" s="287">
        <f>data!R67</f>
        <v>0</v>
      </c>
      <c r="E81" s="287">
        <f>data!S67</f>
        <v>15039</v>
      </c>
      <c r="F81" s="287">
        <f>data!T67</f>
        <v>0</v>
      </c>
      <c r="G81" s="287">
        <f>data!U67</f>
        <v>4039</v>
      </c>
      <c r="H81" s="287">
        <f>data!V67</f>
        <v>1403</v>
      </c>
      <c r="I81" s="287">
        <f>data!W67</f>
        <v>0</v>
      </c>
    </row>
    <row r="82" spans="1:9" ht="20.100000000000001" customHeight="1">
      <c r="A82" s="279">
        <v>13</v>
      </c>
      <c r="B82" s="287" t="s">
        <v>976</v>
      </c>
      <c r="C82" s="287">
        <f>data!Q68</f>
        <v>0</v>
      </c>
      <c r="D82" s="287">
        <f>data!R68</f>
        <v>0</v>
      </c>
      <c r="E82" s="287">
        <f>data!S68</f>
        <v>0</v>
      </c>
      <c r="F82" s="287">
        <f>data!T68</f>
        <v>0</v>
      </c>
      <c r="G82" s="287">
        <f>data!U68</f>
        <v>0</v>
      </c>
      <c r="H82" s="287">
        <f>data!V68</f>
        <v>0</v>
      </c>
      <c r="I82" s="287">
        <f>data!W68</f>
        <v>0</v>
      </c>
    </row>
    <row r="83" spans="1:9" ht="20.100000000000001" customHeight="1">
      <c r="A83" s="279">
        <v>14</v>
      </c>
      <c r="B83" s="287" t="s">
        <v>977</v>
      </c>
      <c r="C83" s="287">
        <f>data!Q69</f>
        <v>0</v>
      </c>
      <c r="D83" s="287">
        <f>data!R69</f>
        <v>0</v>
      </c>
      <c r="E83" s="287">
        <f>data!S69</f>
        <v>0</v>
      </c>
      <c r="F83" s="287">
        <f>data!T69</f>
        <v>0</v>
      </c>
      <c r="G83" s="287">
        <f>data!U69</f>
        <v>2068</v>
      </c>
      <c r="H83" s="287">
        <f>data!V69</f>
        <v>59</v>
      </c>
      <c r="I83" s="287">
        <f>data!W69</f>
        <v>0</v>
      </c>
    </row>
    <row r="84" spans="1:9" ht="20.100000000000001" customHeight="1">
      <c r="A84" s="279">
        <v>15</v>
      </c>
      <c r="B84" s="287" t="s">
        <v>269</v>
      </c>
      <c r="C84" s="287">
        <f>data!Q84</f>
        <v>0</v>
      </c>
      <c r="D84" s="287">
        <f>data!R84</f>
        <v>0</v>
      </c>
      <c r="E84" s="287">
        <f>data!S84</f>
        <v>0</v>
      </c>
      <c r="F84" s="287">
        <f>data!T84</f>
        <v>0</v>
      </c>
      <c r="G84" s="287">
        <f>data!U84</f>
        <v>0</v>
      </c>
      <c r="H84" s="287">
        <f>data!V84</f>
        <v>0</v>
      </c>
      <c r="I84" s="287">
        <f>data!W84</f>
        <v>0</v>
      </c>
    </row>
    <row r="85" spans="1:9" ht="20.100000000000001" customHeight="1">
      <c r="A85" s="279">
        <v>16</v>
      </c>
      <c r="B85" s="295" t="s">
        <v>978</v>
      </c>
      <c r="C85" s="287">
        <f>data!Q85</f>
        <v>0</v>
      </c>
      <c r="D85" s="287">
        <f>data!R85</f>
        <v>0</v>
      </c>
      <c r="E85" s="287">
        <f>data!S85</f>
        <v>45065</v>
      </c>
      <c r="F85" s="287">
        <f>data!T85</f>
        <v>0</v>
      </c>
      <c r="G85" s="287">
        <f>data!U85</f>
        <v>400994</v>
      </c>
      <c r="H85" s="287">
        <f>data!V85</f>
        <v>32184</v>
      </c>
      <c r="I85" s="287">
        <f>data!W85</f>
        <v>0</v>
      </c>
    </row>
    <row r="86" spans="1:9" ht="20.100000000000001" customHeight="1">
      <c r="A86" s="279">
        <v>17</v>
      </c>
      <c r="B86" s="287" t="s">
        <v>271</v>
      </c>
      <c r="C86" s="297"/>
      <c r="D86" s="297"/>
      <c r="E86" s="297"/>
      <c r="F86" s="297"/>
      <c r="G86" s="297"/>
      <c r="H86" s="297"/>
      <c r="I86" s="297"/>
    </row>
    <row r="87" spans="1:9" ht="20.100000000000001" customHeight="1">
      <c r="A87" s="279">
        <v>18</v>
      </c>
      <c r="B87" s="287" t="s">
        <v>979</v>
      </c>
      <c r="C87" s="295">
        <f>+data!M682</f>
        <v>0</v>
      </c>
      <c r="D87" s="295">
        <f>+data!M683</f>
        <v>0</v>
      </c>
      <c r="E87" s="295">
        <f>+data!M684</f>
        <v>56705</v>
      </c>
      <c r="F87" s="295">
        <f>+data!M685</f>
        <v>0</v>
      </c>
      <c r="G87" s="295">
        <f>+data!M686</f>
        <v>282716</v>
      </c>
      <c r="H87" s="295">
        <f>+data!M687</f>
        <v>17334</v>
      </c>
      <c r="I87" s="295">
        <f>+data!M688</f>
        <v>0</v>
      </c>
    </row>
    <row r="88" spans="1:9" ht="20.100000000000001" customHeight="1">
      <c r="A88" s="279">
        <v>19</v>
      </c>
      <c r="B88" s="295" t="s">
        <v>980</v>
      </c>
      <c r="C88" s="287">
        <f>data!Q87</f>
        <v>0</v>
      </c>
      <c r="D88" s="287">
        <f>data!R87</f>
        <v>0</v>
      </c>
      <c r="E88" s="287">
        <f>data!S87</f>
        <v>6860</v>
      </c>
      <c r="F88" s="287">
        <f>data!T87</f>
        <v>0</v>
      </c>
      <c r="G88" s="287">
        <f>data!U87</f>
        <v>69950</v>
      </c>
      <c r="H88" s="287">
        <f>data!V87</f>
        <v>5700</v>
      </c>
      <c r="I88" s="287">
        <f>data!W87</f>
        <v>0</v>
      </c>
    </row>
    <row r="89" spans="1:9" ht="20.100000000000001" customHeight="1">
      <c r="A89" s="279">
        <v>20</v>
      </c>
      <c r="B89" s="295" t="s">
        <v>981</v>
      </c>
      <c r="C89" s="287">
        <f>data!Q88</f>
        <v>0</v>
      </c>
      <c r="D89" s="287">
        <f>data!R88</f>
        <v>0</v>
      </c>
      <c r="E89" s="287">
        <f>data!S88</f>
        <v>8915</v>
      </c>
      <c r="F89" s="287">
        <f>data!T88</f>
        <v>0</v>
      </c>
      <c r="G89" s="287">
        <f>data!U88</f>
        <v>852236</v>
      </c>
      <c r="H89" s="287">
        <f>data!V88</f>
        <v>35160</v>
      </c>
      <c r="I89" s="287">
        <f>data!W88</f>
        <v>0</v>
      </c>
    </row>
    <row r="90" spans="1:9" ht="20.100000000000001" customHeight="1">
      <c r="A90" s="279">
        <v>21</v>
      </c>
      <c r="B90" s="295" t="s">
        <v>982</v>
      </c>
      <c r="C90" s="287">
        <f>data!Q89</f>
        <v>0</v>
      </c>
      <c r="D90" s="287">
        <f>data!R89</f>
        <v>0</v>
      </c>
      <c r="E90" s="287">
        <f>data!S89</f>
        <v>15775</v>
      </c>
      <c r="F90" s="287">
        <f>data!T89</f>
        <v>0</v>
      </c>
      <c r="G90" s="287">
        <f>data!U89</f>
        <v>922186</v>
      </c>
      <c r="H90" s="287">
        <f>data!V89</f>
        <v>40860</v>
      </c>
      <c r="I90" s="287">
        <f>data!W89</f>
        <v>0</v>
      </c>
    </row>
    <row r="91" spans="1:9" ht="20.100000000000001" customHeight="1">
      <c r="A91" s="279" t="s">
        <v>983</v>
      </c>
      <c r="B91" s="287"/>
      <c r="C91" s="297"/>
      <c r="D91" s="297"/>
      <c r="E91" s="297"/>
      <c r="F91" s="297"/>
      <c r="G91" s="297"/>
      <c r="H91" s="297"/>
      <c r="I91" s="297"/>
    </row>
    <row r="92" spans="1:9" ht="20.100000000000001" customHeight="1">
      <c r="A92" s="279">
        <v>22</v>
      </c>
      <c r="B92" s="287" t="s">
        <v>984</v>
      </c>
      <c r="C92" s="287">
        <f>data!Q90</f>
        <v>0</v>
      </c>
      <c r="D92" s="287">
        <f>data!R90</f>
        <v>0</v>
      </c>
      <c r="E92" s="287">
        <f>data!S90</f>
        <v>793</v>
      </c>
      <c r="F92" s="287">
        <f>data!T90</f>
        <v>0</v>
      </c>
      <c r="G92" s="287">
        <f>data!U90</f>
        <v>213</v>
      </c>
      <c r="H92" s="287">
        <f>data!V90</f>
        <v>74</v>
      </c>
      <c r="I92" s="287">
        <f>data!W90</f>
        <v>0</v>
      </c>
    </row>
    <row r="93" spans="1:9" ht="20.100000000000001" customHeight="1">
      <c r="A93" s="279">
        <v>23</v>
      </c>
      <c r="B93" s="287" t="s">
        <v>985</v>
      </c>
      <c r="C93" s="287">
        <f>data!Q91</f>
        <v>0</v>
      </c>
      <c r="D93" s="287">
        <f>data!R91</f>
        <v>0</v>
      </c>
      <c r="E93" s="287">
        <f>data!S91</f>
        <v>0</v>
      </c>
      <c r="F93" s="287">
        <f>data!T91</f>
        <v>0</v>
      </c>
      <c r="G93" s="287">
        <f>data!U91</f>
        <v>0</v>
      </c>
      <c r="H93" s="287">
        <f>data!V91</f>
        <v>0</v>
      </c>
      <c r="I93" s="287">
        <f>data!W91</f>
        <v>0</v>
      </c>
    </row>
    <row r="94" spans="1:9" ht="20.100000000000001" customHeight="1">
      <c r="A94" s="279">
        <v>24</v>
      </c>
      <c r="B94" s="287" t="s">
        <v>986</v>
      </c>
      <c r="C94" s="287">
        <f>data!Q92</f>
        <v>0</v>
      </c>
      <c r="D94" s="287">
        <f>data!R92</f>
        <v>0</v>
      </c>
      <c r="E94" s="287">
        <f>data!S92</f>
        <v>793</v>
      </c>
      <c r="F94" s="287">
        <f>data!T92</f>
        <v>0</v>
      </c>
      <c r="G94" s="287">
        <f>data!U92</f>
        <v>213</v>
      </c>
      <c r="H94" s="287">
        <f>data!V92</f>
        <v>74</v>
      </c>
      <c r="I94" s="287">
        <f>data!W92</f>
        <v>0</v>
      </c>
    </row>
    <row r="95" spans="1:9" ht="20.100000000000001" customHeight="1">
      <c r="A95" s="279">
        <v>25</v>
      </c>
      <c r="B95" s="287" t="s">
        <v>987</v>
      </c>
      <c r="C95" s="287">
        <f>data!Q93</f>
        <v>0</v>
      </c>
      <c r="D95" s="287">
        <f>data!R93</f>
        <v>0</v>
      </c>
      <c r="E95" s="287">
        <f>data!S93</f>
        <v>59</v>
      </c>
      <c r="F95" s="287">
        <f>data!T93</f>
        <v>0</v>
      </c>
      <c r="G95" s="287">
        <f>data!U93</f>
        <v>21</v>
      </c>
      <c r="H95" s="287">
        <f>data!V93</f>
        <v>39</v>
      </c>
      <c r="I95" s="287">
        <f>data!W93</f>
        <v>0</v>
      </c>
    </row>
    <row r="96" spans="1:9" ht="20.100000000000001" customHeight="1">
      <c r="A96" s="279">
        <v>26</v>
      </c>
      <c r="B96" s="287" t="s">
        <v>279</v>
      </c>
      <c r="C96" s="294">
        <f>data!Q94</f>
        <v>0</v>
      </c>
      <c r="D96" s="294">
        <f>data!R94</f>
        <v>0</v>
      </c>
      <c r="E96" s="294">
        <f>data!S94</f>
        <v>0.06</v>
      </c>
      <c r="F96" s="294">
        <f>data!T94</f>
        <v>0</v>
      </c>
      <c r="G96" s="294">
        <f>data!U94</f>
        <v>0.02</v>
      </c>
      <c r="H96" s="294">
        <f>data!V94</f>
        <v>0</v>
      </c>
      <c r="I96" s="294">
        <f>data!W94</f>
        <v>0</v>
      </c>
    </row>
    <row r="97" spans="1:9" ht="20.100000000000001" customHeight="1">
      <c r="A97" s="280" t="s">
        <v>969</v>
      </c>
      <c r="B97" s="281"/>
      <c r="C97" s="281"/>
      <c r="D97" s="281"/>
      <c r="E97" s="281"/>
      <c r="F97" s="281"/>
      <c r="G97" s="281"/>
      <c r="H97" s="281"/>
      <c r="I97" s="280"/>
    </row>
    <row r="98" spans="1:9" ht="20.100000000000001" customHeight="1">
      <c r="D98" s="283"/>
      <c r="I98" s="284" t="s">
        <v>996</v>
      </c>
    </row>
    <row r="99" spans="1:9" ht="20.100000000000001" customHeight="1">
      <c r="A99" s="283"/>
    </row>
    <row r="100" spans="1:9" ht="20.100000000000001" customHeight="1">
      <c r="A100" s="285" t="str">
        <f>"Hospital: "&amp;data!C98</f>
        <v>Hospital: Odessa Memorial Healthcare Center</v>
      </c>
      <c r="G100" s="286"/>
      <c r="H100" s="285" t="str">
        <f>"FYE: "&amp;data!C96</f>
        <v>FYE: 12/31/2022</v>
      </c>
    </row>
    <row r="101" spans="1:9" ht="20.100000000000001" customHeight="1">
      <c r="A101" s="279">
        <v>1</v>
      </c>
      <c r="B101" s="287" t="s">
        <v>221</v>
      </c>
      <c r="C101" s="289" t="s">
        <v>42</v>
      </c>
      <c r="D101" s="289" t="s">
        <v>43</v>
      </c>
      <c r="E101" s="289" t="s">
        <v>44</v>
      </c>
      <c r="F101" s="289" t="s">
        <v>45</v>
      </c>
      <c r="G101" s="289" t="s">
        <v>46</v>
      </c>
      <c r="H101" s="289" t="s">
        <v>47</v>
      </c>
      <c r="I101" s="289" t="s">
        <v>48</v>
      </c>
    </row>
    <row r="102" spans="1:9" ht="20.100000000000001" customHeight="1">
      <c r="A102" s="290">
        <v>2</v>
      </c>
      <c r="B102" s="291" t="s">
        <v>971</v>
      </c>
      <c r="C102" s="293" t="s">
        <v>997</v>
      </c>
      <c r="D102" s="293" t="s">
        <v>998</v>
      </c>
      <c r="E102" s="293" t="s">
        <v>998</v>
      </c>
      <c r="F102" s="293" t="s">
        <v>126</v>
      </c>
      <c r="G102" s="293"/>
      <c r="H102" s="293" t="s">
        <v>128</v>
      </c>
      <c r="I102" s="293"/>
    </row>
    <row r="103" spans="1:9" ht="20.100000000000001" customHeight="1">
      <c r="A103" s="290"/>
      <c r="B103" s="291"/>
      <c r="C103" s="293" t="s">
        <v>187</v>
      </c>
      <c r="D103" s="293" t="s">
        <v>188</v>
      </c>
      <c r="E103" s="293" t="s">
        <v>189</v>
      </c>
      <c r="F103" s="293" t="s">
        <v>190</v>
      </c>
      <c r="G103" s="293" t="s">
        <v>127</v>
      </c>
      <c r="H103" s="293" t="s">
        <v>184</v>
      </c>
      <c r="I103" s="293" t="s">
        <v>129</v>
      </c>
    </row>
    <row r="104" spans="1:9" ht="20.100000000000001" customHeight="1">
      <c r="A104" s="279">
        <v>3</v>
      </c>
      <c r="B104" s="287" t="s">
        <v>975</v>
      </c>
      <c r="C104" s="288" t="s">
        <v>236</v>
      </c>
      <c r="D104" s="289" t="s">
        <v>999</v>
      </c>
      <c r="E104" s="289" t="s">
        <v>999</v>
      </c>
      <c r="F104" s="289" t="s">
        <v>999</v>
      </c>
      <c r="G104" s="299"/>
      <c r="H104" s="289" t="s">
        <v>238</v>
      </c>
      <c r="I104" s="289" t="s">
        <v>239</v>
      </c>
    </row>
    <row r="105" spans="1:9" ht="20.100000000000001" customHeight="1">
      <c r="A105" s="279">
        <v>4</v>
      </c>
      <c r="B105" s="287" t="s">
        <v>246</v>
      </c>
      <c r="C105" s="287">
        <f>data!X59</f>
        <v>0</v>
      </c>
      <c r="D105" s="287">
        <f>data!Y59</f>
        <v>733</v>
      </c>
      <c r="E105" s="287">
        <f>data!Z59</f>
        <v>0</v>
      </c>
      <c r="F105" s="287">
        <f>data!AA59</f>
        <v>0</v>
      </c>
      <c r="G105" s="299"/>
      <c r="H105" s="287">
        <f>data!AC59</f>
        <v>0</v>
      </c>
      <c r="I105" s="287">
        <f>data!AD59</f>
        <v>0</v>
      </c>
    </row>
    <row r="106" spans="1:9" ht="20.100000000000001" customHeight="1">
      <c r="A106" s="279">
        <v>5</v>
      </c>
      <c r="B106" s="287" t="s">
        <v>247</v>
      </c>
      <c r="C106" s="294">
        <f>data!X60</f>
        <v>0</v>
      </c>
      <c r="D106" s="294">
        <f>data!Y60</f>
        <v>1.28</v>
      </c>
      <c r="E106" s="294">
        <f>data!Z60</f>
        <v>0</v>
      </c>
      <c r="F106" s="294">
        <f>data!AA60</f>
        <v>0</v>
      </c>
      <c r="G106" s="294">
        <f>data!AB60</f>
        <v>0</v>
      </c>
      <c r="H106" s="294">
        <f>data!AC60</f>
        <v>0</v>
      </c>
      <c r="I106" s="294">
        <f>data!AD60</f>
        <v>0</v>
      </c>
    </row>
    <row r="107" spans="1:9" ht="20.100000000000001" customHeight="1">
      <c r="A107" s="279">
        <v>6</v>
      </c>
      <c r="B107" s="287" t="s">
        <v>248</v>
      </c>
      <c r="C107" s="287">
        <f>data!X61</f>
        <v>0</v>
      </c>
      <c r="D107" s="287">
        <f>data!Y61</f>
        <v>120367</v>
      </c>
      <c r="E107" s="287">
        <f>data!Z61</f>
        <v>0</v>
      </c>
      <c r="F107" s="287">
        <f>data!AA61</f>
        <v>0</v>
      </c>
      <c r="G107" s="287">
        <f>data!AB61</f>
        <v>0</v>
      </c>
      <c r="H107" s="287">
        <f>data!AC61</f>
        <v>0</v>
      </c>
      <c r="I107" s="287">
        <f>data!AD61</f>
        <v>0</v>
      </c>
    </row>
    <row r="108" spans="1:9" ht="20.100000000000001" customHeight="1">
      <c r="A108" s="279">
        <v>7</v>
      </c>
      <c r="B108" s="287" t="s">
        <v>9</v>
      </c>
      <c r="C108" s="287">
        <f>data!X62</f>
        <v>0</v>
      </c>
      <c r="D108" s="287">
        <f>data!Y62</f>
        <v>27392</v>
      </c>
      <c r="E108" s="287">
        <f>data!Z62</f>
        <v>0</v>
      </c>
      <c r="F108" s="287">
        <f>data!AA62</f>
        <v>0</v>
      </c>
      <c r="G108" s="287">
        <f>data!AB62</f>
        <v>0</v>
      </c>
      <c r="H108" s="287">
        <f>data!AC62</f>
        <v>0</v>
      </c>
      <c r="I108" s="287">
        <f>data!AD62</f>
        <v>0</v>
      </c>
    </row>
    <row r="109" spans="1:9" ht="20.100000000000001" customHeight="1">
      <c r="A109" s="279">
        <v>8</v>
      </c>
      <c r="B109" s="287" t="s">
        <v>249</v>
      </c>
      <c r="C109" s="287">
        <f>data!X63</f>
        <v>0</v>
      </c>
      <c r="D109" s="287">
        <f>data!Y63</f>
        <v>584</v>
      </c>
      <c r="E109" s="287">
        <f>data!Z63</f>
        <v>0</v>
      </c>
      <c r="F109" s="287">
        <f>data!AA63</f>
        <v>0</v>
      </c>
      <c r="G109" s="287">
        <f>data!AB63</f>
        <v>19551</v>
      </c>
      <c r="H109" s="287">
        <f>data!AC63</f>
        <v>0</v>
      </c>
      <c r="I109" s="287">
        <f>data!AD63</f>
        <v>0</v>
      </c>
    </row>
    <row r="110" spans="1:9" ht="20.100000000000001" customHeight="1">
      <c r="A110" s="279">
        <v>9</v>
      </c>
      <c r="B110" s="287" t="s">
        <v>250</v>
      </c>
      <c r="C110" s="287">
        <f>data!X64</f>
        <v>0</v>
      </c>
      <c r="D110" s="287">
        <f>data!Y64</f>
        <v>588</v>
      </c>
      <c r="E110" s="287">
        <f>data!Z64</f>
        <v>0</v>
      </c>
      <c r="F110" s="287">
        <f>data!AA64</f>
        <v>0</v>
      </c>
      <c r="G110" s="287">
        <f>data!AB64</f>
        <v>216593</v>
      </c>
      <c r="H110" s="287">
        <f>data!AC64</f>
        <v>0</v>
      </c>
      <c r="I110" s="287">
        <f>data!AD64</f>
        <v>0</v>
      </c>
    </row>
    <row r="111" spans="1:9" ht="20.100000000000001" customHeight="1">
      <c r="A111" s="279">
        <v>10</v>
      </c>
      <c r="B111" s="287" t="s">
        <v>497</v>
      </c>
      <c r="C111" s="287">
        <f>data!X65</f>
        <v>0</v>
      </c>
      <c r="D111" s="287">
        <f>data!Y65</f>
        <v>0</v>
      </c>
      <c r="E111" s="287">
        <f>data!Z65</f>
        <v>0</v>
      </c>
      <c r="F111" s="287">
        <f>data!AA65</f>
        <v>0</v>
      </c>
      <c r="G111" s="287">
        <f>data!AB65</f>
        <v>0</v>
      </c>
      <c r="H111" s="287">
        <f>data!AC65</f>
        <v>0</v>
      </c>
      <c r="I111" s="287">
        <f>data!AD65</f>
        <v>0</v>
      </c>
    </row>
    <row r="112" spans="1:9" ht="20.100000000000001" customHeight="1">
      <c r="A112" s="279">
        <v>11</v>
      </c>
      <c r="B112" s="287" t="s">
        <v>498</v>
      </c>
      <c r="C112" s="287">
        <f>data!X66</f>
        <v>0</v>
      </c>
      <c r="D112" s="287">
        <f>data!Y66</f>
        <v>24009</v>
      </c>
      <c r="E112" s="287">
        <f>data!Z66</f>
        <v>0</v>
      </c>
      <c r="F112" s="287">
        <f>data!AA66</f>
        <v>0</v>
      </c>
      <c r="G112" s="287">
        <f>data!AB66</f>
        <v>101614</v>
      </c>
      <c r="H112" s="287">
        <f>data!AC66</f>
        <v>0</v>
      </c>
      <c r="I112" s="287">
        <f>data!AD66</f>
        <v>0</v>
      </c>
    </row>
    <row r="113" spans="1:9" ht="20.100000000000001" customHeight="1">
      <c r="A113" s="279">
        <v>12</v>
      </c>
      <c r="B113" s="287" t="s">
        <v>11</v>
      </c>
      <c r="C113" s="287">
        <f>data!X67</f>
        <v>0</v>
      </c>
      <c r="D113" s="287">
        <f>data!Y67</f>
        <v>7851</v>
      </c>
      <c r="E113" s="287">
        <f>data!Z67</f>
        <v>0</v>
      </c>
      <c r="F113" s="287">
        <f>data!AA67</f>
        <v>0</v>
      </c>
      <c r="G113" s="287">
        <f>data!AB67</f>
        <v>3414</v>
      </c>
      <c r="H113" s="287">
        <f>data!AC67</f>
        <v>0</v>
      </c>
      <c r="I113" s="287">
        <f>data!AD67</f>
        <v>0</v>
      </c>
    </row>
    <row r="114" spans="1:9" ht="20.100000000000001" customHeight="1">
      <c r="A114" s="279">
        <v>13</v>
      </c>
      <c r="B114" s="287" t="s">
        <v>976</v>
      </c>
      <c r="C114" s="287">
        <f>data!X68</f>
        <v>0</v>
      </c>
      <c r="D114" s="287">
        <f>data!Y68</f>
        <v>0</v>
      </c>
      <c r="E114" s="287">
        <f>data!Z68</f>
        <v>0</v>
      </c>
      <c r="F114" s="287">
        <f>data!AA68</f>
        <v>0</v>
      </c>
      <c r="G114" s="287">
        <f>data!AB68</f>
        <v>4935</v>
      </c>
      <c r="H114" s="287">
        <f>data!AC68</f>
        <v>0</v>
      </c>
      <c r="I114" s="287">
        <f>data!AD68</f>
        <v>0</v>
      </c>
    </row>
    <row r="115" spans="1:9" ht="20.100000000000001" customHeight="1">
      <c r="A115" s="279">
        <v>14</v>
      </c>
      <c r="B115" s="287" t="s">
        <v>977</v>
      </c>
      <c r="C115" s="287">
        <f>data!X69</f>
        <v>0</v>
      </c>
      <c r="D115" s="287">
        <f>data!Y69</f>
        <v>330</v>
      </c>
      <c r="E115" s="287">
        <f>data!Z69</f>
        <v>0</v>
      </c>
      <c r="F115" s="287">
        <f>data!AA69</f>
        <v>0</v>
      </c>
      <c r="G115" s="287">
        <f>data!AB69</f>
        <v>0</v>
      </c>
      <c r="H115" s="287">
        <f>data!AC69</f>
        <v>0</v>
      </c>
      <c r="I115" s="287">
        <f>data!AD69</f>
        <v>0</v>
      </c>
    </row>
    <row r="116" spans="1:9" ht="20.100000000000001" customHeight="1">
      <c r="A116" s="279">
        <v>15</v>
      </c>
      <c r="B116" s="287" t="s">
        <v>269</v>
      </c>
      <c r="C116" s="287">
        <f>-data!X84</f>
        <v>0</v>
      </c>
      <c r="D116" s="287">
        <f>-data!Y84</f>
        <v>0</v>
      </c>
      <c r="E116" s="287">
        <f>-data!Z84</f>
        <v>0</v>
      </c>
      <c r="F116" s="287">
        <f>-data!AA84</f>
        <v>0</v>
      </c>
      <c r="G116" s="287">
        <f>-data!AB84</f>
        <v>-1826</v>
      </c>
      <c r="H116" s="287">
        <f>-data!AC84</f>
        <v>0</v>
      </c>
      <c r="I116" s="287">
        <f>-data!AD84</f>
        <v>0</v>
      </c>
    </row>
    <row r="117" spans="1:9" ht="20.100000000000001" customHeight="1">
      <c r="A117" s="279">
        <v>16</v>
      </c>
      <c r="B117" s="295" t="s">
        <v>978</v>
      </c>
      <c r="C117" s="287">
        <f>data!X85</f>
        <v>0</v>
      </c>
      <c r="D117" s="287">
        <f>data!Y85</f>
        <v>181121</v>
      </c>
      <c r="E117" s="287">
        <f>data!Z85</f>
        <v>0</v>
      </c>
      <c r="F117" s="287">
        <f>data!AA85</f>
        <v>0</v>
      </c>
      <c r="G117" s="287">
        <f>data!AB85</f>
        <v>344281</v>
      </c>
      <c r="H117" s="287">
        <f>data!AC85</f>
        <v>0</v>
      </c>
      <c r="I117" s="287">
        <f>data!AD85</f>
        <v>0</v>
      </c>
    </row>
    <row r="118" spans="1:9" ht="20.100000000000001" customHeight="1">
      <c r="A118" s="279">
        <v>17</v>
      </c>
      <c r="B118" s="287" t="s">
        <v>271</v>
      </c>
      <c r="C118" s="297"/>
      <c r="D118" s="297"/>
      <c r="E118" s="297"/>
      <c r="F118" s="297"/>
      <c r="G118" s="297"/>
      <c r="H118" s="297"/>
      <c r="I118" s="297"/>
    </row>
    <row r="119" spans="1:9" ht="20.100000000000001" customHeight="1">
      <c r="A119" s="279">
        <v>18</v>
      </c>
      <c r="B119" s="287" t="s">
        <v>979</v>
      </c>
      <c r="C119" s="295">
        <f>+data!M689</f>
        <v>0</v>
      </c>
      <c r="D119" s="295">
        <f>+data!M690</f>
        <v>98198</v>
      </c>
      <c r="E119" s="295">
        <f>+data!M691</f>
        <v>0</v>
      </c>
      <c r="F119" s="295">
        <f>+data!M692</f>
        <v>0</v>
      </c>
      <c r="G119" s="295">
        <f>+data!M693</f>
        <v>231783</v>
      </c>
      <c r="H119" s="295">
        <f>+data!M694</f>
        <v>0</v>
      </c>
      <c r="I119" s="295">
        <f>+data!M695</f>
        <v>0</v>
      </c>
    </row>
    <row r="120" spans="1:9" ht="20.100000000000001" customHeight="1">
      <c r="A120" s="279">
        <v>19</v>
      </c>
      <c r="B120" s="295" t="s">
        <v>980</v>
      </c>
      <c r="C120" s="287">
        <f>data!X87</f>
        <v>0</v>
      </c>
      <c r="D120" s="287">
        <f>data!Y87</f>
        <v>25586</v>
      </c>
      <c r="E120" s="287">
        <f>data!Z87</f>
        <v>0</v>
      </c>
      <c r="F120" s="287">
        <f>data!AA87</f>
        <v>0</v>
      </c>
      <c r="G120" s="287">
        <f>data!AB87</f>
        <v>104771</v>
      </c>
      <c r="H120" s="287">
        <f>data!AC87</f>
        <v>0</v>
      </c>
      <c r="I120" s="287">
        <f>data!AD87</f>
        <v>0</v>
      </c>
    </row>
    <row r="121" spans="1:9" ht="20.100000000000001" customHeight="1">
      <c r="A121" s="279">
        <v>20</v>
      </c>
      <c r="B121" s="295" t="s">
        <v>981</v>
      </c>
      <c r="C121" s="287">
        <f>data!X88</f>
        <v>0</v>
      </c>
      <c r="D121" s="287">
        <f>data!Y88</f>
        <v>204414</v>
      </c>
      <c r="E121" s="287">
        <f>data!Z88</f>
        <v>0</v>
      </c>
      <c r="F121" s="287">
        <f>data!AA88</f>
        <v>0</v>
      </c>
      <c r="G121" s="287">
        <f>data!AB88</f>
        <v>326253</v>
      </c>
      <c r="H121" s="287">
        <f>data!AC88</f>
        <v>0</v>
      </c>
      <c r="I121" s="287">
        <f>data!AD88</f>
        <v>0</v>
      </c>
    </row>
    <row r="122" spans="1:9" ht="20.100000000000001" customHeight="1">
      <c r="A122" s="279">
        <v>21</v>
      </c>
      <c r="B122" s="295" t="s">
        <v>982</v>
      </c>
      <c r="C122" s="287">
        <f>data!X89</f>
        <v>0</v>
      </c>
      <c r="D122" s="287">
        <f>data!Y89</f>
        <v>230000</v>
      </c>
      <c r="E122" s="287">
        <f>data!Z89</f>
        <v>0</v>
      </c>
      <c r="F122" s="287">
        <f>data!AA89</f>
        <v>0</v>
      </c>
      <c r="G122" s="287">
        <f>data!AB89</f>
        <v>431024</v>
      </c>
      <c r="H122" s="287">
        <f>data!AC89</f>
        <v>0</v>
      </c>
      <c r="I122" s="287">
        <f>data!AD89</f>
        <v>0</v>
      </c>
    </row>
    <row r="123" spans="1:9" ht="20.100000000000001" customHeight="1">
      <c r="A123" s="279" t="s">
        <v>983</v>
      </c>
      <c r="B123" s="287"/>
      <c r="C123" s="297"/>
      <c r="D123" s="297"/>
      <c r="E123" s="297"/>
      <c r="F123" s="297"/>
      <c r="G123" s="297"/>
      <c r="H123" s="297"/>
      <c r="I123" s="297"/>
    </row>
    <row r="124" spans="1:9" ht="20.100000000000001" customHeight="1">
      <c r="A124" s="279">
        <v>22</v>
      </c>
      <c r="B124" s="287" t="s">
        <v>984</v>
      </c>
      <c r="C124" s="287">
        <f>data!X90</f>
        <v>0</v>
      </c>
      <c r="D124" s="287">
        <f>data!Y90</f>
        <v>414</v>
      </c>
      <c r="E124" s="287">
        <f>data!Z90</f>
        <v>0</v>
      </c>
      <c r="F124" s="287">
        <f>data!AA90</f>
        <v>0</v>
      </c>
      <c r="G124" s="287">
        <f>data!AB90</f>
        <v>180</v>
      </c>
      <c r="H124" s="287">
        <f>data!AC90</f>
        <v>0</v>
      </c>
      <c r="I124" s="287">
        <f>data!AD90</f>
        <v>0</v>
      </c>
    </row>
    <row r="125" spans="1:9" ht="20.100000000000001" customHeight="1">
      <c r="A125" s="279">
        <v>23</v>
      </c>
      <c r="B125" s="287" t="s">
        <v>985</v>
      </c>
      <c r="C125" s="287">
        <f>data!X91</f>
        <v>0</v>
      </c>
      <c r="D125" s="287">
        <f>data!Y91</f>
        <v>0</v>
      </c>
      <c r="E125" s="287">
        <f>data!Z91</f>
        <v>0</v>
      </c>
      <c r="F125" s="287">
        <f>data!AA91</f>
        <v>0</v>
      </c>
      <c r="G125" s="287">
        <f>data!AB91</f>
        <v>0</v>
      </c>
      <c r="H125" s="287">
        <f>data!AC91</f>
        <v>0</v>
      </c>
      <c r="I125" s="287">
        <f>data!AD91</f>
        <v>0</v>
      </c>
    </row>
    <row r="126" spans="1:9" ht="20.100000000000001" customHeight="1">
      <c r="A126" s="279">
        <v>24</v>
      </c>
      <c r="B126" s="287" t="s">
        <v>986</v>
      </c>
      <c r="C126" s="287">
        <f>data!X92</f>
        <v>0</v>
      </c>
      <c r="D126" s="287">
        <f>data!Y92</f>
        <v>488</v>
      </c>
      <c r="E126" s="287">
        <f>data!Z92</f>
        <v>0</v>
      </c>
      <c r="F126" s="287">
        <f>data!AA92</f>
        <v>0</v>
      </c>
      <c r="G126" s="287">
        <f>data!AB92</f>
        <v>180</v>
      </c>
      <c r="H126" s="287">
        <f>data!AC92</f>
        <v>0</v>
      </c>
      <c r="I126" s="287">
        <f>data!AD92</f>
        <v>0</v>
      </c>
    </row>
    <row r="127" spans="1:9" ht="20.100000000000001" customHeight="1">
      <c r="A127" s="279">
        <v>25</v>
      </c>
      <c r="B127" s="287" t="s">
        <v>987</v>
      </c>
      <c r="C127" s="287">
        <f>data!X93</f>
        <v>0</v>
      </c>
      <c r="D127" s="287">
        <f>data!Y93</f>
        <v>221</v>
      </c>
      <c r="E127" s="287">
        <f>data!Z93</f>
        <v>0</v>
      </c>
      <c r="F127" s="287">
        <f>data!AA93</f>
        <v>0</v>
      </c>
      <c r="G127" s="287">
        <f>data!AB93</f>
        <v>0</v>
      </c>
      <c r="H127" s="287">
        <f>data!AC93</f>
        <v>0</v>
      </c>
      <c r="I127" s="287">
        <f>data!AD93</f>
        <v>0</v>
      </c>
    </row>
    <row r="128" spans="1:9" ht="20.100000000000001" customHeight="1">
      <c r="A128" s="279">
        <v>26</v>
      </c>
      <c r="B128" s="287" t="s">
        <v>279</v>
      </c>
      <c r="C128" s="294">
        <f>data!X94</f>
        <v>0</v>
      </c>
      <c r="D128" s="294">
        <f>data!Y94</f>
        <v>0</v>
      </c>
      <c r="E128" s="294">
        <f>data!Z94</f>
        <v>0</v>
      </c>
      <c r="F128" s="294">
        <f>data!AA94</f>
        <v>0</v>
      </c>
      <c r="G128" s="294">
        <f>data!AB94</f>
        <v>0</v>
      </c>
      <c r="H128" s="294">
        <f>data!AC94</f>
        <v>0</v>
      </c>
      <c r="I128" s="294">
        <f>data!AD94</f>
        <v>0</v>
      </c>
    </row>
    <row r="129" spans="1:14" ht="20.100000000000001" customHeight="1">
      <c r="A129" s="280" t="s">
        <v>969</v>
      </c>
      <c r="B129" s="281"/>
      <c r="C129" s="281"/>
      <c r="D129" s="281"/>
      <c r="E129" s="281"/>
      <c r="F129" s="281"/>
      <c r="G129" s="281"/>
      <c r="H129" s="281"/>
      <c r="I129" s="280"/>
    </row>
    <row r="130" spans="1:14" ht="20.100000000000001" customHeight="1">
      <c r="D130" s="283"/>
      <c r="I130" s="284" t="s">
        <v>1000</v>
      </c>
    </row>
    <row r="131" spans="1:14" ht="20.100000000000001" customHeight="1">
      <c r="A131" s="283"/>
    </row>
    <row r="132" spans="1:14" ht="20.100000000000001" customHeight="1">
      <c r="A132" s="285" t="str">
        <f>"Hospital: "&amp;data!C98</f>
        <v>Hospital: Odessa Memorial Healthcare Center</v>
      </c>
      <c r="G132" s="286"/>
      <c r="H132" s="285" t="str">
        <f>"FYE: "&amp;data!C96</f>
        <v>FYE: 12/31/2022</v>
      </c>
    </row>
    <row r="133" spans="1:14" ht="20.100000000000001" customHeight="1">
      <c r="A133" s="279">
        <v>1</v>
      </c>
      <c r="B133" s="287" t="s">
        <v>221</v>
      </c>
      <c r="C133" s="289" t="s">
        <v>49</v>
      </c>
      <c r="D133" s="289" t="s">
        <v>50</v>
      </c>
      <c r="E133" s="289" t="s">
        <v>51</v>
      </c>
      <c r="F133" s="289" t="s">
        <v>52</v>
      </c>
      <c r="G133" s="289" t="s">
        <v>53</v>
      </c>
      <c r="H133" s="289" t="s">
        <v>54</v>
      </c>
      <c r="I133" s="289" t="s">
        <v>55</v>
      </c>
    </row>
    <row r="134" spans="1:14" ht="20.100000000000001" customHeight="1">
      <c r="A134" s="290">
        <v>2</v>
      </c>
      <c r="B134" s="291" t="s">
        <v>971</v>
      </c>
      <c r="C134" s="293" t="s">
        <v>107</v>
      </c>
      <c r="D134" s="293" t="s">
        <v>108</v>
      </c>
      <c r="E134" s="293" t="s">
        <v>130</v>
      </c>
      <c r="F134" s="293"/>
      <c r="G134" s="293" t="s">
        <v>1001</v>
      </c>
      <c r="H134" s="293"/>
      <c r="I134" s="293" t="s">
        <v>134</v>
      </c>
    </row>
    <row r="135" spans="1:14" ht="20.100000000000001" customHeight="1">
      <c r="A135" s="290"/>
      <c r="B135" s="291"/>
      <c r="C135" s="293" t="s">
        <v>184</v>
      </c>
      <c r="D135" s="293" t="s">
        <v>191</v>
      </c>
      <c r="E135" s="293" t="s">
        <v>183</v>
      </c>
      <c r="F135" s="293" t="s">
        <v>131</v>
      </c>
      <c r="G135" s="293" t="s">
        <v>192</v>
      </c>
      <c r="H135" s="293" t="s">
        <v>133</v>
      </c>
      <c r="I135" s="293" t="s">
        <v>184</v>
      </c>
    </row>
    <row r="136" spans="1:14" ht="20.100000000000001" customHeight="1">
      <c r="A136" s="279">
        <v>3</v>
      </c>
      <c r="B136" s="287" t="s">
        <v>975</v>
      </c>
      <c r="C136" s="289" t="s">
        <v>238</v>
      </c>
      <c r="D136" s="289" t="s">
        <v>240</v>
      </c>
      <c r="E136" s="289" t="s">
        <v>240</v>
      </c>
      <c r="F136" s="289" t="s">
        <v>241</v>
      </c>
      <c r="G136" s="288" t="s">
        <v>1002</v>
      </c>
      <c r="H136" s="289" t="s">
        <v>240</v>
      </c>
      <c r="I136" s="289" t="s">
        <v>238</v>
      </c>
    </row>
    <row r="137" spans="1:14" ht="20.100000000000001" customHeight="1">
      <c r="A137" s="279">
        <v>4</v>
      </c>
      <c r="B137" s="287" t="s">
        <v>246</v>
      </c>
      <c r="C137" s="287">
        <f>data!AE59</f>
        <v>3367</v>
      </c>
      <c r="D137" s="287">
        <f>data!AF59</f>
        <v>0</v>
      </c>
      <c r="E137" s="287">
        <f>data!AG59</f>
        <v>519</v>
      </c>
      <c r="F137" s="287">
        <f>data!AH59</f>
        <v>108</v>
      </c>
      <c r="G137" s="287">
        <f>data!AI59</f>
        <v>0</v>
      </c>
      <c r="H137" s="287">
        <f>data!AJ59</f>
        <v>3391</v>
      </c>
      <c r="I137" s="287">
        <f>data!AK59</f>
        <v>0</v>
      </c>
      <c r="K137" s="298"/>
      <c r="L137" s="300"/>
      <c r="M137" s="300"/>
      <c r="N137" s="300"/>
    </row>
    <row r="138" spans="1:14" ht="20.100000000000001" customHeight="1">
      <c r="A138" s="279">
        <v>5</v>
      </c>
      <c r="B138" s="287" t="s">
        <v>247</v>
      </c>
      <c r="C138" s="294">
        <f>data!AE60</f>
        <v>3.68</v>
      </c>
      <c r="D138" s="294">
        <f>data!AF60</f>
        <v>0</v>
      </c>
      <c r="E138" s="294">
        <f>data!AG60</f>
        <v>1.22</v>
      </c>
      <c r="F138" s="294">
        <f>data!AH60</f>
        <v>1.44</v>
      </c>
      <c r="G138" s="294">
        <f>data!AI60</f>
        <v>0</v>
      </c>
      <c r="H138" s="294">
        <f>data!AJ60</f>
        <v>10.02</v>
      </c>
      <c r="I138" s="294">
        <f>data!AK60</f>
        <v>0</v>
      </c>
    </row>
    <row r="139" spans="1:14" ht="20.100000000000001" customHeight="1">
      <c r="A139" s="279">
        <v>6</v>
      </c>
      <c r="B139" s="287" t="s">
        <v>248</v>
      </c>
      <c r="C139" s="287">
        <f>data!AE61</f>
        <v>397351</v>
      </c>
      <c r="D139" s="287">
        <f>data!AF61</f>
        <v>0</v>
      </c>
      <c r="E139" s="287">
        <f>data!AG61</f>
        <v>240486</v>
      </c>
      <c r="F139" s="287">
        <f>data!AH61</f>
        <v>147948</v>
      </c>
      <c r="G139" s="287">
        <f>data!AI61</f>
        <v>0</v>
      </c>
      <c r="H139" s="287">
        <f>data!AJ61</f>
        <v>788887</v>
      </c>
      <c r="I139" s="287">
        <f>data!AK61</f>
        <v>0</v>
      </c>
    </row>
    <row r="140" spans="1:14" ht="20.100000000000001" customHeight="1">
      <c r="A140" s="279">
        <v>7</v>
      </c>
      <c r="B140" s="287" t="s">
        <v>9</v>
      </c>
      <c r="C140" s="287">
        <f>data!AE62</f>
        <v>90424</v>
      </c>
      <c r="D140" s="287">
        <f>data!AF62</f>
        <v>0</v>
      </c>
      <c r="E140" s="287">
        <f>data!AG62</f>
        <v>54727</v>
      </c>
      <c r="F140" s="287">
        <f>data!AH62</f>
        <v>33668</v>
      </c>
      <c r="G140" s="287">
        <f>data!AI62</f>
        <v>0</v>
      </c>
      <c r="H140" s="287">
        <f>data!AJ62</f>
        <v>179525</v>
      </c>
      <c r="I140" s="287">
        <f>data!AK62</f>
        <v>0</v>
      </c>
    </row>
    <row r="141" spans="1:14" ht="20.100000000000001" customHeight="1">
      <c r="A141" s="279">
        <v>8</v>
      </c>
      <c r="B141" s="287" t="s">
        <v>249</v>
      </c>
      <c r="C141" s="287">
        <f>data!AE63</f>
        <v>155248</v>
      </c>
      <c r="D141" s="287">
        <f>data!AF63</f>
        <v>0</v>
      </c>
      <c r="E141" s="287">
        <f>data!AG63</f>
        <v>393701</v>
      </c>
      <c r="F141" s="287">
        <f>data!AH63</f>
        <v>0</v>
      </c>
      <c r="G141" s="287">
        <f>data!AI63</f>
        <v>0</v>
      </c>
      <c r="H141" s="287">
        <f>data!AJ63</f>
        <v>163820</v>
      </c>
      <c r="I141" s="287">
        <f>data!AK63</f>
        <v>0</v>
      </c>
    </row>
    <row r="142" spans="1:14" ht="20.100000000000001" customHeight="1">
      <c r="A142" s="279">
        <v>9</v>
      </c>
      <c r="B142" s="287" t="s">
        <v>250</v>
      </c>
      <c r="C142" s="287">
        <f>data!AE64</f>
        <v>8988</v>
      </c>
      <c r="D142" s="287">
        <f>data!AF64</f>
        <v>0</v>
      </c>
      <c r="E142" s="287">
        <f>data!AG64</f>
        <v>16362</v>
      </c>
      <c r="F142" s="287">
        <f>data!AH64</f>
        <v>36164</v>
      </c>
      <c r="G142" s="287">
        <f>data!AI64</f>
        <v>0</v>
      </c>
      <c r="H142" s="287">
        <f>data!AJ64</f>
        <v>53790</v>
      </c>
      <c r="I142" s="287">
        <f>data!AK64</f>
        <v>0</v>
      </c>
    </row>
    <row r="143" spans="1:14" ht="20.100000000000001" customHeight="1">
      <c r="A143" s="279">
        <v>10</v>
      </c>
      <c r="B143" s="287" t="s">
        <v>497</v>
      </c>
      <c r="C143" s="287">
        <f>data!AE65</f>
        <v>0</v>
      </c>
      <c r="D143" s="287">
        <f>data!AF65</f>
        <v>0</v>
      </c>
      <c r="E143" s="287">
        <f>data!AG65</f>
        <v>0</v>
      </c>
      <c r="F143" s="287">
        <f>data!AH65</f>
        <v>269</v>
      </c>
      <c r="G143" s="287">
        <f>data!AI65</f>
        <v>0</v>
      </c>
      <c r="H143" s="287">
        <f>data!AJ65</f>
        <v>17822</v>
      </c>
      <c r="I143" s="287">
        <f>data!AK65</f>
        <v>0</v>
      </c>
    </row>
    <row r="144" spans="1:14" ht="20.100000000000001" customHeight="1">
      <c r="A144" s="279">
        <v>11</v>
      </c>
      <c r="B144" s="287" t="s">
        <v>498</v>
      </c>
      <c r="C144" s="287">
        <f>data!AE66</f>
        <v>5222</v>
      </c>
      <c r="D144" s="287">
        <f>data!AF66</f>
        <v>0</v>
      </c>
      <c r="E144" s="287">
        <f>data!AG66</f>
        <v>2893</v>
      </c>
      <c r="F144" s="287">
        <f>data!AH66</f>
        <v>9075</v>
      </c>
      <c r="G144" s="287">
        <f>data!AI66</f>
        <v>0</v>
      </c>
      <c r="H144" s="287">
        <f>data!AJ66</f>
        <v>5319</v>
      </c>
      <c r="I144" s="287">
        <f>data!AK66</f>
        <v>0</v>
      </c>
    </row>
    <row r="145" spans="1:9" ht="20.100000000000001" customHeight="1">
      <c r="A145" s="279">
        <v>12</v>
      </c>
      <c r="B145" s="287" t="s">
        <v>11</v>
      </c>
      <c r="C145" s="287">
        <f>data!AE67</f>
        <v>17599</v>
      </c>
      <c r="D145" s="287">
        <f>data!AF67</f>
        <v>0</v>
      </c>
      <c r="E145" s="287">
        <f>data!AG67</f>
        <v>10753</v>
      </c>
      <c r="F145" s="287">
        <f>data!AH67</f>
        <v>0</v>
      </c>
      <c r="G145" s="287">
        <f>data!AI67</f>
        <v>0</v>
      </c>
      <c r="H145" s="287">
        <f>data!AJ67</f>
        <v>61349</v>
      </c>
      <c r="I145" s="287">
        <f>data!AK67</f>
        <v>0</v>
      </c>
    </row>
    <row r="146" spans="1:9" ht="20.100000000000001" customHeight="1">
      <c r="A146" s="279">
        <v>13</v>
      </c>
      <c r="B146" s="287" t="s">
        <v>976</v>
      </c>
      <c r="C146" s="287">
        <f>data!AE68</f>
        <v>0</v>
      </c>
      <c r="D146" s="287">
        <f>data!AF68</f>
        <v>0</v>
      </c>
      <c r="E146" s="287">
        <f>data!AG68</f>
        <v>0</v>
      </c>
      <c r="F146" s="287">
        <f>data!AH68</f>
        <v>1604</v>
      </c>
      <c r="G146" s="287">
        <f>data!AI68</f>
        <v>0</v>
      </c>
      <c r="H146" s="287">
        <f>data!AJ68</f>
        <v>0</v>
      </c>
      <c r="I146" s="287">
        <f>data!AK68</f>
        <v>0</v>
      </c>
    </row>
    <row r="147" spans="1:9" ht="20.100000000000001" customHeight="1">
      <c r="A147" s="279">
        <v>14</v>
      </c>
      <c r="B147" s="287" t="s">
        <v>977</v>
      </c>
      <c r="C147" s="287">
        <f>data!AE69</f>
        <v>15719</v>
      </c>
      <c r="D147" s="287">
        <f>data!AF69</f>
        <v>0</v>
      </c>
      <c r="E147" s="287">
        <f>data!AG69</f>
        <v>1524</v>
      </c>
      <c r="F147" s="287">
        <f>data!AH69</f>
        <v>5701</v>
      </c>
      <c r="G147" s="287">
        <f>data!AI69</f>
        <v>0</v>
      </c>
      <c r="H147" s="287">
        <f>data!AJ69</f>
        <v>29061</v>
      </c>
      <c r="I147" s="287">
        <f>data!AK69</f>
        <v>0</v>
      </c>
    </row>
    <row r="148" spans="1:9" ht="20.100000000000001" customHeight="1">
      <c r="A148" s="279">
        <v>15</v>
      </c>
      <c r="B148" s="287" t="s">
        <v>269</v>
      </c>
      <c r="C148" s="287">
        <f>-data!AE84</f>
        <v>8274</v>
      </c>
      <c r="D148" s="287">
        <f>-data!AF84</f>
        <v>0</v>
      </c>
      <c r="E148" s="287">
        <f>-data!AG84</f>
        <v>0</v>
      </c>
      <c r="F148" s="287">
        <f>-data!AH84</f>
        <v>0</v>
      </c>
      <c r="G148" s="287">
        <f>-data!AI84</f>
        <v>0</v>
      </c>
      <c r="H148" s="287">
        <f>-data!AJ84</f>
        <v>-8671</v>
      </c>
      <c r="I148" s="287">
        <f>-data!AK84</f>
        <v>0</v>
      </c>
    </row>
    <row r="149" spans="1:9" ht="20.100000000000001" customHeight="1">
      <c r="A149" s="279">
        <v>16</v>
      </c>
      <c r="B149" s="295" t="s">
        <v>978</v>
      </c>
      <c r="C149" s="287">
        <f>data!AE85</f>
        <v>698825</v>
      </c>
      <c r="D149" s="287">
        <f>data!AF85</f>
        <v>0</v>
      </c>
      <c r="E149" s="287">
        <f>data!AG85</f>
        <v>720446</v>
      </c>
      <c r="F149" s="287">
        <f>data!AH85</f>
        <v>234429</v>
      </c>
      <c r="G149" s="287">
        <f>data!AI85</f>
        <v>0</v>
      </c>
      <c r="H149" s="287">
        <f>data!AJ85</f>
        <v>1290902</v>
      </c>
      <c r="I149" s="287">
        <f>data!AK85</f>
        <v>0</v>
      </c>
    </row>
    <row r="150" spans="1:9" ht="20.100000000000001" customHeight="1">
      <c r="A150" s="279">
        <v>17</v>
      </c>
      <c r="B150" s="287" t="s">
        <v>271</v>
      </c>
      <c r="C150" s="297"/>
      <c r="D150" s="297"/>
      <c r="E150" s="297"/>
      <c r="F150" s="297"/>
      <c r="G150" s="297"/>
      <c r="H150" s="297"/>
      <c r="I150" s="297"/>
    </row>
    <row r="151" spans="1:9" ht="20.100000000000001" customHeight="1">
      <c r="A151" s="279">
        <v>18</v>
      </c>
      <c r="B151" s="287" t="s">
        <v>979</v>
      </c>
      <c r="C151" s="295">
        <f>+data!M696</f>
        <v>370082</v>
      </c>
      <c r="D151" s="295">
        <f>+data!M697</f>
        <v>0</v>
      </c>
      <c r="E151" s="295">
        <f>+data!M698</f>
        <v>325952</v>
      </c>
      <c r="F151" s="295">
        <f>+data!M699</f>
        <v>85762</v>
      </c>
      <c r="G151" s="295">
        <f>+data!M700</f>
        <v>0</v>
      </c>
      <c r="H151" s="295">
        <f>+data!M701</f>
        <v>669187</v>
      </c>
      <c r="I151" s="295">
        <f>+data!M702</f>
        <v>0</v>
      </c>
    </row>
    <row r="152" spans="1:9" ht="20.100000000000001" customHeight="1">
      <c r="A152" s="279">
        <v>19</v>
      </c>
      <c r="B152" s="295" t="s">
        <v>980</v>
      </c>
      <c r="C152" s="287">
        <f>data!AE87</f>
        <v>120231</v>
      </c>
      <c r="D152" s="287">
        <f>data!AF87</f>
        <v>0</v>
      </c>
      <c r="E152" s="287">
        <f>data!AG87</f>
        <v>78925</v>
      </c>
      <c r="F152" s="287">
        <f>data!AH87</f>
        <v>0</v>
      </c>
      <c r="G152" s="287">
        <f>data!AI87</f>
        <v>0</v>
      </c>
      <c r="H152" s="287">
        <f>data!AJ87</f>
        <v>16377</v>
      </c>
      <c r="I152" s="287">
        <f>data!AK87</f>
        <v>0</v>
      </c>
    </row>
    <row r="153" spans="1:9" ht="20.100000000000001" customHeight="1">
      <c r="A153" s="279">
        <v>20</v>
      </c>
      <c r="B153" s="295" t="s">
        <v>981</v>
      </c>
      <c r="C153" s="287">
        <f>data!AE88</f>
        <v>806033</v>
      </c>
      <c r="D153" s="287">
        <f>data!AF88</f>
        <v>0</v>
      </c>
      <c r="E153" s="287">
        <f>data!AG88</f>
        <v>720769</v>
      </c>
      <c r="F153" s="287">
        <f>data!AH88</f>
        <v>135660</v>
      </c>
      <c r="G153" s="287">
        <f>data!AI88</f>
        <v>0</v>
      </c>
      <c r="H153" s="287">
        <f>data!AJ88</f>
        <v>1064583</v>
      </c>
      <c r="I153" s="287">
        <f>data!AK88</f>
        <v>0</v>
      </c>
    </row>
    <row r="154" spans="1:9" ht="20.100000000000001" customHeight="1">
      <c r="A154" s="279">
        <v>21</v>
      </c>
      <c r="B154" s="295" t="s">
        <v>982</v>
      </c>
      <c r="C154" s="287">
        <f>data!AE89</f>
        <v>926264</v>
      </c>
      <c r="D154" s="287">
        <f>data!AF89</f>
        <v>0</v>
      </c>
      <c r="E154" s="287">
        <f>data!AG89</f>
        <v>799694</v>
      </c>
      <c r="F154" s="287">
        <f>data!AH89</f>
        <v>135660</v>
      </c>
      <c r="G154" s="287">
        <f>data!AI89</f>
        <v>0</v>
      </c>
      <c r="H154" s="287">
        <f>data!AJ89</f>
        <v>1080960</v>
      </c>
      <c r="I154" s="287">
        <f>data!AK89</f>
        <v>0</v>
      </c>
    </row>
    <row r="155" spans="1:9" ht="20.100000000000001" customHeight="1">
      <c r="A155" s="279" t="s">
        <v>983</v>
      </c>
      <c r="B155" s="287"/>
      <c r="C155" s="297"/>
      <c r="D155" s="297"/>
      <c r="E155" s="297"/>
      <c r="F155" s="297"/>
      <c r="G155" s="297"/>
      <c r="H155" s="297"/>
      <c r="I155" s="297"/>
    </row>
    <row r="156" spans="1:9" ht="20.100000000000001" customHeight="1">
      <c r="A156" s="279">
        <v>22</v>
      </c>
      <c r="B156" s="287" t="s">
        <v>984</v>
      </c>
      <c r="C156" s="287">
        <f>data!AE90</f>
        <v>928</v>
      </c>
      <c r="D156" s="287">
        <f>data!AF90</f>
        <v>0</v>
      </c>
      <c r="E156" s="287">
        <f>data!AG90</f>
        <v>567</v>
      </c>
      <c r="F156" s="287">
        <f>data!AH90</f>
        <v>0</v>
      </c>
      <c r="G156" s="287">
        <f>data!AI90</f>
        <v>0</v>
      </c>
      <c r="H156" s="287">
        <f>data!AJ90</f>
        <v>3235</v>
      </c>
      <c r="I156" s="287">
        <f>data!AK90</f>
        <v>0</v>
      </c>
    </row>
    <row r="157" spans="1:9" ht="20.100000000000001" customHeight="1">
      <c r="A157" s="279">
        <v>23</v>
      </c>
      <c r="B157" s="287" t="s">
        <v>985</v>
      </c>
      <c r="C157" s="287">
        <f>data!AE91</f>
        <v>0</v>
      </c>
      <c r="D157" s="287">
        <f>data!AF91</f>
        <v>0</v>
      </c>
      <c r="E157" s="287">
        <f>data!AG91</f>
        <v>4</v>
      </c>
      <c r="F157" s="287">
        <f>data!AH91</f>
        <v>0</v>
      </c>
      <c r="G157" s="287">
        <f>data!AI91</f>
        <v>0</v>
      </c>
      <c r="H157" s="287">
        <f>data!AJ91</f>
        <v>0</v>
      </c>
      <c r="I157" s="287">
        <f>data!AK91</f>
        <v>0</v>
      </c>
    </row>
    <row r="158" spans="1:9" ht="20.100000000000001" customHeight="1">
      <c r="A158" s="279">
        <v>24</v>
      </c>
      <c r="B158" s="287" t="s">
        <v>986</v>
      </c>
      <c r="C158" s="287">
        <f>data!AE92</f>
        <v>928</v>
      </c>
      <c r="D158" s="287">
        <f>data!AF92</f>
        <v>0</v>
      </c>
      <c r="E158" s="287">
        <f>data!AG92</f>
        <v>567</v>
      </c>
      <c r="F158" s="287">
        <f>data!AH92</f>
        <v>0</v>
      </c>
      <c r="G158" s="287">
        <f>data!AI92</f>
        <v>0</v>
      </c>
      <c r="H158" s="287">
        <f>data!AJ92</f>
        <v>3235</v>
      </c>
      <c r="I158" s="287">
        <f>data!AK92</f>
        <v>0</v>
      </c>
    </row>
    <row r="159" spans="1:9" ht="20.100000000000001" customHeight="1">
      <c r="A159" s="279">
        <v>25</v>
      </c>
      <c r="B159" s="287" t="s">
        <v>987</v>
      </c>
      <c r="C159" s="287">
        <f>data!AE93</f>
        <v>3629</v>
      </c>
      <c r="D159" s="287">
        <f>data!AF93</f>
        <v>0</v>
      </c>
      <c r="E159" s="287">
        <f>data!AG93</f>
        <v>858</v>
      </c>
      <c r="F159" s="287">
        <f>data!AH93</f>
        <v>224</v>
      </c>
      <c r="G159" s="287">
        <f>data!AI93</f>
        <v>0</v>
      </c>
      <c r="H159" s="287">
        <f>data!AJ93</f>
        <v>145</v>
      </c>
      <c r="I159" s="287">
        <f>data!AK93</f>
        <v>0</v>
      </c>
    </row>
    <row r="160" spans="1:9" ht="20.100000000000001" customHeight="1">
      <c r="A160" s="279">
        <v>26</v>
      </c>
      <c r="B160" s="287" t="s">
        <v>279</v>
      </c>
      <c r="C160" s="294">
        <f>data!AE94</f>
        <v>0</v>
      </c>
      <c r="D160" s="294">
        <f>data!AF94</f>
        <v>0</v>
      </c>
      <c r="E160" s="294">
        <f>data!AG94</f>
        <v>0.28999999999999998</v>
      </c>
      <c r="F160" s="294">
        <f>data!AH94</f>
        <v>0</v>
      </c>
      <c r="G160" s="294">
        <f>data!AI94</f>
        <v>0</v>
      </c>
      <c r="H160" s="294">
        <f>data!AJ94</f>
        <v>3.13</v>
      </c>
      <c r="I160" s="294">
        <f>data!AK94</f>
        <v>0</v>
      </c>
    </row>
    <row r="161" spans="1:9" ht="20.100000000000001" customHeight="1">
      <c r="A161" s="280" t="s">
        <v>969</v>
      </c>
      <c r="B161" s="281"/>
      <c r="C161" s="281"/>
      <c r="D161" s="281"/>
      <c r="E161" s="281"/>
      <c r="F161" s="281"/>
      <c r="G161" s="281"/>
      <c r="H161" s="281"/>
      <c r="I161" s="280"/>
    </row>
    <row r="162" spans="1:9" ht="20.100000000000001" customHeight="1">
      <c r="D162" s="283"/>
      <c r="I162" s="284" t="s">
        <v>1003</v>
      </c>
    </row>
    <row r="163" spans="1:9" ht="20.100000000000001" customHeight="1">
      <c r="A163" s="283"/>
    </row>
    <row r="164" spans="1:9" ht="20.100000000000001" customHeight="1">
      <c r="A164" s="285" t="str">
        <f>"Hospital: "&amp;data!C98</f>
        <v>Hospital: Odessa Memorial Healthcare Center</v>
      </c>
      <c r="G164" s="286"/>
      <c r="H164" s="285" t="str">
        <f>"FYE: "&amp;data!C96</f>
        <v>FYE: 12/31/2022</v>
      </c>
    </row>
    <row r="165" spans="1:9" ht="20.100000000000001" customHeight="1">
      <c r="A165" s="279">
        <v>1</v>
      </c>
      <c r="B165" s="287" t="s">
        <v>221</v>
      </c>
      <c r="C165" s="289" t="s">
        <v>56</v>
      </c>
      <c r="D165" s="289" t="s">
        <v>57</v>
      </c>
      <c r="E165" s="289" t="s">
        <v>58</v>
      </c>
      <c r="F165" s="289" t="s">
        <v>59</v>
      </c>
      <c r="G165" s="289" t="s">
        <v>60</v>
      </c>
      <c r="H165" s="289" t="s">
        <v>61</v>
      </c>
      <c r="I165" s="289" t="s">
        <v>62</v>
      </c>
    </row>
    <row r="166" spans="1:9" ht="20.100000000000001" customHeight="1">
      <c r="A166" s="290">
        <v>2</v>
      </c>
      <c r="B166" s="291" t="s">
        <v>971</v>
      </c>
      <c r="C166" s="293" t="s">
        <v>135</v>
      </c>
      <c r="D166" s="293" t="s">
        <v>136</v>
      </c>
      <c r="E166" s="293" t="s">
        <v>122</v>
      </c>
      <c r="F166" s="293" t="s">
        <v>137</v>
      </c>
      <c r="G166" s="293" t="s">
        <v>1004</v>
      </c>
      <c r="H166" s="293" t="s">
        <v>139</v>
      </c>
      <c r="I166" s="293" t="s">
        <v>140</v>
      </c>
    </row>
    <row r="167" spans="1:9" ht="20.100000000000001" customHeight="1">
      <c r="A167" s="290"/>
      <c r="B167" s="291"/>
      <c r="C167" s="293" t="s">
        <v>184</v>
      </c>
      <c r="D167" s="293" t="s">
        <v>184</v>
      </c>
      <c r="E167" s="293" t="s">
        <v>1005</v>
      </c>
      <c r="F167" s="293" t="s">
        <v>194</v>
      </c>
      <c r="G167" s="293" t="s">
        <v>133</v>
      </c>
      <c r="H167" s="292" t="s">
        <v>1006</v>
      </c>
      <c r="I167" s="293" t="s">
        <v>181</v>
      </c>
    </row>
    <row r="168" spans="1:9" ht="20.100000000000001" customHeight="1">
      <c r="A168" s="279">
        <v>3</v>
      </c>
      <c r="B168" s="287" t="s">
        <v>975</v>
      </c>
      <c r="C168" s="289" t="s">
        <v>238</v>
      </c>
      <c r="D168" s="289" t="s">
        <v>238</v>
      </c>
      <c r="E168" s="289" t="s">
        <v>229</v>
      </c>
      <c r="F168" s="289" t="s">
        <v>239</v>
      </c>
      <c r="G168" s="289" t="s">
        <v>240</v>
      </c>
      <c r="H168" s="289" t="s">
        <v>241</v>
      </c>
      <c r="I168" s="289" t="s">
        <v>240</v>
      </c>
    </row>
    <row r="169" spans="1:9" ht="20.100000000000001" customHeight="1">
      <c r="A169" s="279">
        <v>4</v>
      </c>
      <c r="B169" s="287" t="s">
        <v>246</v>
      </c>
      <c r="C169" s="287">
        <f>data!AL59</f>
        <v>0</v>
      </c>
      <c r="D169" s="287">
        <f>data!AM59</f>
        <v>0</v>
      </c>
      <c r="E169" s="287">
        <f>data!AN59</f>
        <v>0</v>
      </c>
      <c r="F169" s="287">
        <f>data!AO59</f>
        <v>0</v>
      </c>
      <c r="G169" s="287">
        <f>data!AP59</f>
        <v>0</v>
      </c>
      <c r="H169" s="287">
        <f>data!AQ59</f>
        <v>0</v>
      </c>
      <c r="I169" s="287">
        <f>data!AR59</f>
        <v>0</v>
      </c>
    </row>
    <row r="170" spans="1:9" ht="20.100000000000001" customHeight="1">
      <c r="A170" s="279">
        <v>5</v>
      </c>
      <c r="B170" s="287" t="s">
        <v>247</v>
      </c>
      <c r="C170" s="294">
        <f>data!AL60</f>
        <v>0</v>
      </c>
      <c r="D170" s="294">
        <f>data!AM60</f>
        <v>0</v>
      </c>
      <c r="E170" s="294">
        <f>data!AN60</f>
        <v>0</v>
      </c>
      <c r="F170" s="294">
        <f>data!AO60</f>
        <v>0</v>
      </c>
      <c r="G170" s="294">
        <f>data!AP60</f>
        <v>0</v>
      </c>
      <c r="H170" s="294">
        <f>data!AQ60</f>
        <v>0</v>
      </c>
      <c r="I170" s="294">
        <f>data!AR60</f>
        <v>0</v>
      </c>
    </row>
    <row r="171" spans="1:9" ht="20.100000000000001" customHeight="1">
      <c r="A171" s="279">
        <v>6</v>
      </c>
      <c r="B171" s="287" t="s">
        <v>248</v>
      </c>
      <c r="C171" s="287">
        <f>data!AL61</f>
        <v>0</v>
      </c>
      <c r="D171" s="287">
        <f>data!AM61</f>
        <v>0</v>
      </c>
      <c r="E171" s="287">
        <f>data!AN61</f>
        <v>0</v>
      </c>
      <c r="F171" s="287">
        <f>data!AO61</f>
        <v>0</v>
      </c>
      <c r="G171" s="287">
        <f>data!AP61</f>
        <v>0</v>
      </c>
      <c r="H171" s="287">
        <f>data!AQ61</f>
        <v>0</v>
      </c>
      <c r="I171" s="287">
        <f>data!AR61</f>
        <v>0</v>
      </c>
    </row>
    <row r="172" spans="1:9" ht="20.100000000000001" customHeight="1">
      <c r="A172" s="279">
        <v>7</v>
      </c>
      <c r="B172" s="287" t="s">
        <v>9</v>
      </c>
      <c r="C172" s="287">
        <f>data!AL62</f>
        <v>0</v>
      </c>
      <c r="D172" s="287">
        <f>data!AM62</f>
        <v>0</v>
      </c>
      <c r="E172" s="287">
        <f>data!AN62</f>
        <v>0</v>
      </c>
      <c r="F172" s="287">
        <f>data!AO62</f>
        <v>0</v>
      </c>
      <c r="G172" s="287">
        <f>data!AP62</f>
        <v>0</v>
      </c>
      <c r="H172" s="287">
        <f>data!AQ62</f>
        <v>0</v>
      </c>
      <c r="I172" s="287">
        <f>data!AR62</f>
        <v>0</v>
      </c>
    </row>
    <row r="173" spans="1:9" ht="20.100000000000001" customHeight="1">
      <c r="A173" s="279">
        <v>8</v>
      </c>
      <c r="B173" s="287" t="s">
        <v>249</v>
      </c>
      <c r="C173" s="287">
        <f>data!AL63</f>
        <v>0</v>
      </c>
      <c r="D173" s="287">
        <f>data!AM63</f>
        <v>0</v>
      </c>
      <c r="E173" s="287">
        <f>data!AN63</f>
        <v>0</v>
      </c>
      <c r="F173" s="287">
        <f>data!AO63</f>
        <v>0</v>
      </c>
      <c r="G173" s="287">
        <f>data!AP63</f>
        <v>0</v>
      </c>
      <c r="H173" s="287">
        <f>data!AQ63</f>
        <v>0</v>
      </c>
      <c r="I173" s="287">
        <f>data!AR63</f>
        <v>0</v>
      </c>
    </row>
    <row r="174" spans="1:9" ht="20.100000000000001" customHeight="1">
      <c r="A174" s="279">
        <v>9</v>
      </c>
      <c r="B174" s="287" t="s">
        <v>250</v>
      </c>
      <c r="C174" s="287">
        <f>data!AL64</f>
        <v>0</v>
      </c>
      <c r="D174" s="287">
        <f>data!AM64</f>
        <v>0</v>
      </c>
      <c r="E174" s="287">
        <f>data!AN64</f>
        <v>0</v>
      </c>
      <c r="F174" s="287">
        <f>data!AO64</f>
        <v>0</v>
      </c>
      <c r="G174" s="287">
        <f>data!AP64</f>
        <v>0</v>
      </c>
      <c r="H174" s="287">
        <f>data!AQ64</f>
        <v>0</v>
      </c>
      <c r="I174" s="287">
        <f>data!AR64</f>
        <v>0</v>
      </c>
    </row>
    <row r="175" spans="1:9" ht="20.100000000000001" customHeight="1">
      <c r="A175" s="279">
        <v>10</v>
      </c>
      <c r="B175" s="287" t="s">
        <v>497</v>
      </c>
      <c r="C175" s="287">
        <f>data!AL65</f>
        <v>0</v>
      </c>
      <c r="D175" s="287">
        <f>data!AM65</f>
        <v>0</v>
      </c>
      <c r="E175" s="287">
        <f>data!AN65</f>
        <v>0</v>
      </c>
      <c r="F175" s="287">
        <f>data!AO65</f>
        <v>0</v>
      </c>
      <c r="G175" s="287">
        <f>data!AP65</f>
        <v>0</v>
      </c>
      <c r="H175" s="287">
        <f>data!AQ65</f>
        <v>0</v>
      </c>
      <c r="I175" s="287">
        <f>data!AR65</f>
        <v>0</v>
      </c>
    </row>
    <row r="176" spans="1:9" ht="20.100000000000001" customHeight="1">
      <c r="A176" s="279">
        <v>11</v>
      </c>
      <c r="B176" s="287" t="s">
        <v>498</v>
      </c>
      <c r="C176" s="287">
        <f>data!AL66</f>
        <v>0</v>
      </c>
      <c r="D176" s="287">
        <f>data!AM66</f>
        <v>0</v>
      </c>
      <c r="E176" s="287">
        <f>data!AN66</f>
        <v>0</v>
      </c>
      <c r="F176" s="287">
        <f>data!AO66</f>
        <v>0</v>
      </c>
      <c r="G176" s="287">
        <f>data!AP66</f>
        <v>0</v>
      </c>
      <c r="H176" s="287">
        <f>data!AQ66</f>
        <v>0</v>
      </c>
      <c r="I176" s="287">
        <f>data!AR66</f>
        <v>0</v>
      </c>
    </row>
    <row r="177" spans="1:9" ht="20.100000000000001" customHeight="1">
      <c r="A177" s="279">
        <v>12</v>
      </c>
      <c r="B177" s="287" t="s">
        <v>11</v>
      </c>
      <c r="C177" s="287">
        <f>data!AL67</f>
        <v>0</v>
      </c>
      <c r="D177" s="287">
        <f>data!AM67</f>
        <v>0</v>
      </c>
      <c r="E177" s="287">
        <f>data!AN67</f>
        <v>0</v>
      </c>
      <c r="F177" s="287">
        <f>data!AO67</f>
        <v>0</v>
      </c>
      <c r="G177" s="287">
        <f>data!AP67</f>
        <v>0</v>
      </c>
      <c r="H177" s="287">
        <f>data!AQ67</f>
        <v>0</v>
      </c>
      <c r="I177" s="287">
        <f>data!AR67</f>
        <v>0</v>
      </c>
    </row>
    <row r="178" spans="1:9" ht="20.100000000000001" customHeight="1">
      <c r="A178" s="279">
        <v>13</v>
      </c>
      <c r="B178" s="287" t="s">
        <v>976</v>
      </c>
      <c r="C178" s="287">
        <f>data!AL68</f>
        <v>0</v>
      </c>
      <c r="D178" s="287">
        <f>data!AM68</f>
        <v>0</v>
      </c>
      <c r="E178" s="287">
        <f>data!AN68</f>
        <v>0</v>
      </c>
      <c r="F178" s="287">
        <f>data!AO68</f>
        <v>0</v>
      </c>
      <c r="G178" s="287">
        <f>data!AP68</f>
        <v>0</v>
      </c>
      <c r="H178" s="287">
        <f>data!AQ68</f>
        <v>0</v>
      </c>
      <c r="I178" s="287">
        <f>data!AR68</f>
        <v>0</v>
      </c>
    </row>
    <row r="179" spans="1:9" ht="20.100000000000001" customHeight="1">
      <c r="A179" s="279">
        <v>14</v>
      </c>
      <c r="B179" s="287" t="s">
        <v>977</v>
      </c>
      <c r="C179" s="287">
        <f>data!AL69</f>
        <v>0</v>
      </c>
      <c r="D179" s="287">
        <f>data!AM69</f>
        <v>0</v>
      </c>
      <c r="E179" s="287">
        <f>data!AN69</f>
        <v>0</v>
      </c>
      <c r="F179" s="287">
        <f>data!AO69</f>
        <v>0</v>
      </c>
      <c r="G179" s="287">
        <f>data!AP69</f>
        <v>0</v>
      </c>
      <c r="H179" s="287">
        <f>data!AQ69</f>
        <v>0</v>
      </c>
      <c r="I179" s="287">
        <f>data!AR69</f>
        <v>0</v>
      </c>
    </row>
    <row r="180" spans="1:9" ht="20.100000000000001" customHeight="1">
      <c r="A180" s="279">
        <v>15</v>
      </c>
      <c r="B180" s="287" t="s">
        <v>269</v>
      </c>
      <c r="C180" s="287">
        <f>data!AL70</f>
        <v>0</v>
      </c>
      <c r="D180" s="287">
        <f>data!AM70</f>
        <v>0</v>
      </c>
      <c r="E180" s="287">
        <f>data!AN70</f>
        <v>0</v>
      </c>
      <c r="F180" s="287">
        <f>data!AO70</f>
        <v>0</v>
      </c>
      <c r="G180" s="287">
        <f>data!AP70</f>
        <v>0</v>
      </c>
      <c r="H180" s="287">
        <f>data!AQ70</f>
        <v>0</v>
      </c>
      <c r="I180" s="287">
        <f>data!AR70</f>
        <v>0</v>
      </c>
    </row>
    <row r="181" spans="1:9" ht="20.100000000000001" customHeight="1">
      <c r="A181" s="279">
        <v>16</v>
      </c>
      <c r="B181" s="295" t="s">
        <v>978</v>
      </c>
      <c r="C181" s="287">
        <f>data!AL85</f>
        <v>0</v>
      </c>
      <c r="D181" s="287">
        <f>data!AM85</f>
        <v>0</v>
      </c>
      <c r="E181" s="287">
        <f>data!AN85</f>
        <v>0</v>
      </c>
      <c r="F181" s="287">
        <f>data!AO85</f>
        <v>0</v>
      </c>
      <c r="G181" s="287">
        <f>data!AP85</f>
        <v>0</v>
      </c>
      <c r="H181" s="287">
        <f>data!AQ85</f>
        <v>0</v>
      </c>
      <c r="I181" s="287">
        <f>data!AR85</f>
        <v>0</v>
      </c>
    </row>
    <row r="182" spans="1:9" ht="20.100000000000001" customHeight="1">
      <c r="A182" s="279">
        <v>17</v>
      </c>
      <c r="B182" s="287" t="s">
        <v>271</v>
      </c>
      <c r="C182" s="297"/>
      <c r="D182" s="297"/>
      <c r="E182" s="297"/>
      <c r="F182" s="297"/>
      <c r="G182" s="297"/>
      <c r="H182" s="297"/>
      <c r="I182" s="297"/>
    </row>
    <row r="183" spans="1:9" ht="20.100000000000001" customHeight="1">
      <c r="A183" s="279">
        <v>18</v>
      </c>
      <c r="B183" s="287" t="s">
        <v>979</v>
      </c>
      <c r="C183" s="295">
        <f>+data!M703</f>
        <v>0</v>
      </c>
      <c r="D183" s="295">
        <f>+data!M704</f>
        <v>0</v>
      </c>
      <c r="E183" s="295">
        <f>+data!M705</f>
        <v>0</v>
      </c>
      <c r="F183" s="295">
        <f>+data!M706</f>
        <v>0</v>
      </c>
      <c r="G183" s="295">
        <f>+data!M707</f>
        <v>0</v>
      </c>
      <c r="H183" s="295">
        <f>+data!M708</f>
        <v>0</v>
      </c>
      <c r="I183" s="295">
        <f>+data!M709</f>
        <v>0</v>
      </c>
    </row>
    <row r="184" spans="1:9" ht="20.100000000000001" customHeight="1">
      <c r="A184" s="279">
        <v>19</v>
      </c>
      <c r="B184" s="295" t="s">
        <v>980</v>
      </c>
      <c r="C184" s="287">
        <f>data!AL87</f>
        <v>0</v>
      </c>
      <c r="D184" s="287">
        <f>data!AM87</f>
        <v>0</v>
      </c>
      <c r="E184" s="287">
        <f>data!AN87</f>
        <v>0</v>
      </c>
      <c r="F184" s="287">
        <f>data!AO87</f>
        <v>0</v>
      </c>
      <c r="G184" s="287">
        <f>data!AP87</f>
        <v>0</v>
      </c>
      <c r="H184" s="287">
        <f>data!AQ87</f>
        <v>0</v>
      </c>
      <c r="I184" s="287">
        <f>data!AR87</f>
        <v>0</v>
      </c>
    </row>
    <row r="185" spans="1:9" ht="20.100000000000001" customHeight="1">
      <c r="A185" s="279">
        <v>20</v>
      </c>
      <c r="B185" s="295" t="s">
        <v>981</v>
      </c>
      <c r="C185" s="287">
        <f>data!AL88</f>
        <v>0</v>
      </c>
      <c r="D185" s="287">
        <f>data!AM88</f>
        <v>0</v>
      </c>
      <c r="E185" s="287">
        <f>data!AN88</f>
        <v>0</v>
      </c>
      <c r="F185" s="287">
        <f>data!AO88</f>
        <v>0</v>
      </c>
      <c r="G185" s="287">
        <f>data!AP88</f>
        <v>0</v>
      </c>
      <c r="H185" s="287">
        <f>data!AQ88</f>
        <v>0</v>
      </c>
      <c r="I185" s="287">
        <f>data!AR88</f>
        <v>0</v>
      </c>
    </row>
    <row r="186" spans="1:9" ht="20.100000000000001" customHeight="1">
      <c r="A186" s="279">
        <v>21</v>
      </c>
      <c r="B186" s="295" t="s">
        <v>982</v>
      </c>
      <c r="C186" s="287">
        <f>data!AL89</f>
        <v>0</v>
      </c>
      <c r="D186" s="287">
        <f>data!AM89</f>
        <v>0</v>
      </c>
      <c r="E186" s="287">
        <f>data!AN89</f>
        <v>0</v>
      </c>
      <c r="F186" s="287">
        <f>data!AO89</f>
        <v>0</v>
      </c>
      <c r="G186" s="287">
        <f>data!AP89</f>
        <v>0</v>
      </c>
      <c r="H186" s="287">
        <f>data!AQ89</f>
        <v>0</v>
      </c>
      <c r="I186" s="287">
        <f>data!AR89</f>
        <v>0</v>
      </c>
    </row>
    <row r="187" spans="1:9" ht="20.100000000000001" customHeight="1">
      <c r="A187" s="279" t="s">
        <v>983</v>
      </c>
      <c r="B187" s="287"/>
      <c r="C187" s="297"/>
      <c r="D187" s="297"/>
      <c r="E187" s="297"/>
      <c r="F187" s="297"/>
      <c r="G187" s="297"/>
      <c r="H187" s="297"/>
      <c r="I187" s="297"/>
    </row>
    <row r="188" spans="1:9" ht="20.100000000000001" customHeight="1">
      <c r="A188" s="279">
        <v>22</v>
      </c>
      <c r="B188" s="287" t="s">
        <v>984</v>
      </c>
      <c r="C188" s="287">
        <f>data!AL90</f>
        <v>0</v>
      </c>
      <c r="D188" s="287">
        <f>data!AM90</f>
        <v>0</v>
      </c>
      <c r="E188" s="287">
        <f>data!AN90</f>
        <v>0</v>
      </c>
      <c r="F188" s="287">
        <f>data!AO90</f>
        <v>0</v>
      </c>
      <c r="G188" s="287">
        <f>data!AP90</f>
        <v>0</v>
      </c>
      <c r="H188" s="287">
        <f>data!AQ90</f>
        <v>0</v>
      </c>
      <c r="I188" s="287">
        <f>data!AR90</f>
        <v>0</v>
      </c>
    </row>
    <row r="189" spans="1:9" ht="20.100000000000001" customHeight="1">
      <c r="A189" s="279">
        <v>23</v>
      </c>
      <c r="B189" s="287" t="s">
        <v>985</v>
      </c>
      <c r="C189" s="287">
        <f>data!AL91</f>
        <v>0</v>
      </c>
      <c r="D189" s="287">
        <f>data!AM91</f>
        <v>0</v>
      </c>
      <c r="E189" s="287">
        <f>data!AN91</f>
        <v>0</v>
      </c>
      <c r="F189" s="287">
        <f>data!AO91</f>
        <v>0</v>
      </c>
      <c r="G189" s="287">
        <f>data!AP91</f>
        <v>0</v>
      </c>
      <c r="H189" s="287">
        <f>data!AQ91</f>
        <v>0</v>
      </c>
      <c r="I189" s="287">
        <f>data!AR91</f>
        <v>0</v>
      </c>
    </row>
    <row r="190" spans="1:9" ht="20.100000000000001" customHeight="1">
      <c r="A190" s="279">
        <v>24</v>
      </c>
      <c r="B190" s="287" t="s">
        <v>986</v>
      </c>
      <c r="C190" s="287">
        <f>data!AL92</f>
        <v>0</v>
      </c>
      <c r="D190" s="287">
        <f>data!AM92</f>
        <v>0</v>
      </c>
      <c r="E190" s="287">
        <f>data!AN92</f>
        <v>0</v>
      </c>
      <c r="F190" s="287">
        <f>data!AO92</f>
        <v>0</v>
      </c>
      <c r="G190" s="287">
        <f>data!AP92</f>
        <v>0</v>
      </c>
      <c r="H190" s="287">
        <f>data!AQ92</f>
        <v>0</v>
      </c>
      <c r="I190" s="287">
        <f>data!AR92</f>
        <v>0</v>
      </c>
    </row>
    <row r="191" spans="1:9" ht="20.100000000000001" customHeight="1">
      <c r="A191" s="279">
        <v>25</v>
      </c>
      <c r="B191" s="287" t="s">
        <v>987</v>
      </c>
      <c r="C191" s="287">
        <f>data!AL93</f>
        <v>0</v>
      </c>
      <c r="D191" s="287">
        <f>data!AM93</f>
        <v>0</v>
      </c>
      <c r="E191" s="287">
        <f>data!AN93</f>
        <v>0</v>
      </c>
      <c r="F191" s="287">
        <f>data!AO93</f>
        <v>0</v>
      </c>
      <c r="G191" s="287">
        <f>data!AP93</f>
        <v>0</v>
      </c>
      <c r="H191" s="287">
        <f>data!AQ93</f>
        <v>0</v>
      </c>
      <c r="I191" s="287">
        <f>data!AR93</f>
        <v>0</v>
      </c>
    </row>
    <row r="192" spans="1:9" ht="20.100000000000001" customHeight="1">
      <c r="A192" s="279">
        <v>26</v>
      </c>
      <c r="B192" s="287" t="s">
        <v>279</v>
      </c>
      <c r="C192" s="294">
        <f>data!AL94</f>
        <v>0</v>
      </c>
      <c r="D192" s="294">
        <f>data!AM94</f>
        <v>0</v>
      </c>
      <c r="E192" s="294">
        <f>data!AN94</f>
        <v>0</v>
      </c>
      <c r="F192" s="294">
        <f>data!AO94</f>
        <v>0</v>
      </c>
      <c r="G192" s="294">
        <f>data!AP94</f>
        <v>0</v>
      </c>
      <c r="H192" s="294">
        <f>data!AQ94</f>
        <v>0</v>
      </c>
      <c r="I192" s="294">
        <f>data!AR94</f>
        <v>0</v>
      </c>
    </row>
    <row r="193" spans="1:9" ht="20.100000000000001" customHeight="1">
      <c r="A193" s="280" t="s">
        <v>969</v>
      </c>
      <c r="B193" s="281"/>
      <c r="C193" s="281"/>
      <c r="D193" s="281"/>
      <c r="E193" s="281"/>
      <c r="F193" s="281"/>
      <c r="G193" s="281"/>
      <c r="H193" s="281"/>
      <c r="I193" s="280"/>
    </row>
    <row r="194" spans="1:9" ht="20.100000000000001" customHeight="1">
      <c r="D194" s="283"/>
      <c r="I194" s="284" t="s">
        <v>1007</v>
      </c>
    </row>
    <row r="195" spans="1:9" ht="20.100000000000001" customHeight="1">
      <c r="A195" s="283"/>
    </row>
    <row r="196" spans="1:9" ht="20.100000000000001" customHeight="1">
      <c r="A196" s="285" t="str">
        <f>"Hospital: "&amp;data!C98</f>
        <v>Hospital: Odessa Memorial Healthcare Center</v>
      </c>
      <c r="G196" s="286"/>
      <c r="H196" s="285" t="str">
        <f>"FYE: "&amp;data!C96</f>
        <v>FYE: 12/31/2022</v>
      </c>
    </row>
    <row r="197" spans="1:9" ht="20.100000000000001" customHeight="1">
      <c r="A197" s="279">
        <v>1</v>
      </c>
      <c r="B197" s="287" t="s">
        <v>221</v>
      </c>
      <c r="C197" s="289" t="s">
        <v>63</v>
      </c>
      <c r="D197" s="289" t="s">
        <v>64</v>
      </c>
      <c r="E197" s="289" t="s">
        <v>65</v>
      </c>
      <c r="F197" s="289" t="s">
        <v>66</v>
      </c>
      <c r="G197" s="289" t="s">
        <v>67</v>
      </c>
      <c r="H197" s="289" t="s">
        <v>68</v>
      </c>
      <c r="I197" s="289" t="s">
        <v>69</v>
      </c>
    </row>
    <row r="198" spans="1:9" ht="20.100000000000001" customHeight="1">
      <c r="A198" s="290">
        <v>2</v>
      </c>
      <c r="B198" s="291" t="s">
        <v>971</v>
      </c>
      <c r="C198" s="293"/>
      <c r="D198" s="293" t="s">
        <v>142</v>
      </c>
      <c r="E198" s="293" t="s">
        <v>143</v>
      </c>
      <c r="F198" s="293" t="s">
        <v>144</v>
      </c>
      <c r="G198" s="293" t="s">
        <v>1008</v>
      </c>
      <c r="H198" s="293" t="s">
        <v>146</v>
      </c>
      <c r="I198" s="293"/>
    </row>
    <row r="199" spans="1:9" ht="20.100000000000001" customHeight="1">
      <c r="A199" s="290"/>
      <c r="B199" s="291"/>
      <c r="C199" s="293" t="s">
        <v>141</v>
      </c>
      <c r="D199" s="293" t="s">
        <v>243</v>
      </c>
      <c r="E199" s="293" t="s">
        <v>1009</v>
      </c>
      <c r="F199" s="293" t="s">
        <v>198</v>
      </c>
      <c r="G199" s="293" t="s">
        <v>213</v>
      </c>
      <c r="H199" s="293" t="s">
        <v>200</v>
      </c>
      <c r="I199" s="293" t="s">
        <v>147</v>
      </c>
    </row>
    <row r="200" spans="1:9" ht="20.100000000000001" customHeight="1">
      <c r="A200" s="279">
        <v>3</v>
      </c>
      <c r="B200" s="287" t="s">
        <v>975</v>
      </c>
      <c r="C200" s="289" t="s">
        <v>238</v>
      </c>
      <c r="D200" s="289" t="s">
        <v>243</v>
      </c>
      <c r="E200" s="289" t="s">
        <v>240</v>
      </c>
      <c r="F200" s="299"/>
      <c r="G200" s="299"/>
      <c r="H200" s="299"/>
      <c r="I200" s="289" t="s">
        <v>244</v>
      </c>
    </row>
    <row r="201" spans="1:9" ht="20.100000000000001" customHeight="1">
      <c r="A201" s="279">
        <v>4</v>
      </c>
      <c r="B201" s="287" t="s">
        <v>246</v>
      </c>
      <c r="C201" s="287">
        <f>data!AS59</f>
        <v>0</v>
      </c>
      <c r="D201" s="287">
        <f>data!AT59</f>
        <v>0</v>
      </c>
      <c r="E201" s="287">
        <f>data!AU59</f>
        <v>0</v>
      </c>
      <c r="F201" s="299"/>
      <c r="G201" s="299"/>
      <c r="H201" s="299"/>
      <c r="I201" s="287">
        <f>data!AY59</f>
        <v>12403</v>
      </c>
    </row>
    <row r="202" spans="1:9" ht="20.100000000000001" customHeight="1">
      <c r="A202" s="279">
        <v>5</v>
      </c>
      <c r="B202" s="287" t="s">
        <v>247</v>
      </c>
      <c r="C202" s="294">
        <f>data!AS60</f>
        <v>0</v>
      </c>
      <c r="D202" s="294">
        <f>data!AT60</f>
        <v>0</v>
      </c>
      <c r="E202" s="294">
        <f>data!AU60</f>
        <v>0</v>
      </c>
      <c r="F202" s="294">
        <f>data!AV60</f>
        <v>0</v>
      </c>
      <c r="G202" s="294">
        <f>data!AW60</f>
        <v>0</v>
      </c>
      <c r="H202" s="294">
        <f>data!AX60</f>
        <v>0</v>
      </c>
      <c r="I202" s="294">
        <f>data!AY60</f>
        <v>5.75</v>
      </c>
    </row>
    <row r="203" spans="1:9" ht="20.100000000000001" customHeight="1">
      <c r="A203" s="279">
        <v>6</v>
      </c>
      <c r="B203" s="287" t="s">
        <v>248</v>
      </c>
      <c r="C203" s="287">
        <f>data!AS61</f>
        <v>0</v>
      </c>
      <c r="D203" s="287">
        <f>data!AT61</f>
        <v>0</v>
      </c>
      <c r="E203" s="287">
        <f>data!AU61</f>
        <v>0</v>
      </c>
      <c r="F203" s="287">
        <f>data!AV61</f>
        <v>0</v>
      </c>
      <c r="G203" s="287">
        <f>data!AW61</f>
        <v>0</v>
      </c>
      <c r="H203" s="287">
        <f>data!AX61</f>
        <v>0</v>
      </c>
      <c r="I203" s="287">
        <f>data!AY61</f>
        <v>210013</v>
      </c>
    </row>
    <row r="204" spans="1:9" ht="20.100000000000001" customHeight="1">
      <c r="A204" s="279">
        <v>7</v>
      </c>
      <c r="B204" s="287" t="s">
        <v>9</v>
      </c>
      <c r="C204" s="287">
        <f>data!AS62</f>
        <v>0</v>
      </c>
      <c r="D204" s="287">
        <f>data!AT62</f>
        <v>0</v>
      </c>
      <c r="E204" s="287">
        <f>data!AU62</f>
        <v>0</v>
      </c>
      <c r="F204" s="287">
        <f>data!AV62</f>
        <v>0</v>
      </c>
      <c r="G204" s="287">
        <f>data!AW62</f>
        <v>0</v>
      </c>
      <c r="H204" s="287">
        <f>data!AX62</f>
        <v>0</v>
      </c>
      <c r="I204" s="287">
        <f>data!AY62</f>
        <v>47792</v>
      </c>
    </row>
    <row r="205" spans="1:9" ht="20.100000000000001" customHeight="1">
      <c r="A205" s="279">
        <v>8</v>
      </c>
      <c r="B205" s="287" t="s">
        <v>249</v>
      </c>
      <c r="C205" s="287">
        <f>data!AS63</f>
        <v>0</v>
      </c>
      <c r="D205" s="287">
        <f>data!AT63</f>
        <v>0</v>
      </c>
      <c r="E205" s="287">
        <f>data!AU63</f>
        <v>0</v>
      </c>
      <c r="F205" s="287">
        <f>data!AV63</f>
        <v>0</v>
      </c>
      <c r="G205" s="287">
        <f>data!AW63</f>
        <v>0</v>
      </c>
      <c r="H205" s="287">
        <f>data!AX63</f>
        <v>0</v>
      </c>
      <c r="I205" s="287">
        <f>data!AY63</f>
        <v>0</v>
      </c>
    </row>
    <row r="206" spans="1:9" ht="20.100000000000001" customHeight="1">
      <c r="A206" s="279">
        <v>9</v>
      </c>
      <c r="B206" s="287" t="s">
        <v>250</v>
      </c>
      <c r="C206" s="287">
        <f>data!AS64</f>
        <v>0</v>
      </c>
      <c r="D206" s="287">
        <f>data!AT64</f>
        <v>0</v>
      </c>
      <c r="E206" s="287">
        <f>data!AU64</f>
        <v>0</v>
      </c>
      <c r="F206" s="287">
        <f>data!AV64</f>
        <v>0</v>
      </c>
      <c r="G206" s="287">
        <f>data!AW64</f>
        <v>0</v>
      </c>
      <c r="H206" s="287">
        <f>data!AX64</f>
        <v>0</v>
      </c>
      <c r="I206" s="287">
        <f>data!AY64</f>
        <v>91950</v>
      </c>
    </row>
    <row r="207" spans="1:9" ht="20.100000000000001" customHeight="1">
      <c r="A207" s="279">
        <v>10</v>
      </c>
      <c r="B207" s="287" t="s">
        <v>497</v>
      </c>
      <c r="C207" s="287">
        <f>data!AS65</f>
        <v>0</v>
      </c>
      <c r="D207" s="287">
        <f>data!AT65</f>
        <v>0</v>
      </c>
      <c r="E207" s="287">
        <f>data!AU65</f>
        <v>0</v>
      </c>
      <c r="F207" s="287">
        <f>data!AV65</f>
        <v>0</v>
      </c>
      <c r="G207" s="287">
        <f>data!AW65</f>
        <v>0</v>
      </c>
      <c r="H207" s="287">
        <f>data!AX65</f>
        <v>0</v>
      </c>
      <c r="I207" s="287">
        <f>data!AY65</f>
        <v>0</v>
      </c>
    </row>
    <row r="208" spans="1:9" ht="20.100000000000001" customHeight="1">
      <c r="A208" s="279">
        <v>11</v>
      </c>
      <c r="B208" s="287" t="s">
        <v>498</v>
      </c>
      <c r="C208" s="287">
        <f>data!AS66</f>
        <v>0</v>
      </c>
      <c r="D208" s="287">
        <f>data!AT66</f>
        <v>0</v>
      </c>
      <c r="E208" s="287">
        <f>data!AU66</f>
        <v>0</v>
      </c>
      <c r="F208" s="287">
        <f>data!AV66</f>
        <v>0</v>
      </c>
      <c r="G208" s="287">
        <f>data!AW66</f>
        <v>0</v>
      </c>
      <c r="H208" s="287">
        <f>data!AX66</f>
        <v>0</v>
      </c>
      <c r="I208" s="287">
        <f>data!AY66</f>
        <v>105028</v>
      </c>
    </row>
    <row r="209" spans="1:9" ht="20.100000000000001" customHeight="1">
      <c r="A209" s="279">
        <v>12</v>
      </c>
      <c r="B209" s="287" t="s">
        <v>11</v>
      </c>
      <c r="C209" s="287">
        <f>data!AS67</f>
        <v>0</v>
      </c>
      <c r="D209" s="287">
        <f>data!AT67</f>
        <v>0</v>
      </c>
      <c r="E209" s="287">
        <f>data!AU67</f>
        <v>0</v>
      </c>
      <c r="F209" s="287">
        <f>data!AV67</f>
        <v>0</v>
      </c>
      <c r="G209" s="287">
        <f>data!AW67</f>
        <v>0</v>
      </c>
      <c r="H209" s="287">
        <f>data!AX67</f>
        <v>0</v>
      </c>
      <c r="I209" s="287">
        <f>data!AY67</f>
        <v>44603</v>
      </c>
    </row>
    <row r="210" spans="1:9" ht="20.100000000000001" customHeight="1">
      <c r="A210" s="279">
        <v>13</v>
      </c>
      <c r="B210" s="287" t="s">
        <v>976</v>
      </c>
      <c r="C210" s="287">
        <f>data!AS68</f>
        <v>0</v>
      </c>
      <c r="D210" s="287">
        <f>data!AT68</f>
        <v>0</v>
      </c>
      <c r="E210" s="287">
        <f>data!AU68</f>
        <v>0</v>
      </c>
      <c r="F210" s="287">
        <f>data!AV68</f>
        <v>0</v>
      </c>
      <c r="G210" s="287">
        <f>data!AW68</f>
        <v>0</v>
      </c>
      <c r="H210" s="287">
        <f>data!AX68</f>
        <v>0</v>
      </c>
      <c r="I210" s="287">
        <f>data!AY68</f>
        <v>0</v>
      </c>
    </row>
    <row r="211" spans="1:9" ht="20.100000000000001" customHeight="1">
      <c r="A211" s="279">
        <v>14</v>
      </c>
      <c r="B211" s="287" t="s">
        <v>977</v>
      </c>
      <c r="C211" s="287">
        <f>data!AS69</f>
        <v>0</v>
      </c>
      <c r="D211" s="287">
        <f>data!AT69</f>
        <v>0</v>
      </c>
      <c r="E211" s="287">
        <f>data!AU69</f>
        <v>0</v>
      </c>
      <c r="F211" s="287">
        <f>data!AV69</f>
        <v>0</v>
      </c>
      <c r="G211" s="287">
        <f>data!AW69</f>
        <v>0</v>
      </c>
      <c r="H211" s="287">
        <f>data!AX69</f>
        <v>0</v>
      </c>
      <c r="I211" s="287">
        <f>data!AY69</f>
        <v>0</v>
      </c>
    </row>
    <row r="212" spans="1:9" ht="20.100000000000001" customHeight="1">
      <c r="A212" s="279">
        <v>15</v>
      </c>
      <c r="B212" s="287" t="s">
        <v>269</v>
      </c>
      <c r="C212" s="287">
        <f>-data!AS84</f>
        <v>0</v>
      </c>
      <c r="D212" s="287">
        <f>-data!AT84</f>
        <v>0</v>
      </c>
      <c r="E212" s="287">
        <f>-data!AU84</f>
        <v>0</v>
      </c>
      <c r="F212" s="287">
        <f>-data!AV84</f>
        <v>0</v>
      </c>
      <c r="G212" s="287">
        <f>-data!AW84</f>
        <v>0</v>
      </c>
      <c r="H212" s="287">
        <f>-data!AX84</f>
        <v>0</v>
      </c>
      <c r="I212" s="287">
        <f>-data!AY84</f>
        <v>-6458</v>
      </c>
    </row>
    <row r="213" spans="1:9" ht="20.100000000000001" customHeight="1">
      <c r="A213" s="279">
        <v>16</v>
      </c>
      <c r="B213" s="295" t="s">
        <v>978</v>
      </c>
      <c r="C213" s="287">
        <f>data!AS85</f>
        <v>0</v>
      </c>
      <c r="D213" s="287">
        <f>data!AT85</f>
        <v>0</v>
      </c>
      <c r="E213" s="287">
        <f>data!AU85</f>
        <v>0</v>
      </c>
      <c r="F213" s="287">
        <f>data!AV85</f>
        <v>0</v>
      </c>
      <c r="G213" s="287">
        <f>data!AW85</f>
        <v>0</v>
      </c>
      <c r="H213" s="287">
        <f>data!AX85</f>
        <v>0</v>
      </c>
      <c r="I213" s="287">
        <f>data!AY85</f>
        <v>492928</v>
      </c>
    </row>
    <row r="214" spans="1:9" ht="20.100000000000001" customHeight="1">
      <c r="A214" s="279">
        <v>17</v>
      </c>
      <c r="B214" s="287" t="s">
        <v>271</v>
      </c>
      <c r="C214" s="297"/>
      <c r="D214" s="297"/>
      <c r="E214" s="297"/>
      <c r="F214" s="297"/>
      <c r="G214" s="297"/>
      <c r="H214" s="297"/>
      <c r="I214" s="297"/>
    </row>
    <row r="215" spans="1:9" ht="20.100000000000001" customHeight="1">
      <c r="A215" s="279">
        <v>18</v>
      </c>
      <c r="B215" s="287" t="s">
        <v>979</v>
      </c>
      <c r="C215" s="295">
        <f>+data!M710</f>
        <v>0</v>
      </c>
      <c r="D215" s="295">
        <f>+data!M711</f>
        <v>0</v>
      </c>
      <c r="E215" s="295">
        <f>+data!M712</f>
        <v>0</v>
      </c>
      <c r="F215" s="295">
        <f>+data!M713</f>
        <v>0</v>
      </c>
      <c r="G215" s="301"/>
      <c r="H215" s="287"/>
      <c r="I215" s="287"/>
    </row>
    <row r="216" spans="1:9" ht="20.100000000000001" customHeight="1">
      <c r="A216" s="279">
        <v>19</v>
      </c>
      <c r="B216" s="295" t="s">
        <v>980</v>
      </c>
      <c r="C216" s="287">
        <f>data!AS87</f>
        <v>0</v>
      </c>
      <c r="D216" s="287">
        <f>data!AT87</f>
        <v>0</v>
      </c>
      <c r="E216" s="287">
        <f>data!AU87</f>
        <v>0</v>
      </c>
      <c r="F216" s="287">
        <f>data!AV87</f>
        <v>0</v>
      </c>
      <c r="G216" s="302" t="str">
        <f>IF(data!AW73&gt;0,data!AW73,"")</f>
        <v/>
      </c>
      <c r="H216" s="302" t="str">
        <f>IF(data!AX73&gt;0,data!AX73,"")</f>
        <v/>
      </c>
      <c r="I216" s="302" t="str">
        <f>IF(data!AY73&gt;0,data!AY73,"")</f>
        <v/>
      </c>
    </row>
    <row r="217" spans="1:9" ht="20.100000000000001" customHeight="1">
      <c r="A217" s="279">
        <v>20</v>
      </c>
      <c r="B217" s="295" t="s">
        <v>981</v>
      </c>
      <c r="C217" s="287">
        <f>data!AS88</f>
        <v>0</v>
      </c>
      <c r="D217" s="287">
        <f>data!AT88</f>
        <v>0</v>
      </c>
      <c r="E217" s="287">
        <f>data!AU88</f>
        <v>0</v>
      </c>
      <c r="F217" s="287">
        <f>data!AV88</f>
        <v>0</v>
      </c>
      <c r="G217" s="302" t="str">
        <f>IF(data!AW74&gt;0,data!AW74,"")</f>
        <v/>
      </c>
      <c r="H217" s="302" t="str">
        <f>IF(data!AX74&gt;0,data!AX74,"")</f>
        <v/>
      </c>
      <c r="I217" s="302" t="str">
        <f>IF(data!AY74&gt;0,data!AY74,"")</f>
        <v/>
      </c>
    </row>
    <row r="218" spans="1:9" ht="20.100000000000001" customHeight="1">
      <c r="A218" s="279">
        <v>21</v>
      </c>
      <c r="B218" s="295" t="s">
        <v>982</v>
      </c>
      <c r="C218" s="287">
        <f>data!AS89</f>
        <v>0</v>
      </c>
      <c r="D218" s="287">
        <f>data!AT89</f>
        <v>0</v>
      </c>
      <c r="E218" s="287">
        <f>data!AU89</f>
        <v>0</v>
      </c>
      <c r="F218" s="287">
        <f>data!AV89</f>
        <v>0</v>
      </c>
      <c r="G218" s="302" t="str">
        <f>IF(data!AW75&gt;0,data!AW75,"")</f>
        <v/>
      </c>
      <c r="H218" s="302" t="str">
        <f>IF(data!AX75&gt;0,data!AX75,"")</f>
        <v/>
      </c>
      <c r="I218" s="302" t="str">
        <f>IF(data!AY75&gt;0,data!AY75,"")</f>
        <v/>
      </c>
    </row>
    <row r="219" spans="1:9" ht="20.100000000000001" customHeight="1">
      <c r="A219" s="279" t="s">
        <v>983</v>
      </c>
      <c r="B219" s="287"/>
      <c r="C219" s="297"/>
      <c r="D219" s="297"/>
      <c r="E219" s="297"/>
      <c r="F219" s="297"/>
      <c r="G219" s="297"/>
      <c r="H219" s="297"/>
      <c r="I219" s="297"/>
    </row>
    <row r="220" spans="1:9" ht="20.100000000000001" customHeight="1">
      <c r="A220" s="279">
        <v>22</v>
      </c>
      <c r="B220" s="287" t="s">
        <v>984</v>
      </c>
      <c r="C220" s="287">
        <f>data!AS90</f>
        <v>0</v>
      </c>
      <c r="D220" s="287">
        <f>data!AT90</f>
        <v>0</v>
      </c>
      <c r="E220" s="287">
        <f>data!AU90</f>
        <v>0</v>
      </c>
      <c r="F220" s="287">
        <f>data!AV90</f>
        <v>0</v>
      </c>
      <c r="G220" s="287">
        <f>data!AW90</f>
        <v>0</v>
      </c>
      <c r="H220" s="287">
        <f>data!AX90</f>
        <v>0</v>
      </c>
      <c r="I220" s="287">
        <f>data!AY90</f>
        <v>2352</v>
      </c>
    </row>
    <row r="221" spans="1:9" ht="20.100000000000001" customHeight="1">
      <c r="A221" s="279">
        <v>23</v>
      </c>
      <c r="B221" s="287" t="s">
        <v>985</v>
      </c>
      <c r="C221" s="287">
        <f>data!AS91</f>
        <v>0</v>
      </c>
      <c r="D221" s="287">
        <f>data!AT91</f>
        <v>0</v>
      </c>
      <c r="E221" s="287">
        <f>data!AU91</f>
        <v>0</v>
      </c>
      <c r="F221" s="287">
        <f>data!AV91</f>
        <v>0</v>
      </c>
      <c r="G221" s="287">
        <f>data!AW91</f>
        <v>0</v>
      </c>
      <c r="H221" s="302" t="str">
        <f>IF(data!AX77&gt;0,data!AX77,"")</f>
        <v/>
      </c>
      <c r="I221" s="302" t="str">
        <f>IF(data!AY77&gt;0,data!AY77,"")</f>
        <v/>
      </c>
    </row>
    <row r="222" spans="1:9" ht="20.100000000000001" customHeight="1">
      <c r="A222" s="279">
        <v>24</v>
      </c>
      <c r="B222" s="287" t="s">
        <v>986</v>
      </c>
      <c r="C222" s="287">
        <f>data!AS92</f>
        <v>0</v>
      </c>
      <c r="D222" s="287">
        <f>data!AT92</f>
        <v>0</v>
      </c>
      <c r="E222" s="287">
        <f>data!AU92</f>
        <v>0</v>
      </c>
      <c r="F222" s="287">
        <f>data!AV92</f>
        <v>0</v>
      </c>
      <c r="G222" s="287">
        <f>data!AW92</f>
        <v>0</v>
      </c>
      <c r="H222" s="302" t="str">
        <f>IF(data!AX78&gt;0,data!AX78,"")</f>
        <v/>
      </c>
      <c r="I222" s="302" t="str">
        <f>IF(data!AY78&gt;0,data!AY78,"")</f>
        <v/>
      </c>
    </row>
    <row r="223" spans="1:9" ht="20.100000000000001" customHeight="1">
      <c r="A223" s="279">
        <v>25</v>
      </c>
      <c r="B223" s="287" t="s">
        <v>987</v>
      </c>
      <c r="C223" s="287">
        <f>data!AS93</f>
        <v>0</v>
      </c>
      <c r="D223" s="287">
        <f>data!AT93</f>
        <v>0</v>
      </c>
      <c r="E223" s="287">
        <f>data!AU93</f>
        <v>0</v>
      </c>
      <c r="F223" s="287">
        <f>data!AV93</f>
        <v>0</v>
      </c>
      <c r="G223" s="287">
        <f>data!AW93</f>
        <v>0</v>
      </c>
      <c r="H223" s="302" t="str">
        <f>IF(data!AX79&gt;0,data!AX79,"")</f>
        <v/>
      </c>
      <c r="I223" s="302" t="str">
        <f>IF(data!AY79&gt;0,data!AY79,"")</f>
        <v/>
      </c>
    </row>
    <row r="224" spans="1:9" ht="20.100000000000001" customHeight="1">
      <c r="A224" s="279">
        <v>26</v>
      </c>
      <c r="B224" s="287" t="s">
        <v>279</v>
      </c>
      <c r="C224" s="294">
        <f>data!AS94</f>
        <v>0</v>
      </c>
      <c r="D224" s="294">
        <f>data!AT94</f>
        <v>0</v>
      </c>
      <c r="E224" s="294">
        <f>data!AU94</f>
        <v>0</v>
      </c>
      <c r="F224" s="294">
        <f>data!AV94</f>
        <v>0</v>
      </c>
      <c r="G224" s="302" t="str">
        <f>IF(data!AW80&gt;0,data!AW80,"")</f>
        <v/>
      </c>
      <c r="H224" s="302" t="str">
        <f>IF(data!AX80&gt;0,data!AX80,"")</f>
        <v/>
      </c>
      <c r="I224" s="302" t="str">
        <f>IF(data!AY80&gt;0,data!AY80,"")</f>
        <v/>
      </c>
    </row>
    <row r="225" spans="1:9" ht="20.100000000000001" customHeight="1">
      <c r="A225" s="280" t="s">
        <v>969</v>
      </c>
      <c r="B225" s="281"/>
      <c r="C225" s="281"/>
      <c r="D225" s="281"/>
      <c r="E225" s="281"/>
      <c r="F225" s="281"/>
      <c r="G225" s="281"/>
      <c r="H225" s="281"/>
      <c r="I225" s="280"/>
    </row>
    <row r="226" spans="1:9" ht="20.100000000000001" customHeight="1">
      <c r="D226" s="283"/>
      <c r="I226" s="284" t="s">
        <v>1010</v>
      </c>
    </row>
    <row r="227" spans="1:9" ht="20.100000000000001" customHeight="1">
      <c r="A227" s="283"/>
    </row>
    <row r="228" spans="1:9" ht="20.100000000000001" customHeight="1">
      <c r="A228" s="285" t="str">
        <f>"Hospital: "&amp;data!C98</f>
        <v>Hospital: Odessa Memorial Healthcare Center</v>
      </c>
      <c r="G228" s="286"/>
      <c r="H228" s="285" t="str">
        <f>"FYE: "&amp;data!C96</f>
        <v>FYE: 12/31/2022</v>
      </c>
    </row>
    <row r="229" spans="1:9" ht="20.100000000000001" customHeight="1">
      <c r="A229" s="279">
        <v>1</v>
      </c>
      <c r="B229" s="287" t="s">
        <v>221</v>
      </c>
      <c r="C229" s="289" t="s">
        <v>70</v>
      </c>
      <c r="D229" s="289" t="s">
        <v>71</v>
      </c>
      <c r="E229" s="289" t="s">
        <v>72</v>
      </c>
      <c r="F229" s="289" t="s">
        <v>73</v>
      </c>
      <c r="G229" s="289" t="s">
        <v>74</v>
      </c>
      <c r="H229" s="289" t="s">
        <v>75</v>
      </c>
      <c r="I229" s="289" t="s">
        <v>76</v>
      </c>
    </row>
    <row r="230" spans="1:9" ht="20.100000000000001" customHeight="1">
      <c r="A230" s="290">
        <v>2</v>
      </c>
      <c r="B230" s="291" t="s">
        <v>971</v>
      </c>
      <c r="C230" s="293"/>
      <c r="D230" s="293" t="s">
        <v>149</v>
      </c>
      <c r="E230" s="293" t="s">
        <v>150</v>
      </c>
      <c r="F230" s="293" t="s">
        <v>119</v>
      </c>
      <c r="G230" s="293"/>
      <c r="H230" s="293"/>
      <c r="I230" s="293"/>
    </row>
    <row r="231" spans="1:9" ht="20.100000000000001" customHeight="1">
      <c r="A231" s="290"/>
      <c r="B231" s="291"/>
      <c r="C231" s="293" t="s">
        <v>148</v>
      </c>
      <c r="D231" s="293" t="s">
        <v>201</v>
      </c>
      <c r="E231" s="293" t="s">
        <v>1011</v>
      </c>
      <c r="F231" s="293" t="s">
        <v>1012</v>
      </c>
      <c r="G231" s="293" t="s">
        <v>151</v>
      </c>
      <c r="H231" s="293" t="s">
        <v>152</v>
      </c>
      <c r="I231" s="293" t="s">
        <v>153</v>
      </c>
    </row>
    <row r="232" spans="1:9" ht="20.100000000000001" customHeight="1">
      <c r="A232" s="279">
        <v>3</v>
      </c>
      <c r="B232" s="287" t="s">
        <v>975</v>
      </c>
      <c r="C232" s="289" t="s">
        <v>1013</v>
      </c>
      <c r="D232" s="289" t="s">
        <v>1014</v>
      </c>
      <c r="E232" s="299"/>
      <c r="F232" s="299"/>
      <c r="G232" s="299"/>
      <c r="H232" s="289" t="s">
        <v>245</v>
      </c>
      <c r="I232" s="299"/>
    </row>
    <row r="233" spans="1:9" ht="20.100000000000001" customHeight="1">
      <c r="A233" s="279">
        <v>4</v>
      </c>
      <c r="B233" s="287" t="s">
        <v>246</v>
      </c>
      <c r="C233" s="287">
        <f>data!AZ59</f>
        <v>0</v>
      </c>
      <c r="D233" s="287">
        <f>data!BA59</f>
        <v>0</v>
      </c>
      <c r="E233" s="299"/>
      <c r="F233" s="299"/>
      <c r="G233" s="299"/>
      <c r="H233" s="287">
        <f>data!BE59</f>
        <v>35622</v>
      </c>
      <c r="I233" s="299"/>
    </row>
    <row r="234" spans="1:9" ht="20.100000000000001" customHeight="1">
      <c r="A234" s="279">
        <v>5</v>
      </c>
      <c r="B234" s="287" t="s">
        <v>247</v>
      </c>
      <c r="C234" s="294">
        <f>data!AZ60</f>
        <v>0</v>
      </c>
      <c r="D234" s="294">
        <f>data!BA60</f>
        <v>2.61</v>
      </c>
      <c r="E234" s="294">
        <f>data!BB60</f>
        <v>1.1200000000000001</v>
      </c>
      <c r="F234" s="294">
        <f>data!BC60</f>
        <v>0</v>
      </c>
      <c r="G234" s="294">
        <f>data!BD60</f>
        <v>0.86</v>
      </c>
      <c r="H234" s="294">
        <f>data!BE60</f>
        <v>3.41</v>
      </c>
      <c r="I234" s="294">
        <f>data!BF60</f>
        <v>3.11</v>
      </c>
    </row>
    <row r="235" spans="1:9" ht="20.100000000000001" customHeight="1">
      <c r="A235" s="279">
        <v>6</v>
      </c>
      <c r="B235" s="287" t="s">
        <v>248</v>
      </c>
      <c r="C235" s="287">
        <f>data!AZ61</f>
        <v>0</v>
      </c>
      <c r="D235" s="287">
        <f>data!BA61</f>
        <v>99483</v>
      </c>
      <c r="E235" s="287">
        <f>data!BB61</f>
        <v>62277</v>
      </c>
      <c r="F235" s="287">
        <f>data!BC61</f>
        <v>0</v>
      </c>
      <c r="G235" s="287">
        <f>data!BD61</f>
        <v>67747</v>
      </c>
      <c r="H235" s="287">
        <f>data!BE61</f>
        <v>169838</v>
      </c>
      <c r="I235" s="287">
        <f>data!BF61</f>
        <v>110639</v>
      </c>
    </row>
    <row r="236" spans="1:9" ht="20.100000000000001" customHeight="1">
      <c r="A236" s="279">
        <v>7</v>
      </c>
      <c r="B236" s="287" t="s">
        <v>9</v>
      </c>
      <c r="C236" s="287">
        <f>data!AZ62</f>
        <v>0</v>
      </c>
      <c r="D236" s="287">
        <f>data!BA62</f>
        <v>22639</v>
      </c>
      <c r="E236" s="287">
        <f>data!BB62</f>
        <v>14172</v>
      </c>
      <c r="F236" s="287">
        <f>data!BC62</f>
        <v>0</v>
      </c>
      <c r="G236" s="287">
        <f>data!BD62</f>
        <v>15417</v>
      </c>
      <c r="H236" s="287">
        <f>data!BE62</f>
        <v>38650</v>
      </c>
      <c r="I236" s="287">
        <f>data!BF62</f>
        <v>25178</v>
      </c>
    </row>
    <row r="237" spans="1:9" ht="20.100000000000001" customHeight="1">
      <c r="A237" s="279">
        <v>8</v>
      </c>
      <c r="B237" s="287" t="s">
        <v>249</v>
      </c>
      <c r="C237" s="287">
        <f>data!AZ63</f>
        <v>0</v>
      </c>
      <c r="D237" s="287">
        <f>data!BA63</f>
        <v>0</v>
      </c>
      <c r="E237" s="287">
        <f>data!BB63</f>
        <v>0</v>
      </c>
      <c r="F237" s="287">
        <f>data!BC63</f>
        <v>0</v>
      </c>
      <c r="G237" s="287">
        <f>data!BD63</f>
        <v>123927</v>
      </c>
      <c r="H237" s="287">
        <f>data!BE63</f>
        <v>0</v>
      </c>
      <c r="I237" s="287">
        <f>data!BF63</f>
        <v>0</v>
      </c>
    </row>
    <row r="238" spans="1:9" ht="20.100000000000001" customHeight="1">
      <c r="A238" s="279">
        <v>9</v>
      </c>
      <c r="B238" s="287" t="s">
        <v>250</v>
      </c>
      <c r="C238" s="287">
        <f>data!AZ64</f>
        <v>0</v>
      </c>
      <c r="D238" s="287">
        <f>data!BA64</f>
        <v>19935</v>
      </c>
      <c r="E238" s="287">
        <f>data!BB64</f>
        <v>232</v>
      </c>
      <c r="F238" s="287">
        <f>data!BC64</f>
        <v>0</v>
      </c>
      <c r="G238" s="287">
        <f>data!BD64</f>
        <v>492</v>
      </c>
      <c r="H238" s="287">
        <f>data!BE64</f>
        <v>26027</v>
      </c>
      <c r="I238" s="287">
        <f>data!BF64</f>
        <v>30151</v>
      </c>
    </row>
    <row r="239" spans="1:9" ht="20.100000000000001" customHeight="1">
      <c r="A239" s="279">
        <v>10</v>
      </c>
      <c r="B239" s="287" t="s">
        <v>497</v>
      </c>
      <c r="C239" s="287">
        <f>data!AZ65</f>
        <v>0</v>
      </c>
      <c r="D239" s="287">
        <f>data!BA65</f>
        <v>0</v>
      </c>
      <c r="E239" s="287">
        <f>data!BB65</f>
        <v>0</v>
      </c>
      <c r="F239" s="287">
        <f>data!BC65</f>
        <v>0</v>
      </c>
      <c r="G239" s="287">
        <f>data!BD65</f>
        <v>0</v>
      </c>
      <c r="H239" s="287">
        <f>data!BE65</f>
        <v>163180</v>
      </c>
      <c r="I239" s="287">
        <f>data!BF65</f>
        <v>0</v>
      </c>
    </row>
    <row r="240" spans="1:9" ht="20.100000000000001" customHeight="1">
      <c r="A240" s="279">
        <v>11</v>
      </c>
      <c r="B240" s="287" t="s">
        <v>498</v>
      </c>
      <c r="C240" s="287">
        <f>data!AZ66</f>
        <v>0</v>
      </c>
      <c r="D240" s="287">
        <f>data!BA66</f>
        <v>1811</v>
      </c>
      <c r="E240" s="287">
        <f>data!BB66</f>
        <v>0</v>
      </c>
      <c r="F240" s="287">
        <f>data!BC66</f>
        <v>0</v>
      </c>
      <c r="G240" s="287">
        <f>data!BD66</f>
        <v>0</v>
      </c>
      <c r="H240" s="287">
        <f>data!BE66</f>
        <v>97759</v>
      </c>
      <c r="I240" s="287">
        <f>data!BF66</f>
        <v>0</v>
      </c>
    </row>
    <row r="241" spans="1:9" ht="20.100000000000001" customHeight="1">
      <c r="A241" s="279">
        <v>12</v>
      </c>
      <c r="B241" s="287" t="s">
        <v>11</v>
      </c>
      <c r="C241" s="287">
        <f>data!AZ67</f>
        <v>16119</v>
      </c>
      <c r="D241" s="287">
        <f>data!BA67</f>
        <v>24388</v>
      </c>
      <c r="E241" s="287">
        <f>data!BB67</f>
        <v>4191</v>
      </c>
      <c r="F241" s="287">
        <f>data!BC67</f>
        <v>0</v>
      </c>
      <c r="G241" s="287">
        <f>data!BD67</f>
        <v>0</v>
      </c>
      <c r="H241" s="287">
        <f>data!BE67</f>
        <v>129183</v>
      </c>
      <c r="I241" s="287">
        <f>data!BF67</f>
        <v>3717</v>
      </c>
    </row>
    <row r="242" spans="1:9" ht="20.100000000000001" customHeight="1">
      <c r="A242" s="279">
        <v>13</v>
      </c>
      <c r="B242" s="287" t="s">
        <v>976</v>
      </c>
      <c r="C242" s="287">
        <f>data!AZ68</f>
        <v>0</v>
      </c>
      <c r="D242" s="287">
        <f>data!BA68</f>
        <v>0</v>
      </c>
      <c r="E242" s="287">
        <f>data!BB68</f>
        <v>0</v>
      </c>
      <c r="F242" s="287">
        <f>data!BC68</f>
        <v>0</v>
      </c>
      <c r="G242" s="287">
        <f>data!BD68</f>
        <v>0</v>
      </c>
      <c r="H242" s="287">
        <f>data!BE68</f>
        <v>0</v>
      </c>
      <c r="I242" s="287">
        <f>data!BF68</f>
        <v>0</v>
      </c>
    </row>
    <row r="243" spans="1:9" ht="20.100000000000001" customHeight="1">
      <c r="A243" s="279">
        <v>14</v>
      </c>
      <c r="B243" s="287" t="s">
        <v>977</v>
      </c>
      <c r="C243" s="287">
        <f>data!AZ69</f>
        <v>0</v>
      </c>
      <c r="D243" s="287">
        <f>data!BA69</f>
        <v>0</v>
      </c>
      <c r="E243" s="287">
        <f>data!BB69</f>
        <v>52</v>
      </c>
      <c r="F243" s="287">
        <f>data!BC69</f>
        <v>0</v>
      </c>
      <c r="G243" s="287">
        <f>data!BD69</f>
        <v>498</v>
      </c>
      <c r="H243" s="287">
        <f>data!BE69</f>
        <v>1797</v>
      </c>
      <c r="I243" s="287">
        <f>data!BF69</f>
        <v>110</v>
      </c>
    </row>
    <row r="244" spans="1:9" ht="20.100000000000001" customHeight="1">
      <c r="A244" s="279">
        <v>15</v>
      </c>
      <c r="B244" s="287" t="s">
        <v>269</v>
      </c>
      <c r="C244" s="287">
        <f>-data!AZ84</f>
        <v>0</v>
      </c>
      <c r="D244" s="287">
        <f>-data!BA84</f>
        <v>-428</v>
      </c>
      <c r="E244" s="287">
        <f>-data!BB84</f>
        <v>-92</v>
      </c>
      <c r="F244" s="287">
        <f>-data!BC84</f>
        <v>0</v>
      </c>
      <c r="G244" s="287">
        <f>-data!BD84</f>
        <v>0</v>
      </c>
      <c r="H244" s="287">
        <f>-data!BE84</f>
        <v>14</v>
      </c>
      <c r="I244" s="287">
        <f>-data!BF84</f>
        <v>0</v>
      </c>
    </row>
    <row r="245" spans="1:9" ht="20.100000000000001" customHeight="1">
      <c r="A245" s="279">
        <v>16</v>
      </c>
      <c r="B245" s="295" t="s">
        <v>978</v>
      </c>
      <c r="C245" s="287">
        <f>data!AZ85</f>
        <v>16119</v>
      </c>
      <c r="D245" s="287">
        <f>data!BA85</f>
        <v>167828</v>
      </c>
      <c r="E245" s="287">
        <f>data!BB85</f>
        <v>80832</v>
      </c>
      <c r="F245" s="287">
        <f>data!BC85</f>
        <v>0</v>
      </c>
      <c r="G245" s="287">
        <f>data!BD85</f>
        <v>208081</v>
      </c>
      <c r="H245" s="287">
        <f>data!BE85</f>
        <v>626448</v>
      </c>
      <c r="I245" s="287">
        <f>data!BF85</f>
        <v>169795</v>
      </c>
    </row>
    <row r="246" spans="1:9" ht="20.100000000000001" customHeight="1">
      <c r="A246" s="279">
        <v>17</v>
      </c>
      <c r="B246" s="287" t="s">
        <v>271</v>
      </c>
      <c r="C246" s="297"/>
      <c r="D246" s="297"/>
      <c r="E246" s="297"/>
      <c r="F246" s="297"/>
      <c r="G246" s="297"/>
      <c r="H246" s="297"/>
      <c r="I246" s="297"/>
    </row>
    <row r="247" spans="1:9" ht="20.100000000000001" customHeight="1">
      <c r="A247" s="279">
        <v>18</v>
      </c>
      <c r="B247" s="287" t="s">
        <v>979</v>
      </c>
      <c r="C247" s="287"/>
      <c r="D247" s="287"/>
      <c r="E247" s="287"/>
      <c r="F247" s="287"/>
      <c r="G247" s="287"/>
      <c r="H247" s="287"/>
      <c r="I247" s="287"/>
    </row>
    <row r="248" spans="1:9" ht="20.100000000000001" customHeight="1">
      <c r="A248" s="279">
        <v>19</v>
      </c>
      <c r="B248" s="295" t="s">
        <v>980</v>
      </c>
      <c r="C248" s="302" t="str">
        <f>IF(data!AZ73&gt;0,data!AZ73,"")</f>
        <v/>
      </c>
      <c r="D248" s="302" t="str">
        <f>IF(data!BA73&gt;0,data!BA73,"")</f>
        <v/>
      </c>
      <c r="E248" s="302" t="str">
        <f>IF(data!BB73&gt;0,data!BB73,"")</f>
        <v/>
      </c>
      <c r="F248" s="302" t="str">
        <f>IF(data!BC73&gt;0,data!BC73,"")</f>
        <v/>
      </c>
      <c r="G248" s="302" t="str">
        <f>IF(data!BD73&gt;0,data!BD73,"")</f>
        <v/>
      </c>
      <c r="H248" s="302" t="str">
        <f>IF(data!BE73&gt;0,data!BE73,"")</f>
        <v/>
      </c>
      <c r="I248" s="302" t="str">
        <f>IF(data!BF73&gt;0,data!BF73,"")</f>
        <v/>
      </c>
    </row>
    <row r="249" spans="1:9" ht="20.100000000000001" customHeight="1">
      <c r="A249" s="279">
        <v>20</v>
      </c>
      <c r="B249" s="295" t="s">
        <v>981</v>
      </c>
      <c r="C249" s="302" t="str">
        <f>IF(data!AZ74&gt;0,data!AZ74,"")</f>
        <v/>
      </c>
      <c r="D249" s="302" t="str">
        <f>IF(data!BA74&gt;0,data!BA74,"")</f>
        <v/>
      </c>
      <c r="E249" s="302" t="str">
        <f>IF(data!BB74&gt;0,data!BB74,"")</f>
        <v/>
      </c>
      <c r="F249" s="302" t="str">
        <f>IF(data!BC74&gt;0,data!BC74,"")</f>
        <v/>
      </c>
      <c r="G249" s="302" t="str">
        <f>IF(data!BD74&gt;0,data!BD74,"")</f>
        <v/>
      </c>
      <c r="H249" s="302" t="str">
        <f>IF(data!BE74&gt;0,data!BE74,"")</f>
        <v/>
      </c>
      <c r="I249" s="302" t="str">
        <f>IF(data!BF74&gt;0,data!BF74,"")</f>
        <v/>
      </c>
    </row>
    <row r="250" spans="1:9" ht="20.100000000000001" customHeight="1">
      <c r="A250" s="279">
        <v>21</v>
      </c>
      <c r="B250" s="295" t="s">
        <v>982</v>
      </c>
      <c r="C250" s="302" t="str">
        <f>IF(data!AZ75&gt;0,data!AZ75,"")</f>
        <v/>
      </c>
      <c r="D250" s="302" t="str">
        <f>IF(data!BA75&gt;0,data!BA75,"")</f>
        <v/>
      </c>
      <c r="E250" s="302" t="str">
        <f>IF(data!BB75&gt;0,data!BB75,"")</f>
        <v/>
      </c>
      <c r="F250" s="302" t="str">
        <f>IF(data!BC75&gt;0,data!BC75,"")</f>
        <v/>
      </c>
      <c r="G250" s="302" t="str">
        <f>IF(data!BD75&gt;0,data!BD75,"")</f>
        <v/>
      </c>
      <c r="H250" s="302" t="str">
        <f>IF(data!BE75&gt;0,data!BE75,"")</f>
        <v/>
      </c>
      <c r="I250" s="302" t="str">
        <f>IF(data!BF75&gt;0,data!BF75,"")</f>
        <v/>
      </c>
    </row>
    <row r="251" spans="1:9" ht="20.100000000000001" customHeight="1">
      <c r="A251" s="279" t="s">
        <v>983</v>
      </c>
      <c r="B251" s="287"/>
      <c r="C251" s="297"/>
      <c r="D251" s="297"/>
      <c r="E251" s="297"/>
      <c r="F251" s="297"/>
      <c r="G251" s="297"/>
      <c r="H251" s="297"/>
      <c r="I251" s="297"/>
    </row>
    <row r="252" spans="1:9" ht="20.100000000000001" customHeight="1">
      <c r="A252" s="279">
        <v>22</v>
      </c>
      <c r="B252" s="287" t="s">
        <v>984</v>
      </c>
      <c r="C252" s="303">
        <f>data!AZ90</f>
        <v>850</v>
      </c>
      <c r="D252" s="303">
        <f>data!BA90</f>
        <v>1286</v>
      </c>
      <c r="E252" s="303">
        <f>data!BB90</f>
        <v>221</v>
      </c>
      <c r="F252" s="303">
        <f>data!BC90</f>
        <v>0</v>
      </c>
      <c r="G252" s="303">
        <f>data!BD90</f>
        <v>0</v>
      </c>
      <c r="H252" s="303">
        <f>data!BE90</f>
        <v>6812</v>
      </c>
      <c r="I252" s="303">
        <f>data!BF90</f>
        <v>196</v>
      </c>
    </row>
    <row r="253" spans="1:9" ht="20.100000000000001" customHeight="1">
      <c r="A253" s="279">
        <v>23</v>
      </c>
      <c r="B253" s="287" t="s">
        <v>985</v>
      </c>
      <c r="C253" s="303">
        <f>data!AZ91</f>
        <v>0</v>
      </c>
      <c r="D253" s="303">
        <f>data!BA91</f>
        <v>0</v>
      </c>
      <c r="E253" s="303">
        <f>data!BB91</f>
        <v>0</v>
      </c>
      <c r="F253" s="303">
        <f>data!BC91</f>
        <v>0</v>
      </c>
      <c r="G253" s="302" t="str">
        <f>IF(data!BD77&gt;0,data!BD77,"")</f>
        <v/>
      </c>
      <c r="H253" s="302" t="str">
        <f>IF(data!BE77&gt;0,data!BE77,"")</f>
        <v/>
      </c>
      <c r="I253" s="303">
        <f>data!BF91</f>
        <v>0</v>
      </c>
    </row>
    <row r="254" spans="1:9" ht="20.100000000000001" customHeight="1">
      <c r="A254" s="279">
        <v>24</v>
      </c>
      <c r="B254" s="287" t="s">
        <v>986</v>
      </c>
      <c r="C254" s="302" t="str">
        <f>IF(data!AZ78&gt;0,data!AZ78,"")</f>
        <v/>
      </c>
      <c r="D254" s="303">
        <f>data!BA92</f>
        <v>1286</v>
      </c>
      <c r="E254" s="303">
        <f>data!BB92</f>
        <v>221</v>
      </c>
      <c r="F254" s="303">
        <f>data!BC92</f>
        <v>0</v>
      </c>
      <c r="G254" s="302" t="str">
        <f>IF(data!BD78&gt;0,data!BD78,"")</f>
        <v/>
      </c>
      <c r="H254" s="302" t="str">
        <f>IF(data!BE78&gt;0,data!BE78,"")</f>
        <v/>
      </c>
      <c r="I254" s="302" t="str">
        <f>IF(data!BF78&gt;0,data!BF78,"")</f>
        <v/>
      </c>
    </row>
    <row r="255" spans="1:9" ht="20.100000000000001" customHeight="1">
      <c r="A255" s="279">
        <v>25</v>
      </c>
      <c r="B255" s="287" t="s">
        <v>987</v>
      </c>
      <c r="C255" s="302" t="str">
        <f>IF(data!AZ79&gt;0,data!AZ79,"")</f>
        <v/>
      </c>
      <c r="D255" s="302" t="str">
        <f>IF(data!BA79&gt;0,data!BA79,"")</f>
        <v/>
      </c>
      <c r="E255" s="303">
        <f>data!BB93</f>
        <v>0</v>
      </c>
      <c r="F255" s="303">
        <f>data!BC93</f>
        <v>0</v>
      </c>
      <c r="G255" s="302" t="str">
        <f>IF(data!BD79&gt;0,data!BD79,"")</f>
        <v/>
      </c>
      <c r="H255" s="302" t="str">
        <f>IF(data!BE79&gt;0,data!BE79,"")</f>
        <v/>
      </c>
      <c r="I255" s="302" t="str">
        <f>IF(data!BF79&gt;0,data!BF79,"")</f>
        <v/>
      </c>
    </row>
    <row r="256" spans="1:9" ht="20.100000000000001" customHeight="1">
      <c r="A256" s="279">
        <v>26</v>
      </c>
      <c r="B256" s="287" t="s">
        <v>279</v>
      </c>
      <c r="C256" s="302" t="str">
        <f>IF(data!AZ80&gt;0,data!AZ80,"")</f>
        <v/>
      </c>
      <c r="D256" s="302" t="str">
        <f>IF(data!BA80&gt;0,data!BA80,"")</f>
        <v/>
      </c>
      <c r="E256" s="302" t="str">
        <f>IF(data!BB80&gt;0,data!BB80,"")</f>
        <v/>
      </c>
      <c r="F256" s="302" t="str">
        <f>IF(data!BC80&gt;0,data!BC80,"")</f>
        <v/>
      </c>
      <c r="G256" s="302" t="str">
        <f>IF(data!BD80&gt;0,data!BD80,"")</f>
        <v/>
      </c>
      <c r="H256" s="302" t="str">
        <f>IF(data!BE80&gt;0,data!BE80,"")</f>
        <v/>
      </c>
      <c r="I256" s="302" t="str">
        <f>IF(data!BF80&gt;0,data!BF80,"")</f>
        <v/>
      </c>
    </row>
    <row r="257" spans="1:9" ht="20.100000000000001" customHeight="1">
      <c r="A257" s="280" t="s">
        <v>969</v>
      </c>
      <c r="B257" s="281"/>
      <c r="C257" s="281"/>
      <c r="D257" s="281"/>
      <c r="E257" s="281"/>
      <c r="F257" s="281"/>
      <c r="G257" s="281"/>
      <c r="H257" s="281"/>
      <c r="I257" s="280"/>
    </row>
    <row r="258" spans="1:9" ht="20.100000000000001" customHeight="1">
      <c r="D258" s="283"/>
      <c r="I258" s="284" t="s">
        <v>1015</v>
      </c>
    </row>
    <row r="259" spans="1:9" ht="20.100000000000001" customHeight="1">
      <c r="A259" s="283"/>
    </row>
    <row r="260" spans="1:9" ht="20.100000000000001" customHeight="1">
      <c r="A260" s="285" t="str">
        <f>"Hospital: "&amp;data!C98</f>
        <v>Hospital: Odessa Memorial Healthcare Center</v>
      </c>
      <c r="G260" s="286"/>
      <c r="H260" s="285" t="str">
        <f>"FYE: "&amp;data!C96</f>
        <v>FYE: 12/31/2022</v>
      </c>
    </row>
    <row r="261" spans="1:9" ht="20.100000000000001" customHeight="1">
      <c r="A261" s="279">
        <v>1</v>
      </c>
      <c r="B261" s="287" t="s">
        <v>221</v>
      </c>
      <c r="C261" s="289" t="s">
        <v>77</v>
      </c>
      <c r="D261" s="289" t="s">
        <v>78</v>
      </c>
      <c r="E261" s="289" t="s">
        <v>79</v>
      </c>
      <c r="F261" s="289" t="s">
        <v>80</v>
      </c>
      <c r="G261" s="289" t="s">
        <v>81</v>
      </c>
      <c r="H261" s="289" t="s">
        <v>82</v>
      </c>
      <c r="I261" s="289" t="s">
        <v>83</v>
      </c>
    </row>
    <row r="262" spans="1:9" ht="20.100000000000001" customHeight="1">
      <c r="A262" s="290">
        <v>2</v>
      </c>
      <c r="B262" s="291" t="s">
        <v>971</v>
      </c>
      <c r="C262" s="293" t="s">
        <v>1016</v>
      </c>
      <c r="D262" s="293" t="s">
        <v>155</v>
      </c>
      <c r="E262" s="293" t="s">
        <v>156</v>
      </c>
      <c r="F262" s="293"/>
      <c r="G262" s="293" t="s">
        <v>158</v>
      </c>
      <c r="H262" s="293"/>
      <c r="I262" s="293" t="s">
        <v>144</v>
      </c>
    </row>
    <row r="263" spans="1:9" ht="20.100000000000001" customHeight="1">
      <c r="A263" s="290"/>
      <c r="B263" s="291"/>
      <c r="C263" s="293" t="s">
        <v>1017</v>
      </c>
      <c r="D263" s="293" t="s">
        <v>202</v>
      </c>
      <c r="E263" s="293" t="s">
        <v>181</v>
      </c>
      <c r="F263" s="293" t="s">
        <v>157</v>
      </c>
      <c r="G263" s="293" t="s">
        <v>203</v>
      </c>
      <c r="H263" s="293" t="s">
        <v>159</v>
      </c>
      <c r="I263" s="293" t="s">
        <v>1018</v>
      </c>
    </row>
    <row r="264" spans="1:9" ht="20.100000000000001" customHeight="1">
      <c r="A264" s="279">
        <v>3</v>
      </c>
      <c r="B264" s="287" t="s">
        <v>975</v>
      </c>
      <c r="C264" s="299"/>
      <c r="D264" s="299"/>
      <c r="E264" s="299"/>
      <c r="F264" s="299"/>
      <c r="G264" s="299"/>
      <c r="H264" s="299"/>
      <c r="I264" s="299"/>
    </row>
    <row r="265" spans="1:9" ht="20.100000000000001" customHeight="1">
      <c r="A265" s="279">
        <v>4</v>
      </c>
      <c r="B265" s="287" t="s">
        <v>246</v>
      </c>
      <c r="C265" s="299"/>
      <c r="D265" s="299"/>
      <c r="E265" s="299"/>
      <c r="F265" s="299"/>
      <c r="G265" s="299"/>
      <c r="H265" s="299"/>
      <c r="I265" s="299"/>
    </row>
    <row r="266" spans="1:9" ht="20.100000000000001" customHeight="1">
      <c r="A266" s="279">
        <v>5</v>
      </c>
      <c r="B266" s="287" t="s">
        <v>247</v>
      </c>
      <c r="C266" s="294">
        <f>data!BG60</f>
        <v>0</v>
      </c>
      <c r="D266" s="294">
        <f>data!BH60</f>
        <v>0</v>
      </c>
      <c r="E266" s="294">
        <f>data!BI60</f>
        <v>0</v>
      </c>
      <c r="F266" s="294">
        <f>data!BJ60</f>
        <v>0</v>
      </c>
      <c r="G266" s="294">
        <f>data!BK60</f>
        <v>0</v>
      </c>
      <c r="H266" s="294">
        <f>data!BL60</f>
        <v>1.3</v>
      </c>
      <c r="I266" s="294">
        <f>data!BM60</f>
        <v>2.54</v>
      </c>
    </row>
    <row r="267" spans="1:9" ht="20.100000000000001" customHeight="1">
      <c r="A267" s="279">
        <v>6</v>
      </c>
      <c r="B267" s="287" t="s">
        <v>248</v>
      </c>
      <c r="C267" s="287">
        <f>data!BG61</f>
        <v>0</v>
      </c>
      <c r="D267" s="287">
        <f>data!BH61</f>
        <v>0</v>
      </c>
      <c r="E267" s="287">
        <f>data!BI61</f>
        <v>0</v>
      </c>
      <c r="F267" s="287">
        <f>data!BJ61</f>
        <v>0</v>
      </c>
      <c r="G267" s="287">
        <f>data!BK61</f>
        <v>0</v>
      </c>
      <c r="H267" s="287">
        <f>data!BL61</f>
        <v>51313</v>
      </c>
      <c r="I267" s="287">
        <f>data!BM61</f>
        <v>172333</v>
      </c>
    </row>
    <row r="268" spans="1:9" ht="20.100000000000001" customHeight="1">
      <c r="A268" s="279">
        <v>7</v>
      </c>
      <c r="B268" s="287" t="s">
        <v>9</v>
      </c>
      <c r="C268" s="287">
        <f>data!BG62</f>
        <v>0</v>
      </c>
      <c r="D268" s="287">
        <f>data!BH62</f>
        <v>0</v>
      </c>
      <c r="E268" s="287">
        <f>data!BI62</f>
        <v>0</v>
      </c>
      <c r="F268" s="287">
        <f>data!BJ62</f>
        <v>0</v>
      </c>
      <c r="G268" s="287">
        <f>data!BK62</f>
        <v>0</v>
      </c>
      <c r="H268" s="287">
        <f>data!BL62</f>
        <v>11677</v>
      </c>
      <c r="I268" s="287">
        <f>data!BM62</f>
        <v>39217</v>
      </c>
    </row>
    <row r="269" spans="1:9" ht="20.100000000000001" customHeight="1">
      <c r="A269" s="279">
        <v>8</v>
      </c>
      <c r="B269" s="287" t="s">
        <v>249</v>
      </c>
      <c r="C269" s="287">
        <f>data!BG63</f>
        <v>0</v>
      </c>
      <c r="D269" s="287">
        <f>data!BH63</f>
        <v>0</v>
      </c>
      <c r="E269" s="287">
        <f>data!BI63</f>
        <v>0</v>
      </c>
      <c r="F269" s="287">
        <f>data!BJ63</f>
        <v>0</v>
      </c>
      <c r="G269" s="287">
        <f>data!BK63</f>
        <v>0</v>
      </c>
      <c r="H269" s="287">
        <f>data!BL63</f>
        <v>0</v>
      </c>
      <c r="I269" s="287">
        <f>data!BM63</f>
        <v>54850</v>
      </c>
    </row>
    <row r="270" spans="1:9" ht="20.100000000000001" customHeight="1">
      <c r="A270" s="279">
        <v>9</v>
      </c>
      <c r="B270" s="287" t="s">
        <v>250</v>
      </c>
      <c r="C270" s="287">
        <f>data!BG64</f>
        <v>0</v>
      </c>
      <c r="D270" s="287">
        <f>data!BH64</f>
        <v>0</v>
      </c>
      <c r="E270" s="287">
        <f>data!BI64</f>
        <v>0</v>
      </c>
      <c r="F270" s="287">
        <f>data!BJ64</f>
        <v>0</v>
      </c>
      <c r="G270" s="287">
        <f>data!BK64</f>
        <v>0</v>
      </c>
      <c r="H270" s="287">
        <f>data!BL64</f>
        <v>74</v>
      </c>
      <c r="I270" s="287">
        <f>data!BM64</f>
        <v>3209</v>
      </c>
    </row>
    <row r="271" spans="1:9" ht="20.100000000000001" customHeight="1">
      <c r="A271" s="279">
        <v>10</v>
      </c>
      <c r="B271" s="287" t="s">
        <v>497</v>
      </c>
      <c r="C271" s="287">
        <f>data!BG65</f>
        <v>0</v>
      </c>
      <c r="D271" s="287">
        <f>data!BH65</f>
        <v>0</v>
      </c>
      <c r="E271" s="287">
        <f>data!BI65</f>
        <v>0</v>
      </c>
      <c r="F271" s="287">
        <f>data!BJ65</f>
        <v>0</v>
      </c>
      <c r="G271" s="287">
        <f>data!BK65</f>
        <v>0</v>
      </c>
      <c r="H271" s="287">
        <f>data!BL65</f>
        <v>0</v>
      </c>
      <c r="I271" s="287">
        <f>data!BM65</f>
        <v>0</v>
      </c>
    </row>
    <row r="272" spans="1:9" ht="20.100000000000001" customHeight="1">
      <c r="A272" s="279">
        <v>11</v>
      </c>
      <c r="B272" s="287" t="s">
        <v>498</v>
      </c>
      <c r="C272" s="287">
        <f>data!BG66</f>
        <v>0</v>
      </c>
      <c r="D272" s="287">
        <f>data!BH66</f>
        <v>0</v>
      </c>
      <c r="E272" s="287">
        <f>data!BI66</f>
        <v>0</v>
      </c>
      <c r="F272" s="287">
        <f>data!BJ66</f>
        <v>0</v>
      </c>
      <c r="G272" s="287">
        <f>data!BK66</f>
        <v>0</v>
      </c>
      <c r="H272" s="287">
        <f>data!BL66</f>
        <v>0</v>
      </c>
      <c r="I272" s="287">
        <f>data!BM66</f>
        <v>486449</v>
      </c>
    </row>
    <row r="273" spans="1:9" ht="20.100000000000001" customHeight="1">
      <c r="A273" s="279">
        <v>12</v>
      </c>
      <c r="B273" s="287" t="s">
        <v>11</v>
      </c>
      <c r="C273" s="287">
        <f>data!BG67</f>
        <v>0</v>
      </c>
      <c r="D273" s="287">
        <f>data!BH67</f>
        <v>0</v>
      </c>
      <c r="E273" s="287">
        <f>data!BI67</f>
        <v>0</v>
      </c>
      <c r="F273" s="287">
        <f>data!BJ67</f>
        <v>0</v>
      </c>
      <c r="G273" s="287">
        <f>data!BK67</f>
        <v>0</v>
      </c>
      <c r="H273" s="287">
        <f>data!BL67</f>
        <v>1138</v>
      </c>
      <c r="I273" s="287">
        <f>data!BM67</f>
        <v>0</v>
      </c>
    </row>
    <row r="274" spans="1:9" ht="20.100000000000001" customHeight="1">
      <c r="A274" s="279">
        <v>13</v>
      </c>
      <c r="B274" s="287" t="s">
        <v>976</v>
      </c>
      <c r="C274" s="287">
        <f>data!BG68</f>
        <v>0</v>
      </c>
      <c r="D274" s="287">
        <f>data!BH68</f>
        <v>0</v>
      </c>
      <c r="E274" s="287">
        <f>data!BI68</f>
        <v>0</v>
      </c>
      <c r="F274" s="287">
        <f>data!BJ68</f>
        <v>0</v>
      </c>
      <c r="G274" s="287">
        <f>data!BK68</f>
        <v>0</v>
      </c>
      <c r="H274" s="287">
        <f>data!BL68</f>
        <v>0</v>
      </c>
      <c r="I274" s="287">
        <f>data!BM68</f>
        <v>0</v>
      </c>
    </row>
    <row r="275" spans="1:9" ht="20.100000000000001" customHeight="1">
      <c r="A275" s="279">
        <v>14</v>
      </c>
      <c r="B275" s="287" t="s">
        <v>977</v>
      </c>
      <c r="C275" s="287">
        <f>data!BG69</f>
        <v>0</v>
      </c>
      <c r="D275" s="287">
        <f>data!BH69</f>
        <v>0</v>
      </c>
      <c r="E275" s="287">
        <f>data!BI69</f>
        <v>0</v>
      </c>
      <c r="F275" s="287">
        <f>data!BJ69</f>
        <v>0</v>
      </c>
      <c r="G275" s="287">
        <f>data!BK69</f>
        <v>0</v>
      </c>
      <c r="H275" s="287">
        <f>data!BL69</f>
        <v>0</v>
      </c>
      <c r="I275" s="287">
        <f>data!BM69</f>
        <v>11593</v>
      </c>
    </row>
    <row r="276" spans="1:9" ht="20.100000000000001" customHeight="1">
      <c r="A276" s="279">
        <v>15</v>
      </c>
      <c r="B276" s="287" t="s">
        <v>269</v>
      </c>
      <c r="C276" s="287">
        <f>-data!BG84</f>
        <v>0</v>
      </c>
      <c r="D276" s="287">
        <f>-data!BH84</f>
        <v>0</v>
      </c>
      <c r="E276" s="287">
        <f>-data!BI84</f>
        <v>0</v>
      </c>
      <c r="F276" s="287">
        <f>-data!BJ84</f>
        <v>0</v>
      </c>
      <c r="G276" s="287">
        <f>-data!BK84</f>
        <v>0</v>
      </c>
      <c r="H276" s="287">
        <f>-data!BL84</f>
        <v>0</v>
      </c>
      <c r="I276" s="287">
        <f>-data!BM84</f>
        <v>37878</v>
      </c>
    </row>
    <row r="277" spans="1:9" ht="20.100000000000001" customHeight="1">
      <c r="A277" s="279">
        <v>16</v>
      </c>
      <c r="B277" s="295" t="s">
        <v>978</v>
      </c>
      <c r="C277" s="287">
        <f>data!BG85</f>
        <v>0</v>
      </c>
      <c r="D277" s="287">
        <f>data!BH85</f>
        <v>0</v>
      </c>
      <c r="E277" s="287">
        <f>data!BI85</f>
        <v>0</v>
      </c>
      <c r="F277" s="287">
        <f>data!BJ85</f>
        <v>0</v>
      </c>
      <c r="G277" s="287">
        <f>data!BK85</f>
        <v>0</v>
      </c>
      <c r="H277" s="287">
        <f>data!BL85</f>
        <v>64202</v>
      </c>
      <c r="I277" s="287">
        <f>data!BM85</f>
        <v>805529</v>
      </c>
    </row>
    <row r="278" spans="1:9" ht="20.100000000000001" customHeight="1">
      <c r="A278" s="279">
        <v>17</v>
      </c>
      <c r="B278" s="287" t="s">
        <v>271</v>
      </c>
      <c r="C278" s="297"/>
      <c r="D278" s="297"/>
      <c r="E278" s="297"/>
      <c r="F278" s="297"/>
      <c r="G278" s="297"/>
      <c r="H278" s="297"/>
      <c r="I278" s="297"/>
    </row>
    <row r="279" spans="1:9" ht="20.100000000000001" customHeight="1">
      <c r="A279" s="279">
        <v>18</v>
      </c>
      <c r="B279" s="287" t="s">
        <v>979</v>
      </c>
      <c r="C279" s="287"/>
      <c r="D279" s="287"/>
      <c r="E279" s="287"/>
      <c r="F279" s="287"/>
      <c r="G279" s="287"/>
      <c r="H279" s="287"/>
      <c r="I279" s="287"/>
    </row>
    <row r="280" spans="1:9" ht="20.100000000000001" customHeight="1">
      <c r="A280" s="279">
        <v>19</v>
      </c>
      <c r="B280" s="295" t="s">
        <v>980</v>
      </c>
      <c r="C280" s="302" t="str">
        <f>IF(data!BG73&gt;0,data!BG73,"")</f>
        <v/>
      </c>
      <c r="D280" s="302" t="str">
        <f>IF(data!BH73&gt;0,data!BH73,"")</f>
        <v/>
      </c>
      <c r="E280" s="302" t="str">
        <f>IF(data!BI73&gt;0,data!BI73,"")</f>
        <v/>
      </c>
      <c r="F280" s="302" t="str">
        <f>IF(data!BJ73&gt;0,data!BJ73,"")</f>
        <v/>
      </c>
      <c r="G280" s="302" t="str">
        <f>IF(data!BK73&gt;0,data!BK73,"")</f>
        <v/>
      </c>
      <c r="H280" s="302" t="str">
        <f>IF(data!BL73&gt;0,data!BL73,"")</f>
        <v/>
      </c>
      <c r="I280" s="302" t="str">
        <f>IF(data!BM73&gt;0,data!BM73,"")</f>
        <v/>
      </c>
    </row>
    <row r="281" spans="1:9" ht="20.100000000000001" customHeight="1">
      <c r="A281" s="279">
        <v>20</v>
      </c>
      <c r="B281" s="295" t="s">
        <v>981</v>
      </c>
      <c r="C281" s="302" t="str">
        <f>IF(data!BG74&gt;0,data!BG74,"")</f>
        <v/>
      </c>
      <c r="D281" s="302" t="str">
        <f>IF(data!BH74&gt;0,data!BH74,"")</f>
        <v/>
      </c>
      <c r="E281" s="302" t="str">
        <f>IF(data!BI74&gt;0,data!BI74,"")</f>
        <v/>
      </c>
      <c r="F281" s="302" t="str">
        <f>IF(data!BJ74&gt;0,data!BJ74,"")</f>
        <v/>
      </c>
      <c r="G281" s="302" t="str">
        <f>IF(data!BK74&gt;0,data!BK74,"")</f>
        <v/>
      </c>
      <c r="H281" s="302" t="str">
        <f>IF(data!BL74&gt;0,data!BL74,"")</f>
        <v/>
      </c>
      <c r="I281" s="302" t="str">
        <f>IF(data!BM74&gt;0,data!BM74,"")</f>
        <v/>
      </c>
    </row>
    <row r="282" spans="1:9" ht="20.100000000000001" customHeight="1">
      <c r="A282" s="279">
        <v>21</v>
      </c>
      <c r="B282" s="295" t="s">
        <v>982</v>
      </c>
      <c r="C282" s="302" t="str">
        <f>IF(data!BG75&gt;0,data!BG75,"")</f>
        <v/>
      </c>
      <c r="D282" s="302" t="str">
        <f>IF(data!BH75&gt;0,data!BH75,"")</f>
        <v/>
      </c>
      <c r="E282" s="302" t="str">
        <f>IF(data!BI75&gt;0,data!BI75,"")</f>
        <v/>
      </c>
      <c r="F282" s="302" t="str">
        <f>IF(data!BJ75&gt;0,data!BJ75,"")</f>
        <v/>
      </c>
      <c r="G282" s="302" t="str">
        <f>IF(data!BK75&gt;0,data!BK75,"")</f>
        <v/>
      </c>
      <c r="H282" s="302" t="str">
        <f>IF(data!BL75&gt;0,data!BL75,"")</f>
        <v/>
      </c>
      <c r="I282" s="302" t="str">
        <f>IF(data!BM75&gt;0,data!BM75,"")</f>
        <v/>
      </c>
    </row>
    <row r="283" spans="1:9" ht="20.100000000000001" customHeight="1">
      <c r="A283" s="279" t="s">
        <v>983</v>
      </c>
      <c r="B283" s="287"/>
      <c r="C283" s="304"/>
      <c r="D283" s="304"/>
      <c r="E283" s="304"/>
      <c r="F283" s="304"/>
      <c r="G283" s="304"/>
      <c r="H283" s="304"/>
      <c r="I283" s="304"/>
    </row>
    <row r="284" spans="1:9" ht="20.100000000000001" customHeight="1">
      <c r="A284" s="279">
        <v>22</v>
      </c>
      <c r="B284" s="287" t="s">
        <v>984</v>
      </c>
      <c r="C284" s="303">
        <f>data!BG90</f>
        <v>0</v>
      </c>
      <c r="D284" s="303">
        <f>data!BH90</f>
        <v>0</v>
      </c>
      <c r="E284" s="303">
        <f>data!BI90</f>
        <v>0</v>
      </c>
      <c r="F284" s="303">
        <f>data!BJ90</f>
        <v>0</v>
      </c>
      <c r="G284" s="303">
        <f>data!BK90</f>
        <v>0</v>
      </c>
      <c r="H284" s="303">
        <f>data!BL90</f>
        <v>60</v>
      </c>
      <c r="I284" s="303">
        <f>data!BM90</f>
        <v>0</v>
      </c>
    </row>
    <row r="285" spans="1:9" ht="20.100000000000001" customHeight="1">
      <c r="A285" s="279">
        <v>23</v>
      </c>
      <c r="B285" s="287" t="s">
        <v>985</v>
      </c>
      <c r="C285" s="302" t="str">
        <f>IF(data!BG77&gt;0,data!BG77,"")</f>
        <v/>
      </c>
      <c r="D285" s="303">
        <f>data!BH91</f>
        <v>0</v>
      </c>
      <c r="E285" s="303">
        <f>data!BI91</f>
        <v>0</v>
      </c>
      <c r="F285" s="302" t="str">
        <f>IF(data!BJ77&gt;0,data!BJ77,"")</f>
        <v/>
      </c>
      <c r="G285" s="303">
        <f>data!BK91</f>
        <v>0</v>
      </c>
      <c r="H285" s="303">
        <f>data!BL91</f>
        <v>0</v>
      </c>
      <c r="I285" s="303">
        <f>data!BM91</f>
        <v>0</v>
      </c>
    </row>
    <row r="286" spans="1:9" ht="20.100000000000001" customHeight="1">
      <c r="A286" s="279">
        <v>24</v>
      </c>
      <c r="B286" s="287" t="s">
        <v>986</v>
      </c>
      <c r="C286" s="302" t="str">
        <f>IF(data!BG78&gt;0,data!BG78,"")</f>
        <v/>
      </c>
      <c r="D286" s="303">
        <f>data!BH92</f>
        <v>0</v>
      </c>
      <c r="E286" s="303">
        <f>data!BI92</f>
        <v>0</v>
      </c>
      <c r="F286" s="302" t="str">
        <f>IF(data!BJ78&gt;0,data!BJ78,"")</f>
        <v/>
      </c>
      <c r="G286" s="303">
        <f>data!BK92</f>
        <v>0</v>
      </c>
      <c r="H286" s="303">
        <f>data!BL92</f>
        <v>60</v>
      </c>
      <c r="I286" s="303">
        <f>data!BM92</f>
        <v>0</v>
      </c>
    </row>
    <row r="287" spans="1:9" ht="20.100000000000001" customHeight="1">
      <c r="A287" s="279">
        <v>25</v>
      </c>
      <c r="B287" s="287" t="s">
        <v>987</v>
      </c>
      <c r="C287" s="302" t="str">
        <f>IF(data!BG79&gt;0,data!BG79,"")</f>
        <v/>
      </c>
      <c r="D287" s="303">
        <f>data!BH93</f>
        <v>0</v>
      </c>
      <c r="E287" s="303">
        <f>data!BI93</f>
        <v>0</v>
      </c>
      <c r="F287" s="302" t="str">
        <f>IF(data!BJ79&gt;0,data!BJ79,"")</f>
        <v/>
      </c>
      <c r="G287" s="303">
        <f>data!BK93</f>
        <v>0</v>
      </c>
      <c r="H287" s="303">
        <f>data!BL93</f>
        <v>0</v>
      </c>
      <c r="I287" s="303">
        <f>data!BM93</f>
        <v>0</v>
      </c>
    </row>
    <row r="288" spans="1:9" ht="20.100000000000001" customHeight="1">
      <c r="A288" s="279">
        <v>26</v>
      </c>
      <c r="B288" s="287" t="s">
        <v>279</v>
      </c>
      <c r="C288" s="302" t="str">
        <f>IF(data!BG80&gt;0,data!BG80,"")</f>
        <v/>
      </c>
      <c r="D288" s="302" t="str">
        <f>IF(data!BH80&gt;0,data!BH80,"")</f>
        <v/>
      </c>
      <c r="E288" s="302" t="str">
        <f>IF(data!BI80&gt;0,data!BI80,"")</f>
        <v/>
      </c>
      <c r="F288" s="302" t="str">
        <f>IF(data!BJ80&gt;0,data!BJ80,"")</f>
        <v/>
      </c>
      <c r="G288" s="302" t="str">
        <f>IF(data!BK80&gt;0,data!BK80,"")</f>
        <v/>
      </c>
      <c r="H288" s="302" t="str">
        <f>IF(data!BL80&gt;0,data!BL80,"")</f>
        <v/>
      </c>
      <c r="I288" s="302" t="str">
        <f>IF(data!BM80&gt;0,data!BM80,"")</f>
        <v/>
      </c>
    </row>
    <row r="289" spans="1:9" ht="20.100000000000001" customHeight="1">
      <c r="A289" s="280" t="s">
        <v>969</v>
      </c>
      <c r="B289" s="281"/>
      <c r="C289" s="281"/>
      <c r="D289" s="281"/>
      <c r="E289" s="281"/>
      <c r="F289" s="281"/>
      <c r="G289" s="281"/>
      <c r="H289" s="281"/>
      <c r="I289" s="280"/>
    </row>
    <row r="290" spans="1:9" ht="20.100000000000001" customHeight="1">
      <c r="D290" s="283"/>
      <c r="I290" s="284" t="s">
        <v>1019</v>
      </c>
    </row>
    <row r="291" spans="1:9" ht="20.100000000000001" customHeight="1">
      <c r="A291" s="283"/>
    </row>
    <row r="292" spans="1:9" ht="20.100000000000001" customHeight="1">
      <c r="A292" s="285" t="str">
        <f>"Hospital: "&amp;data!C98</f>
        <v>Hospital: Odessa Memorial Healthcare Center</v>
      </c>
      <c r="G292" s="286"/>
      <c r="H292" s="285" t="str">
        <f>"FYE: "&amp;data!C96</f>
        <v>FYE: 12/31/2022</v>
      </c>
    </row>
    <row r="293" spans="1:9" ht="20.100000000000001" customHeight="1">
      <c r="A293" s="279">
        <v>1</v>
      </c>
      <c r="B293" s="287" t="s">
        <v>221</v>
      </c>
      <c r="C293" s="289" t="s">
        <v>84</v>
      </c>
      <c r="D293" s="289" t="s">
        <v>85</v>
      </c>
      <c r="E293" s="289" t="s">
        <v>86</v>
      </c>
      <c r="F293" s="289" t="s">
        <v>87</v>
      </c>
      <c r="G293" s="289" t="s">
        <v>88</v>
      </c>
      <c r="H293" s="289" t="s">
        <v>89</v>
      </c>
      <c r="I293" s="289" t="s">
        <v>90</v>
      </c>
    </row>
    <row r="294" spans="1:9" ht="20.100000000000001" customHeight="1">
      <c r="A294" s="290">
        <v>2</v>
      </c>
      <c r="B294" s="291" t="s">
        <v>971</v>
      </c>
      <c r="C294" s="293" t="s">
        <v>160</v>
      </c>
      <c r="D294" s="293" t="s">
        <v>161</v>
      </c>
      <c r="E294" s="293" t="s">
        <v>162</v>
      </c>
      <c r="F294" s="293" t="s">
        <v>163</v>
      </c>
      <c r="G294" s="293"/>
      <c r="H294" s="293" t="s">
        <v>165</v>
      </c>
      <c r="I294" s="293" t="s">
        <v>166</v>
      </c>
    </row>
    <row r="295" spans="1:9" ht="20.100000000000001" customHeight="1">
      <c r="A295" s="290"/>
      <c r="B295" s="291"/>
      <c r="C295" s="293" t="s">
        <v>1020</v>
      </c>
      <c r="D295" s="293" t="s">
        <v>206</v>
      </c>
      <c r="E295" s="293" t="s">
        <v>207</v>
      </c>
      <c r="F295" s="293" t="s">
        <v>208</v>
      </c>
      <c r="G295" s="293" t="s">
        <v>164</v>
      </c>
      <c r="H295" s="293" t="s">
        <v>209</v>
      </c>
      <c r="I295" s="293" t="s">
        <v>181</v>
      </c>
    </row>
    <row r="296" spans="1:9" ht="20.100000000000001" customHeight="1">
      <c r="A296" s="279">
        <v>3</v>
      </c>
      <c r="B296" s="287" t="s">
        <v>975</v>
      </c>
      <c r="C296" s="299"/>
      <c r="D296" s="299"/>
      <c r="E296" s="299"/>
      <c r="F296" s="299"/>
      <c r="G296" s="299"/>
      <c r="H296" s="299"/>
      <c r="I296" s="299"/>
    </row>
    <row r="297" spans="1:9" ht="20.100000000000001" customHeight="1">
      <c r="A297" s="279">
        <v>4</v>
      </c>
      <c r="B297" s="287" t="s">
        <v>246</v>
      </c>
      <c r="C297" s="299"/>
      <c r="D297" s="299"/>
      <c r="E297" s="299"/>
      <c r="F297" s="299"/>
      <c r="G297" s="299"/>
      <c r="H297" s="299"/>
      <c r="I297" s="299"/>
    </row>
    <row r="298" spans="1:9" ht="20.100000000000001" customHeight="1">
      <c r="A298" s="279">
        <v>5</v>
      </c>
      <c r="B298" s="287" t="s">
        <v>247</v>
      </c>
      <c r="C298" s="294">
        <f>data!BN60</f>
        <v>3.92</v>
      </c>
      <c r="D298" s="294">
        <f>data!BO60</f>
        <v>0.1</v>
      </c>
      <c r="E298" s="294">
        <f>data!BP60</f>
        <v>0</v>
      </c>
      <c r="F298" s="294">
        <f>data!BQ60</f>
        <v>0</v>
      </c>
      <c r="G298" s="294">
        <f>data!BR60</f>
        <v>0</v>
      </c>
      <c r="H298" s="294">
        <f>data!BS60</f>
        <v>0</v>
      </c>
      <c r="I298" s="294">
        <f>data!BT60</f>
        <v>0</v>
      </c>
    </row>
    <row r="299" spans="1:9" ht="20.100000000000001" customHeight="1">
      <c r="A299" s="279">
        <v>6</v>
      </c>
      <c r="B299" s="287" t="s">
        <v>248</v>
      </c>
      <c r="C299" s="287">
        <f>data!BN61</f>
        <v>477256</v>
      </c>
      <c r="D299" s="287">
        <f>data!BO61</f>
        <v>6560</v>
      </c>
      <c r="E299" s="287">
        <f>data!BP61</f>
        <v>0</v>
      </c>
      <c r="F299" s="287">
        <f>data!BQ61</f>
        <v>0</v>
      </c>
      <c r="G299" s="287">
        <f>data!BR61</f>
        <v>0</v>
      </c>
      <c r="H299" s="287">
        <f>data!BS61</f>
        <v>0</v>
      </c>
      <c r="I299" s="287">
        <f>data!BT61</f>
        <v>0</v>
      </c>
    </row>
    <row r="300" spans="1:9" ht="20.100000000000001" customHeight="1">
      <c r="A300" s="279">
        <v>7</v>
      </c>
      <c r="B300" s="287" t="s">
        <v>9</v>
      </c>
      <c r="C300" s="287">
        <f>data!BN62</f>
        <v>108608</v>
      </c>
      <c r="D300" s="287">
        <f>data!BO62</f>
        <v>1493</v>
      </c>
      <c r="E300" s="287">
        <f>data!BP62</f>
        <v>0</v>
      </c>
      <c r="F300" s="287">
        <f>data!BQ62</f>
        <v>0</v>
      </c>
      <c r="G300" s="287">
        <f>data!BR62</f>
        <v>0</v>
      </c>
      <c r="H300" s="287">
        <f>data!BS62</f>
        <v>0</v>
      </c>
      <c r="I300" s="287">
        <f>data!BT62</f>
        <v>0</v>
      </c>
    </row>
    <row r="301" spans="1:9" ht="20.100000000000001" customHeight="1">
      <c r="A301" s="279">
        <v>8</v>
      </c>
      <c r="B301" s="287" t="s">
        <v>249</v>
      </c>
      <c r="C301" s="287">
        <f>data!BN63</f>
        <v>339859</v>
      </c>
      <c r="D301" s="287">
        <f>data!BO63</f>
        <v>0</v>
      </c>
      <c r="E301" s="287">
        <f>data!BP63</f>
        <v>0</v>
      </c>
      <c r="F301" s="287">
        <f>data!BQ63</f>
        <v>0</v>
      </c>
      <c r="G301" s="287">
        <f>data!BR63</f>
        <v>0</v>
      </c>
      <c r="H301" s="287">
        <f>data!BS63</f>
        <v>0</v>
      </c>
      <c r="I301" s="287">
        <f>data!BT63</f>
        <v>0</v>
      </c>
    </row>
    <row r="302" spans="1:9" ht="20.100000000000001" customHeight="1">
      <c r="A302" s="279">
        <v>9</v>
      </c>
      <c r="B302" s="287" t="s">
        <v>250</v>
      </c>
      <c r="C302" s="287">
        <f>data!BN64</f>
        <v>21178</v>
      </c>
      <c r="D302" s="287">
        <f>data!BO64</f>
        <v>432</v>
      </c>
      <c r="E302" s="287">
        <f>data!BP64</f>
        <v>0</v>
      </c>
      <c r="F302" s="287">
        <f>data!BQ64</f>
        <v>0</v>
      </c>
      <c r="G302" s="287">
        <f>data!BR64</f>
        <v>0</v>
      </c>
      <c r="H302" s="287">
        <f>data!BS64</f>
        <v>0</v>
      </c>
      <c r="I302" s="287">
        <f>data!BT64</f>
        <v>0</v>
      </c>
    </row>
    <row r="303" spans="1:9" ht="20.100000000000001" customHeight="1">
      <c r="A303" s="279">
        <v>10</v>
      </c>
      <c r="B303" s="287" t="s">
        <v>497</v>
      </c>
      <c r="C303" s="287">
        <f>data!BN65</f>
        <v>25345</v>
      </c>
      <c r="D303" s="287">
        <f>data!BO65</f>
        <v>0</v>
      </c>
      <c r="E303" s="287">
        <f>data!BP65</f>
        <v>0</v>
      </c>
      <c r="F303" s="287">
        <f>data!BQ65</f>
        <v>0</v>
      </c>
      <c r="G303" s="287">
        <f>data!BR65</f>
        <v>0</v>
      </c>
      <c r="H303" s="287">
        <f>data!BS65</f>
        <v>0</v>
      </c>
      <c r="I303" s="287">
        <f>data!BT65</f>
        <v>0</v>
      </c>
    </row>
    <row r="304" spans="1:9" ht="20.100000000000001" customHeight="1">
      <c r="A304" s="279">
        <v>11</v>
      </c>
      <c r="B304" s="287" t="s">
        <v>498</v>
      </c>
      <c r="C304" s="287">
        <f>data!BN66</f>
        <v>456375</v>
      </c>
      <c r="D304" s="287">
        <f>data!BO66</f>
        <v>0</v>
      </c>
      <c r="E304" s="287">
        <f>data!BP66</f>
        <v>0</v>
      </c>
      <c r="F304" s="287">
        <f>data!BQ66</f>
        <v>0</v>
      </c>
      <c r="G304" s="287">
        <f>data!BR66</f>
        <v>0</v>
      </c>
      <c r="H304" s="287">
        <f>data!BS66</f>
        <v>0</v>
      </c>
      <c r="I304" s="287">
        <f>data!BT66</f>
        <v>0</v>
      </c>
    </row>
    <row r="305" spans="1:9" ht="20.100000000000001" customHeight="1">
      <c r="A305" s="279">
        <v>12</v>
      </c>
      <c r="B305" s="287" t="s">
        <v>11</v>
      </c>
      <c r="C305" s="287">
        <f>data!BN67</f>
        <v>66678</v>
      </c>
      <c r="D305" s="287">
        <f>data!BO67</f>
        <v>0</v>
      </c>
      <c r="E305" s="287">
        <f>data!BP67</f>
        <v>0</v>
      </c>
      <c r="F305" s="287">
        <f>data!BQ67</f>
        <v>0</v>
      </c>
      <c r="G305" s="287">
        <f>data!BR67</f>
        <v>0</v>
      </c>
      <c r="H305" s="287">
        <f>data!BS67</f>
        <v>0</v>
      </c>
      <c r="I305" s="287">
        <f>data!BT67</f>
        <v>0</v>
      </c>
    </row>
    <row r="306" spans="1:9" ht="20.100000000000001" customHeight="1">
      <c r="A306" s="279">
        <v>13</v>
      </c>
      <c r="B306" s="287" t="s">
        <v>976</v>
      </c>
      <c r="C306" s="287">
        <f>data!BN68</f>
        <v>0</v>
      </c>
      <c r="D306" s="287">
        <f>data!BO68</f>
        <v>0</v>
      </c>
      <c r="E306" s="287">
        <f>data!BP68</f>
        <v>0</v>
      </c>
      <c r="F306" s="287">
        <f>data!BQ68</f>
        <v>0</v>
      </c>
      <c r="G306" s="287">
        <f>data!BR68</f>
        <v>0</v>
      </c>
      <c r="H306" s="287">
        <f>data!BS68</f>
        <v>0</v>
      </c>
      <c r="I306" s="287">
        <f>data!BT68</f>
        <v>0</v>
      </c>
    </row>
    <row r="307" spans="1:9" ht="20.100000000000001" customHeight="1">
      <c r="A307" s="279">
        <v>14</v>
      </c>
      <c r="B307" s="287" t="s">
        <v>977</v>
      </c>
      <c r="C307" s="287">
        <f>data!BN69</f>
        <v>410713</v>
      </c>
      <c r="D307" s="287">
        <f>data!BO69</f>
        <v>0</v>
      </c>
      <c r="E307" s="287">
        <f>data!BP69</f>
        <v>0</v>
      </c>
      <c r="F307" s="287">
        <f>data!BQ69</f>
        <v>0</v>
      </c>
      <c r="G307" s="287">
        <f>data!BR69</f>
        <v>0</v>
      </c>
      <c r="H307" s="287">
        <f>data!BS69</f>
        <v>0</v>
      </c>
      <c r="I307" s="287">
        <f>data!BT69</f>
        <v>0</v>
      </c>
    </row>
    <row r="308" spans="1:9" ht="20.100000000000001" customHeight="1">
      <c r="A308" s="279">
        <v>15</v>
      </c>
      <c r="B308" s="287" t="s">
        <v>269</v>
      </c>
      <c r="C308" s="287">
        <f>-data!BN84</f>
        <v>-72787</v>
      </c>
      <c r="D308" s="287">
        <f>-data!BO84</f>
        <v>0</v>
      </c>
      <c r="E308" s="287">
        <f>-data!BP84</f>
        <v>0</v>
      </c>
      <c r="F308" s="287">
        <f>-data!BQ84</f>
        <v>0</v>
      </c>
      <c r="G308" s="287">
        <f>-data!BR84</f>
        <v>0</v>
      </c>
      <c r="H308" s="287">
        <f>-data!BS84</f>
        <v>0</v>
      </c>
      <c r="I308" s="287">
        <f>-data!BT84</f>
        <v>0</v>
      </c>
    </row>
    <row r="309" spans="1:9" ht="20.100000000000001" customHeight="1">
      <c r="A309" s="279">
        <v>16</v>
      </c>
      <c r="B309" s="295" t="s">
        <v>978</v>
      </c>
      <c r="C309" s="287">
        <f>data!BN85</f>
        <v>1833225</v>
      </c>
      <c r="D309" s="287">
        <f>data!BO85</f>
        <v>8485</v>
      </c>
      <c r="E309" s="287">
        <f>data!BP85</f>
        <v>0</v>
      </c>
      <c r="F309" s="287">
        <f>data!BQ85</f>
        <v>0</v>
      </c>
      <c r="G309" s="287">
        <f>data!BR85</f>
        <v>0</v>
      </c>
      <c r="H309" s="287">
        <f>data!BS85</f>
        <v>0</v>
      </c>
      <c r="I309" s="287">
        <f>data!BT85</f>
        <v>0</v>
      </c>
    </row>
    <row r="310" spans="1:9" ht="20.100000000000001" customHeight="1">
      <c r="A310" s="279">
        <v>17</v>
      </c>
      <c r="B310" s="287" t="s">
        <v>271</v>
      </c>
      <c r="C310" s="297"/>
      <c r="D310" s="297"/>
      <c r="E310" s="297"/>
      <c r="F310" s="297"/>
      <c r="G310" s="297"/>
      <c r="H310" s="297"/>
      <c r="I310" s="297"/>
    </row>
    <row r="311" spans="1:9" ht="20.100000000000001" customHeight="1">
      <c r="A311" s="279">
        <v>18</v>
      </c>
      <c r="B311" s="287" t="s">
        <v>979</v>
      </c>
      <c r="C311" s="287"/>
      <c r="D311" s="287"/>
      <c r="E311" s="287"/>
      <c r="F311" s="287"/>
      <c r="G311" s="287"/>
      <c r="H311" s="287"/>
      <c r="I311" s="287"/>
    </row>
    <row r="312" spans="1:9" ht="20.100000000000001" customHeight="1">
      <c r="A312" s="279">
        <v>19</v>
      </c>
      <c r="B312" s="295" t="s">
        <v>980</v>
      </c>
      <c r="C312" s="302" t="str">
        <f>IF(data!BN73&gt;0,data!BN73,"")</f>
        <v/>
      </c>
      <c r="D312" s="302" t="str">
        <f>IF(data!BO73&gt;0,data!BO73,"")</f>
        <v/>
      </c>
      <c r="E312" s="302" t="str">
        <f>IF(data!BP73&gt;0,data!BP73,"")</f>
        <v/>
      </c>
      <c r="F312" s="302" t="str">
        <f>IF(data!BQ73&gt;0,data!BQ73,"")</f>
        <v/>
      </c>
      <c r="G312" s="302" t="str">
        <f>IF(data!BR73&gt;0,data!BR73,"")</f>
        <v/>
      </c>
      <c r="H312" s="302" t="str">
        <f>IF(data!BS73&gt;0,data!BS73,"")</f>
        <v/>
      </c>
      <c r="I312" s="302" t="str">
        <f>IF(data!BT73&gt;0,data!BT73,"")</f>
        <v/>
      </c>
    </row>
    <row r="313" spans="1:9" ht="20.100000000000001" customHeight="1">
      <c r="A313" s="279">
        <v>20</v>
      </c>
      <c r="B313" s="295" t="s">
        <v>981</v>
      </c>
      <c r="C313" s="302" t="str">
        <f>IF(data!BN74&gt;0,data!BN74,"")</f>
        <v/>
      </c>
      <c r="D313" s="302" t="str">
        <f>IF(data!BO74&gt;0,data!BO74,"")</f>
        <v/>
      </c>
      <c r="E313" s="302" t="str">
        <f>IF(data!BP74&gt;0,data!BP74,"")</f>
        <v/>
      </c>
      <c r="F313" s="302" t="str">
        <f>IF(data!BQ74&gt;0,data!BQ74,"")</f>
        <v/>
      </c>
      <c r="G313" s="302" t="str">
        <f>IF(data!BR74&gt;0,data!BR74,"")</f>
        <v/>
      </c>
      <c r="H313" s="302" t="str">
        <f>IF(data!BS74&gt;0,data!BS74,"")</f>
        <v/>
      </c>
      <c r="I313" s="302" t="str">
        <f>IF(data!BT74&gt;0,data!BT74,"")</f>
        <v/>
      </c>
    </row>
    <row r="314" spans="1:9" ht="20.100000000000001" customHeight="1">
      <c r="A314" s="279">
        <v>21</v>
      </c>
      <c r="B314" s="295" t="s">
        <v>982</v>
      </c>
      <c r="C314" s="302" t="str">
        <f>IF(data!BN75&gt;0,data!BN75,"")</f>
        <v/>
      </c>
      <c r="D314" s="302" t="str">
        <f>IF(data!BO75&gt;0,data!BO75,"")</f>
        <v/>
      </c>
      <c r="E314" s="302" t="str">
        <f>IF(data!BP75&gt;0,data!BP75,"")</f>
        <v/>
      </c>
      <c r="F314" s="302" t="str">
        <f>IF(data!BQ75&gt;0,data!BQ75,"")</f>
        <v/>
      </c>
      <c r="G314" s="302" t="str">
        <f>IF(data!BR75&gt;0,data!BR75,"")</f>
        <v/>
      </c>
      <c r="H314" s="302" t="str">
        <f>IF(data!BS75&gt;0,data!BS75,"")</f>
        <v/>
      </c>
      <c r="I314" s="302" t="str">
        <f>IF(data!BT75&gt;0,data!BT75,"")</f>
        <v/>
      </c>
    </row>
    <row r="315" spans="1:9" ht="20.100000000000001" customHeight="1">
      <c r="A315" s="279" t="s">
        <v>983</v>
      </c>
      <c r="B315" s="287"/>
      <c r="C315" s="297"/>
      <c r="D315" s="297"/>
      <c r="E315" s="297"/>
      <c r="F315" s="297"/>
      <c r="G315" s="297"/>
      <c r="H315" s="297"/>
      <c r="I315" s="297"/>
    </row>
    <row r="316" spans="1:9" ht="20.100000000000001" customHeight="1">
      <c r="A316" s="279">
        <v>22</v>
      </c>
      <c r="B316" s="287" t="s">
        <v>984</v>
      </c>
      <c r="C316" s="303">
        <f>data!BN90</f>
        <v>3516</v>
      </c>
      <c r="D316" s="303">
        <f>data!BO90</f>
        <v>0</v>
      </c>
      <c r="E316" s="303">
        <f>data!BP90</f>
        <v>0</v>
      </c>
      <c r="F316" s="303">
        <f>data!BQ90</f>
        <v>0</v>
      </c>
      <c r="G316" s="303">
        <f>data!BR90</f>
        <v>0</v>
      </c>
      <c r="H316" s="303">
        <f>data!BS90</f>
        <v>0</v>
      </c>
      <c r="I316" s="303">
        <f>data!BT90</f>
        <v>0</v>
      </c>
    </row>
    <row r="317" spans="1:9" ht="20.100000000000001" customHeight="1">
      <c r="A317" s="279">
        <v>23</v>
      </c>
      <c r="B317" s="287" t="s">
        <v>985</v>
      </c>
      <c r="C317" s="302" t="str">
        <f>IF(data!BN77&gt;0,data!BN77,"")</f>
        <v/>
      </c>
      <c r="D317" s="302" t="str">
        <f>IF(data!BO77&gt;0,data!BO77,"")</f>
        <v/>
      </c>
      <c r="E317" s="302" t="str">
        <f>IF(data!BP77&gt;0,data!BP77,"")</f>
        <v/>
      </c>
      <c r="F317" s="302" t="str">
        <f>IF(data!BQ77&gt;0,data!BQ77,"")</f>
        <v/>
      </c>
      <c r="G317" s="303">
        <f>data!BR91</f>
        <v>0</v>
      </c>
      <c r="H317" s="303">
        <f>data!BS91</f>
        <v>0</v>
      </c>
      <c r="I317" s="303">
        <f>data!BT91</f>
        <v>0</v>
      </c>
    </row>
    <row r="318" spans="1:9" ht="20.100000000000001" customHeight="1">
      <c r="A318" s="279">
        <v>24</v>
      </c>
      <c r="B318" s="287" t="s">
        <v>986</v>
      </c>
      <c r="C318" s="302" t="str">
        <f>IF(data!BN78&gt;0,data!BN78,"")</f>
        <v/>
      </c>
      <c r="D318" s="302" t="str">
        <f>IF(data!BO78&gt;0,data!BO78,"")</f>
        <v/>
      </c>
      <c r="E318" s="302" t="str">
        <f>IF(data!BP78&gt;0,data!BP78,"")</f>
        <v/>
      </c>
      <c r="F318" s="302" t="str">
        <f>IF(data!BQ78&gt;0,data!BQ78,"")</f>
        <v/>
      </c>
      <c r="G318" s="302" t="str">
        <f>IF(data!BR78&gt;0,data!BR78,"")</f>
        <v/>
      </c>
      <c r="H318" s="303">
        <f>data!BS92</f>
        <v>0</v>
      </c>
      <c r="I318" s="303">
        <f>data!BT92</f>
        <v>0</v>
      </c>
    </row>
    <row r="319" spans="1:9" ht="20.100000000000001" customHeight="1">
      <c r="A319" s="279">
        <v>25</v>
      </c>
      <c r="B319" s="287" t="s">
        <v>987</v>
      </c>
      <c r="C319" s="302" t="str">
        <f>IF(data!BN79&gt;0,data!BN79,"")</f>
        <v/>
      </c>
      <c r="D319" s="302" t="str">
        <f>IF(data!BO79&gt;0,data!BO79,"")</f>
        <v/>
      </c>
      <c r="E319" s="302" t="str">
        <f>IF(data!BP79&gt;0,data!BP79,"")</f>
        <v/>
      </c>
      <c r="F319" s="302" t="str">
        <f>IF(data!BQ79&gt;0,data!BQ79,"")</f>
        <v/>
      </c>
      <c r="G319" s="302" t="str">
        <f>IF(data!BR79&gt;0,data!BR79,"")</f>
        <v/>
      </c>
      <c r="H319" s="303">
        <f>data!BS93</f>
        <v>0</v>
      </c>
      <c r="I319" s="303">
        <f>data!BT93</f>
        <v>0</v>
      </c>
    </row>
    <row r="320" spans="1:9" ht="20.100000000000001" customHeight="1">
      <c r="A320" s="279">
        <v>26</v>
      </c>
      <c r="B320" s="287" t="s">
        <v>279</v>
      </c>
      <c r="C320" s="305" t="str">
        <f>IF(data!BN80&gt;0,data!BN80,"")</f>
        <v/>
      </c>
      <c r="D320" s="305" t="str">
        <f>IF(data!BO80&gt;0,data!BO80,"")</f>
        <v/>
      </c>
      <c r="E320" s="305" t="str">
        <f>IF(data!BP80&gt;0,data!BP80,"")</f>
        <v/>
      </c>
      <c r="F320" s="305" t="str">
        <f>IF(data!BQ80&gt;0,data!BQ80,"")</f>
        <v/>
      </c>
      <c r="G320" s="305" t="str">
        <f>IF(data!BR80&gt;0,data!BR80,"")</f>
        <v/>
      </c>
      <c r="H320" s="305" t="str">
        <f>IF(data!BS80&gt;0,data!BS80,"")</f>
        <v/>
      </c>
      <c r="I320" s="305" t="str">
        <f>IF(data!BT80&gt;0,data!BT80,"")</f>
        <v/>
      </c>
    </row>
    <row r="321" spans="1:9" ht="20.100000000000001" customHeight="1">
      <c r="A321" s="280" t="s">
        <v>969</v>
      </c>
      <c r="B321" s="281"/>
      <c r="C321" s="281"/>
      <c r="D321" s="281"/>
      <c r="E321" s="281"/>
      <c r="F321" s="281"/>
      <c r="G321" s="281"/>
      <c r="H321" s="281"/>
      <c r="I321" s="280"/>
    </row>
    <row r="322" spans="1:9" ht="20.100000000000001" customHeight="1">
      <c r="D322" s="283"/>
      <c r="I322" s="284" t="s">
        <v>1021</v>
      </c>
    </row>
    <row r="323" spans="1:9" ht="20.100000000000001" customHeight="1">
      <c r="A323" s="283"/>
    </row>
    <row r="324" spans="1:9" ht="20.100000000000001" customHeight="1">
      <c r="A324" s="285" t="str">
        <f>"Hospital: "&amp;data!C98</f>
        <v>Hospital: Odessa Memorial Healthcare Center</v>
      </c>
      <c r="G324" s="286"/>
      <c r="H324" s="285" t="str">
        <f>"FYE: "&amp;data!C96</f>
        <v>FYE: 12/31/2022</v>
      </c>
    </row>
    <row r="325" spans="1:9" ht="20.100000000000001" customHeight="1">
      <c r="A325" s="279">
        <v>1</v>
      </c>
      <c r="B325" s="287" t="s">
        <v>221</v>
      </c>
      <c r="C325" s="289" t="s">
        <v>91</v>
      </c>
      <c r="D325" s="289" t="s">
        <v>92</v>
      </c>
      <c r="E325" s="289" t="s">
        <v>93</v>
      </c>
      <c r="F325" s="289" t="s">
        <v>94</v>
      </c>
      <c r="G325" s="289" t="s">
        <v>95</v>
      </c>
      <c r="H325" s="289" t="s">
        <v>96</v>
      </c>
      <c r="I325" s="289" t="s">
        <v>97</v>
      </c>
    </row>
    <row r="326" spans="1:9" ht="20.100000000000001" customHeight="1">
      <c r="A326" s="290">
        <v>2</v>
      </c>
      <c r="B326" s="291" t="s">
        <v>971</v>
      </c>
      <c r="C326" s="293" t="s">
        <v>167</v>
      </c>
      <c r="D326" s="293" t="s">
        <v>167</v>
      </c>
      <c r="E326" s="293" t="s">
        <v>167</v>
      </c>
      <c r="F326" s="293" t="s">
        <v>168</v>
      </c>
      <c r="G326" s="293" t="s">
        <v>169</v>
      </c>
      <c r="H326" s="293" t="s">
        <v>170</v>
      </c>
      <c r="I326" s="293" t="s">
        <v>171</v>
      </c>
    </row>
    <row r="327" spans="1:9" ht="20.100000000000001" customHeight="1">
      <c r="A327" s="290"/>
      <c r="B327" s="291"/>
      <c r="C327" s="293" t="s">
        <v>210</v>
      </c>
      <c r="D327" s="293" t="s">
        <v>211</v>
      </c>
      <c r="E327" s="293" t="s">
        <v>212</v>
      </c>
      <c r="F327" s="293" t="s">
        <v>163</v>
      </c>
      <c r="G327" s="293" t="s">
        <v>1020</v>
      </c>
      <c r="H327" s="293" t="s">
        <v>164</v>
      </c>
      <c r="I327" s="293" t="s">
        <v>213</v>
      </c>
    </row>
    <row r="328" spans="1:9" ht="20.100000000000001" customHeight="1">
      <c r="A328" s="279">
        <v>3</v>
      </c>
      <c r="B328" s="287" t="s">
        <v>975</v>
      </c>
      <c r="C328" s="299"/>
      <c r="D328" s="299"/>
      <c r="E328" s="299"/>
      <c r="F328" s="299"/>
      <c r="G328" s="299"/>
      <c r="H328" s="299"/>
      <c r="I328" s="299"/>
    </row>
    <row r="329" spans="1:9" ht="20.100000000000001" customHeight="1">
      <c r="A329" s="279">
        <v>4</v>
      </c>
      <c r="B329" s="287" t="s">
        <v>246</v>
      </c>
      <c r="C329" s="299"/>
      <c r="D329" s="299"/>
      <c r="E329" s="299"/>
      <c r="F329" s="299"/>
      <c r="G329" s="299"/>
      <c r="H329" s="299"/>
      <c r="I329" s="299"/>
    </row>
    <row r="330" spans="1:9" ht="20.100000000000001" customHeight="1">
      <c r="A330" s="279">
        <v>5</v>
      </c>
      <c r="B330" s="287" t="s">
        <v>247</v>
      </c>
      <c r="C330" s="294">
        <f>data!BU60</f>
        <v>0</v>
      </c>
      <c r="D330" s="294">
        <f>data!BV60</f>
        <v>0</v>
      </c>
      <c r="E330" s="294">
        <f>data!BW60</f>
        <v>0</v>
      </c>
      <c r="F330" s="294">
        <f>data!BX60</f>
        <v>0</v>
      </c>
      <c r="G330" s="294">
        <f>data!BY60</f>
        <v>2.37</v>
      </c>
      <c r="H330" s="294">
        <f>data!BZ60</f>
        <v>0</v>
      </c>
      <c r="I330" s="294">
        <f>data!CA60</f>
        <v>0</v>
      </c>
    </row>
    <row r="331" spans="1:9" ht="20.100000000000001" customHeight="1">
      <c r="A331" s="279">
        <v>6</v>
      </c>
      <c r="B331" s="287" t="s">
        <v>248</v>
      </c>
      <c r="C331" s="306">
        <f>data!BU61</f>
        <v>0</v>
      </c>
      <c r="D331" s="306">
        <f>data!BV61</f>
        <v>0</v>
      </c>
      <c r="E331" s="306">
        <f>data!BW61</f>
        <v>0</v>
      </c>
      <c r="F331" s="306">
        <f>data!BX61</f>
        <v>0</v>
      </c>
      <c r="G331" s="306">
        <f>data!BY61</f>
        <v>241602</v>
      </c>
      <c r="H331" s="306">
        <f>data!BZ61</f>
        <v>0</v>
      </c>
      <c r="I331" s="306">
        <f>data!CA61</f>
        <v>0</v>
      </c>
    </row>
    <row r="332" spans="1:9" ht="20.100000000000001" customHeight="1">
      <c r="A332" s="279">
        <v>7</v>
      </c>
      <c r="B332" s="287" t="s">
        <v>9</v>
      </c>
      <c r="C332" s="306">
        <f>data!BU62</f>
        <v>0</v>
      </c>
      <c r="D332" s="306">
        <f>data!BV62</f>
        <v>0</v>
      </c>
      <c r="E332" s="306">
        <f>data!BW62</f>
        <v>0</v>
      </c>
      <c r="F332" s="306">
        <f>data!BX62</f>
        <v>0</v>
      </c>
      <c r="G332" s="306">
        <f>data!BY62</f>
        <v>54981</v>
      </c>
      <c r="H332" s="306">
        <f>data!BZ62</f>
        <v>0</v>
      </c>
      <c r="I332" s="306">
        <f>data!CA62</f>
        <v>0</v>
      </c>
    </row>
    <row r="333" spans="1:9" ht="20.100000000000001" customHeight="1">
      <c r="A333" s="279">
        <v>8</v>
      </c>
      <c r="B333" s="287" t="s">
        <v>249</v>
      </c>
      <c r="C333" s="306">
        <f>data!BU63</f>
        <v>0</v>
      </c>
      <c r="D333" s="306">
        <f>data!BV63</f>
        <v>8601</v>
      </c>
      <c r="E333" s="306">
        <f>data!BW63</f>
        <v>0</v>
      </c>
      <c r="F333" s="306">
        <f>data!BX63</f>
        <v>0</v>
      </c>
      <c r="G333" s="306">
        <f>data!BY63</f>
        <v>0</v>
      </c>
      <c r="H333" s="306">
        <f>data!BZ63</f>
        <v>0</v>
      </c>
      <c r="I333" s="306">
        <f>data!CA63</f>
        <v>0</v>
      </c>
    </row>
    <row r="334" spans="1:9" ht="20.100000000000001" customHeight="1">
      <c r="A334" s="279">
        <v>9</v>
      </c>
      <c r="B334" s="287" t="s">
        <v>250</v>
      </c>
      <c r="C334" s="306">
        <f>data!BU64</f>
        <v>0</v>
      </c>
      <c r="D334" s="306">
        <f>data!BV64</f>
        <v>13</v>
      </c>
      <c r="E334" s="306">
        <f>data!BW64</f>
        <v>0</v>
      </c>
      <c r="F334" s="306">
        <f>data!BX64</f>
        <v>0</v>
      </c>
      <c r="G334" s="306">
        <f>data!BY64</f>
        <v>552</v>
      </c>
      <c r="H334" s="306">
        <f>data!BZ64</f>
        <v>0</v>
      </c>
      <c r="I334" s="306">
        <f>data!CA64</f>
        <v>0</v>
      </c>
    </row>
    <row r="335" spans="1:9" ht="20.100000000000001" customHeight="1">
      <c r="A335" s="279">
        <v>10</v>
      </c>
      <c r="B335" s="287" t="s">
        <v>497</v>
      </c>
      <c r="C335" s="306">
        <f>data!BU65</f>
        <v>0</v>
      </c>
      <c r="D335" s="306">
        <f>data!BV65</f>
        <v>0</v>
      </c>
      <c r="E335" s="306">
        <f>data!BW65</f>
        <v>0</v>
      </c>
      <c r="F335" s="306">
        <f>data!BX65</f>
        <v>0</v>
      </c>
      <c r="G335" s="306">
        <f>data!BY65</f>
        <v>0</v>
      </c>
      <c r="H335" s="306">
        <f>data!BZ65</f>
        <v>0</v>
      </c>
      <c r="I335" s="306">
        <f>data!CA65</f>
        <v>0</v>
      </c>
    </row>
    <row r="336" spans="1:9" ht="20.100000000000001" customHeight="1">
      <c r="A336" s="279">
        <v>11</v>
      </c>
      <c r="B336" s="287" t="s">
        <v>498</v>
      </c>
      <c r="C336" s="306">
        <f>data!BU66</f>
        <v>0</v>
      </c>
      <c r="D336" s="306">
        <f>data!BV66</f>
        <v>50092</v>
      </c>
      <c r="E336" s="306">
        <f>data!BW66</f>
        <v>0</v>
      </c>
      <c r="F336" s="306">
        <f>data!BX66</f>
        <v>0</v>
      </c>
      <c r="G336" s="306">
        <f>data!BY66</f>
        <v>0</v>
      </c>
      <c r="H336" s="306">
        <f>data!BZ66</f>
        <v>0</v>
      </c>
      <c r="I336" s="306">
        <f>data!CA66</f>
        <v>0</v>
      </c>
    </row>
    <row r="337" spans="1:9" ht="20.100000000000001" customHeight="1">
      <c r="A337" s="279">
        <v>12</v>
      </c>
      <c r="B337" s="287" t="s">
        <v>11</v>
      </c>
      <c r="C337" s="306">
        <f>data!BU67</f>
        <v>0</v>
      </c>
      <c r="D337" s="306">
        <f>data!BV67</f>
        <v>1024</v>
      </c>
      <c r="E337" s="306">
        <f>data!BW67</f>
        <v>0</v>
      </c>
      <c r="F337" s="306">
        <f>data!BX67</f>
        <v>0</v>
      </c>
      <c r="G337" s="306">
        <f>data!BY67</f>
        <v>4912</v>
      </c>
      <c r="H337" s="306">
        <f>data!BZ67</f>
        <v>0</v>
      </c>
      <c r="I337" s="306">
        <f>data!CA67</f>
        <v>0</v>
      </c>
    </row>
    <row r="338" spans="1:9" ht="20.100000000000001" customHeight="1">
      <c r="A338" s="279">
        <v>13</v>
      </c>
      <c r="B338" s="287" t="s">
        <v>976</v>
      </c>
      <c r="C338" s="306">
        <f>data!BU68</f>
        <v>0</v>
      </c>
      <c r="D338" s="306">
        <f>data!BV68</f>
        <v>0</v>
      </c>
      <c r="E338" s="306">
        <f>data!BW68</f>
        <v>0</v>
      </c>
      <c r="F338" s="306">
        <f>data!BX68</f>
        <v>0</v>
      </c>
      <c r="G338" s="306">
        <f>data!BY68</f>
        <v>0</v>
      </c>
      <c r="H338" s="306">
        <f>data!BZ68</f>
        <v>0</v>
      </c>
      <c r="I338" s="306">
        <f>data!CA68</f>
        <v>0</v>
      </c>
    </row>
    <row r="339" spans="1:9" ht="20.100000000000001" customHeight="1">
      <c r="A339" s="279">
        <v>14</v>
      </c>
      <c r="B339" s="287" t="s">
        <v>977</v>
      </c>
      <c r="C339" s="306">
        <f>data!BU69</f>
        <v>0</v>
      </c>
      <c r="D339" s="306">
        <f>data!BV69</f>
        <v>0</v>
      </c>
      <c r="E339" s="306">
        <f>data!BW69</f>
        <v>0</v>
      </c>
      <c r="F339" s="306">
        <f>data!BX69</f>
        <v>0</v>
      </c>
      <c r="G339" s="306">
        <f>data!BY69</f>
        <v>12075</v>
      </c>
      <c r="H339" s="306">
        <f>data!BZ69</f>
        <v>0</v>
      </c>
      <c r="I339" s="306">
        <f>data!CA69</f>
        <v>0</v>
      </c>
    </row>
    <row r="340" spans="1:9" ht="20.100000000000001" customHeight="1">
      <c r="A340" s="279">
        <v>15</v>
      </c>
      <c r="B340" s="287" t="s">
        <v>269</v>
      </c>
      <c r="C340" s="287">
        <f>-data!BU84</f>
        <v>0</v>
      </c>
      <c r="D340" s="287">
        <f>-data!BV84</f>
        <v>0</v>
      </c>
      <c r="E340" s="287">
        <f>-data!BW84</f>
        <v>0</v>
      </c>
      <c r="F340" s="287">
        <f>-data!BX84</f>
        <v>0</v>
      </c>
      <c r="G340" s="287">
        <f>-data!BY84</f>
        <v>0</v>
      </c>
      <c r="H340" s="287">
        <f>-data!BZ84</f>
        <v>0</v>
      </c>
      <c r="I340" s="287">
        <f>-data!CA84</f>
        <v>0</v>
      </c>
    </row>
    <row r="341" spans="1:9" ht="20.100000000000001" customHeight="1">
      <c r="A341" s="279">
        <v>16</v>
      </c>
      <c r="B341" s="295" t="s">
        <v>978</v>
      </c>
      <c r="C341" s="287">
        <f>data!BU85</f>
        <v>0</v>
      </c>
      <c r="D341" s="287">
        <f>data!BV85</f>
        <v>59730</v>
      </c>
      <c r="E341" s="287">
        <f>data!BW85</f>
        <v>0</v>
      </c>
      <c r="F341" s="287">
        <f>data!BX85</f>
        <v>0</v>
      </c>
      <c r="G341" s="287">
        <f>data!BY85</f>
        <v>314122</v>
      </c>
      <c r="H341" s="287">
        <f>data!BZ85</f>
        <v>0</v>
      </c>
      <c r="I341" s="287">
        <f>data!CA85</f>
        <v>0</v>
      </c>
    </row>
    <row r="342" spans="1:9" ht="20.100000000000001" customHeight="1">
      <c r="A342" s="279">
        <v>17</v>
      </c>
      <c r="B342" s="287" t="s">
        <v>271</v>
      </c>
      <c r="C342" s="297"/>
      <c r="D342" s="297"/>
      <c r="E342" s="297"/>
      <c r="F342" s="297"/>
      <c r="G342" s="297"/>
      <c r="H342" s="297"/>
      <c r="I342" s="297"/>
    </row>
    <row r="343" spans="1:9" ht="20.100000000000001" customHeight="1">
      <c r="A343" s="279">
        <v>18</v>
      </c>
      <c r="B343" s="287" t="s">
        <v>979</v>
      </c>
      <c r="C343" s="287"/>
      <c r="D343" s="287"/>
      <c r="E343" s="287"/>
      <c r="F343" s="287"/>
      <c r="G343" s="287"/>
      <c r="H343" s="287"/>
      <c r="I343" s="287"/>
    </row>
    <row r="344" spans="1:9" ht="20.100000000000001" customHeight="1">
      <c r="A344" s="279">
        <v>19</v>
      </c>
      <c r="B344" s="295" t="s">
        <v>980</v>
      </c>
      <c r="C344" s="302" t="str">
        <f>IF(data!BU73&gt;0,data!BU73,"")</f>
        <v/>
      </c>
      <c r="D344" s="302" t="str">
        <f>IF(data!BV73&gt;0,data!BV73,"")</f>
        <v/>
      </c>
      <c r="E344" s="302" t="str">
        <f>IF(data!BW73&gt;0,data!BW73,"")</f>
        <v/>
      </c>
      <c r="F344" s="302" t="str">
        <f>IF(data!BX73&gt;0,data!BX73,"")</f>
        <v/>
      </c>
      <c r="G344" s="302" t="str">
        <f>IF(data!BY73&gt;0,data!BY73,"")</f>
        <v/>
      </c>
      <c r="H344" s="302" t="str">
        <f>IF(data!BZ73&gt;0,data!BZ73,"")</f>
        <v/>
      </c>
      <c r="I344" s="302" t="str">
        <f>IF(data!CA73&gt;0,data!CA73,"")</f>
        <v/>
      </c>
    </row>
    <row r="345" spans="1:9" ht="20.100000000000001" customHeight="1">
      <c r="A345" s="279">
        <v>20</v>
      </c>
      <c r="B345" s="295" t="s">
        <v>981</v>
      </c>
      <c r="C345" s="302" t="str">
        <f>IF(data!BU74&gt;0,data!BU74,"")</f>
        <v/>
      </c>
      <c r="D345" s="302" t="str">
        <f>IF(data!BV74&gt;0,data!BV74,"")</f>
        <v/>
      </c>
      <c r="E345" s="302" t="str">
        <f>IF(data!BW74&gt;0,data!BW74,"")</f>
        <v/>
      </c>
      <c r="F345" s="302" t="str">
        <f>IF(data!BX74&gt;0,data!BX74,"")</f>
        <v/>
      </c>
      <c r="G345" s="302" t="str">
        <f>IF(data!BY74&gt;0,data!BY74,"")</f>
        <v/>
      </c>
      <c r="H345" s="302" t="str">
        <f>IF(data!BZ74&gt;0,data!BZ74,"")</f>
        <v/>
      </c>
      <c r="I345" s="302" t="str">
        <f>IF(data!CA74&gt;0,data!CA74,"")</f>
        <v/>
      </c>
    </row>
    <row r="346" spans="1:9" ht="20.100000000000001" customHeight="1">
      <c r="A346" s="279">
        <v>21</v>
      </c>
      <c r="B346" s="295" t="s">
        <v>982</v>
      </c>
      <c r="C346" s="302" t="str">
        <f>IF(data!BU75&gt;0,data!BU75,"")</f>
        <v/>
      </c>
      <c r="D346" s="302" t="str">
        <f>IF(data!BV75&gt;0,data!BV75,"")</f>
        <v/>
      </c>
      <c r="E346" s="302" t="str">
        <f>IF(data!BW75&gt;0,data!BW75,"")</f>
        <v/>
      </c>
      <c r="F346" s="302" t="str">
        <f>IF(data!BX75&gt;0,data!BX75,"")</f>
        <v/>
      </c>
      <c r="G346" s="302" t="str">
        <f>IF(data!BY75&gt;0,data!BY75,"")</f>
        <v/>
      </c>
      <c r="H346" s="302" t="str">
        <f>IF(data!BZ75&gt;0,data!BZ75,"")</f>
        <v/>
      </c>
      <c r="I346" s="302" t="str">
        <f>IF(data!CA75&gt;0,data!CA75,"")</f>
        <v/>
      </c>
    </row>
    <row r="347" spans="1:9" ht="20.100000000000001" customHeight="1">
      <c r="A347" s="279" t="s">
        <v>983</v>
      </c>
      <c r="B347" s="287"/>
      <c r="C347" s="297"/>
      <c r="D347" s="297"/>
      <c r="E347" s="297"/>
      <c r="F347" s="297"/>
      <c r="G347" s="297"/>
      <c r="H347" s="297"/>
      <c r="I347" s="297"/>
    </row>
    <row r="348" spans="1:9" ht="20.100000000000001" customHeight="1">
      <c r="A348" s="279">
        <v>22</v>
      </c>
      <c r="B348" s="287" t="s">
        <v>984</v>
      </c>
      <c r="C348" s="303">
        <f>data!BU90</f>
        <v>0</v>
      </c>
      <c r="D348" s="303">
        <f>data!BV90</f>
        <v>54</v>
      </c>
      <c r="E348" s="303">
        <f>data!BW90</f>
        <v>0</v>
      </c>
      <c r="F348" s="303">
        <f>data!BX90</f>
        <v>0</v>
      </c>
      <c r="G348" s="303">
        <f>data!BY90</f>
        <v>259</v>
      </c>
      <c r="H348" s="303">
        <f>data!BZ90</f>
        <v>0</v>
      </c>
      <c r="I348" s="303">
        <f>data!CA90</f>
        <v>0</v>
      </c>
    </row>
    <row r="349" spans="1:9" ht="20.100000000000001" customHeight="1">
      <c r="A349" s="279">
        <v>23</v>
      </c>
      <c r="B349" s="287" t="s">
        <v>985</v>
      </c>
      <c r="C349" s="303">
        <f>data!BU91</f>
        <v>0</v>
      </c>
      <c r="D349" s="303">
        <f>data!BV91</f>
        <v>0</v>
      </c>
      <c r="E349" s="303">
        <f>data!BW91</f>
        <v>0</v>
      </c>
      <c r="F349" s="303">
        <f>data!BX91</f>
        <v>0</v>
      </c>
      <c r="G349" s="303">
        <f>data!BY91</f>
        <v>0</v>
      </c>
      <c r="H349" s="303">
        <f>data!BZ91</f>
        <v>0</v>
      </c>
      <c r="I349" s="303">
        <f>data!CA91</f>
        <v>0</v>
      </c>
    </row>
    <row r="350" spans="1:9" ht="20.100000000000001" customHeight="1">
      <c r="A350" s="279">
        <v>24</v>
      </c>
      <c r="B350" s="287" t="s">
        <v>986</v>
      </c>
      <c r="C350" s="303">
        <f>data!BU92</f>
        <v>0</v>
      </c>
      <c r="D350" s="303">
        <f>data!BV92</f>
        <v>54</v>
      </c>
      <c r="E350" s="303">
        <f>data!BW92</f>
        <v>0</v>
      </c>
      <c r="F350" s="303">
        <f>data!BX92</f>
        <v>0</v>
      </c>
      <c r="G350" s="303">
        <f>data!BY92</f>
        <v>259</v>
      </c>
      <c r="H350" s="303">
        <f>data!BZ92</f>
        <v>0</v>
      </c>
      <c r="I350" s="303">
        <f>data!CA92</f>
        <v>0</v>
      </c>
    </row>
    <row r="351" spans="1:9" ht="20.100000000000001" customHeight="1">
      <c r="A351" s="279">
        <v>25</v>
      </c>
      <c r="B351" s="287" t="s">
        <v>987</v>
      </c>
      <c r="C351" s="303">
        <f>data!BU93</f>
        <v>0</v>
      </c>
      <c r="D351" s="303">
        <f>data!BV93</f>
        <v>0</v>
      </c>
      <c r="E351" s="303">
        <f>data!BW93</f>
        <v>0</v>
      </c>
      <c r="F351" s="303">
        <f>data!BX93</f>
        <v>0</v>
      </c>
      <c r="G351" s="303">
        <f>data!BY93</f>
        <v>0</v>
      </c>
      <c r="H351" s="303">
        <f>data!BZ93</f>
        <v>0</v>
      </c>
      <c r="I351" s="303">
        <f>data!CA93</f>
        <v>0</v>
      </c>
    </row>
    <row r="352" spans="1:9" ht="20.100000000000001" customHeight="1">
      <c r="A352" s="279">
        <v>26</v>
      </c>
      <c r="B352" s="287" t="s">
        <v>279</v>
      </c>
      <c r="C352" s="305" t="str">
        <f>IF(data!BU80&gt;0,data!BU80,"")</f>
        <v/>
      </c>
      <c r="D352" s="305" t="str">
        <f>IF(data!BV80&gt;0,data!BV80,"")</f>
        <v/>
      </c>
      <c r="E352" s="305" t="str">
        <f>IF(data!BW80&gt;0,data!BW80,"")</f>
        <v/>
      </c>
      <c r="F352" s="305" t="str">
        <f>IF(data!BX80&gt;0,data!BX80,"")</f>
        <v/>
      </c>
      <c r="G352" s="305" t="str">
        <f>IF(data!BY80&gt;0,data!BY80,"")</f>
        <v/>
      </c>
      <c r="H352" s="305" t="str">
        <f>IF(data!BZ80&gt;0,data!BZ80,"")</f>
        <v/>
      </c>
      <c r="I352" s="305" t="str">
        <f>IF(data!CA80&gt;0,data!CA80,"")</f>
        <v/>
      </c>
    </row>
    <row r="353" spans="1:9" ht="20.100000000000001" customHeight="1">
      <c r="A353" s="280" t="s">
        <v>969</v>
      </c>
      <c r="B353" s="281"/>
      <c r="C353" s="281"/>
      <c r="D353" s="281"/>
      <c r="E353" s="281"/>
      <c r="F353" s="281"/>
      <c r="G353" s="281"/>
      <c r="H353" s="281"/>
      <c r="I353" s="280"/>
    </row>
    <row r="354" spans="1:9" ht="20.100000000000001" customHeight="1">
      <c r="D354" s="283"/>
      <c r="I354" s="284" t="s">
        <v>1022</v>
      </c>
    </row>
    <row r="355" spans="1:9" ht="20.100000000000001" customHeight="1">
      <c r="A355" s="283"/>
    </row>
    <row r="356" spans="1:9" ht="20.100000000000001" customHeight="1">
      <c r="A356" s="285" t="str">
        <f>"Hospital: "&amp;data!C98</f>
        <v>Hospital: Odessa Memorial Healthcare Center</v>
      </c>
      <c r="G356" s="286"/>
      <c r="H356" s="285" t="str">
        <f>"FYE: "&amp;data!C96</f>
        <v>FYE: 12/31/2022</v>
      </c>
    </row>
    <row r="357" spans="1:9" ht="20.100000000000001" customHeight="1">
      <c r="A357" s="279">
        <v>1</v>
      </c>
      <c r="B357" s="287" t="s">
        <v>221</v>
      </c>
      <c r="C357" s="289" t="s">
        <v>98</v>
      </c>
      <c r="D357" s="289" t="s">
        <v>99</v>
      </c>
      <c r="E357" s="289" t="s">
        <v>100</v>
      </c>
      <c r="F357" s="307"/>
      <c r="G357" s="307"/>
      <c r="H357" s="307"/>
      <c r="I357" s="289"/>
    </row>
    <row r="358" spans="1:9" ht="20.100000000000001" customHeight="1">
      <c r="A358" s="290">
        <v>2</v>
      </c>
      <c r="B358" s="291" t="s">
        <v>971</v>
      </c>
      <c r="C358" s="293" t="s">
        <v>172</v>
      </c>
      <c r="D358" s="293" t="s">
        <v>144</v>
      </c>
      <c r="E358" s="293" t="s">
        <v>223</v>
      </c>
      <c r="F358" s="308"/>
      <c r="G358" s="308"/>
      <c r="H358" s="308"/>
      <c r="I358" s="293" t="s">
        <v>173</v>
      </c>
    </row>
    <row r="359" spans="1:9" ht="20.100000000000001" customHeight="1">
      <c r="A359" s="290"/>
      <c r="B359" s="291"/>
      <c r="C359" s="293" t="s">
        <v>213</v>
      </c>
      <c r="D359" s="293" t="s">
        <v>1023</v>
      </c>
      <c r="E359" s="293" t="s">
        <v>225</v>
      </c>
      <c r="F359" s="308"/>
      <c r="G359" s="308"/>
      <c r="H359" s="308"/>
      <c r="I359" s="293" t="s">
        <v>215</v>
      </c>
    </row>
    <row r="360" spans="1:9" ht="20.100000000000001" customHeight="1">
      <c r="A360" s="279">
        <v>3</v>
      </c>
      <c r="B360" s="287" t="s">
        <v>975</v>
      </c>
      <c r="C360" s="299"/>
      <c r="D360" s="299"/>
      <c r="E360" s="299"/>
      <c r="F360" s="299"/>
      <c r="G360" s="299"/>
      <c r="H360" s="299"/>
      <c r="I360" s="299"/>
    </row>
    <row r="361" spans="1:9" ht="20.100000000000001" customHeight="1">
      <c r="A361" s="279">
        <v>4</v>
      </c>
      <c r="B361" s="287" t="s">
        <v>246</v>
      </c>
      <c r="C361" s="299"/>
      <c r="D361" s="299"/>
      <c r="E361" s="299"/>
      <c r="F361" s="299"/>
      <c r="G361" s="299"/>
      <c r="H361" s="299"/>
      <c r="I361" s="299"/>
    </row>
    <row r="362" spans="1:9" ht="20.100000000000001" customHeight="1">
      <c r="A362" s="279">
        <v>5</v>
      </c>
      <c r="B362" s="287" t="s">
        <v>247</v>
      </c>
      <c r="C362" s="294">
        <f>data!CB60</f>
        <v>0</v>
      </c>
      <c r="D362" s="294">
        <f>data!CC60</f>
        <v>0</v>
      </c>
      <c r="E362" s="309"/>
      <c r="F362" s="297"/>
      <c r="G362" s="297"/>
      <c r="H362" s="297"/>
      <c r="I362" s="310">
        <f>data!CE60</f>
        <v>70.44</v>
      </c>
    </row>
    <row r="363" spans="1:9" ht="20.100000000000001" customHeight="1">
      <c r="A363" s="279">
        <v>6</v>
      </c>
      <c r="B363" s="287" t="s">
        <v>248</v>
      </c>
      <c r="C363" s="306">
        <f>data!CB61</f>
        <v>0</v>
      </c>
      <c r="D363" s="306">
        <f>data!CC61</f>
        <v>0</v>
      </c>
      <c r="E363" s="311"/>
      <c r="F363" s="311"/>
      <c r="G363" s="311"/>
      <c r="H363" s="311"/>
      <c r="I363" s="306">
        <f>data!CE61</f>
        <v>5045256</v>
      </c>
    </row>
    <row r="364" spans="1:9" ht="20.100000000000001" customHeight="1">
      <c r="A364" s="279">
        <v>7</v>
      </c>
      <c r="B364" s="287" t="s">
        <v>9</v>
      </c>
      <c r="C364" s="306">
        <f>data!CB62</f>
        <v>0</v>
      </c>
      <c r="D364" s="306">
        <f>data!CC62</f>
        <v>0</v>
      </c>
      <c r="E364" s="311"/>
      <c r="F364" s="311"/>
      <c r="G364" s="311"/>
      <c r="H364" s="311"/>
      <c r="I364" s="306">
        <f>data!CE62</f>
        <v>1148135</v>
      </c>
    </row>
    <row r="365" spans="1:9" ht="20.100000000000001" customHeight="1">
      <c r="A365" s="279">
        <v>8</v>
      </c>
      <c r="B365" s="287" t="s">
        <v>249</v>
      </c>
      <c r="C365" s="306">
        <f>data!CB63</f>
        <v>0</v>
      </c>
      <c r="D365" s="306">
        <f>data!CC63</f>
        <v>0</v>
      </c>
      <c r="E365" s="311"/>
      <c r="F365" s="311"/>
      <c r="G365" s="311"/>
      <c r="H365" s="311"/>
      <c r="I365" s="306">
        <f>data!CE63</f>
        <v>1904397</v>
      </c>
    </row>
    <row r="366" spans="1:9" ht="20.100000000000001" customHeight="1">
      <c r="A366" s="279">
        <v>9</v>
      </c>
      <c r="B366" s="287" t="s">
        <v>250</v>
      </c>
      <c r="C366" s="306">
        <f>data!CB64</f>
        <v>0</v>
      </c>
      <c r="D366" s="306">
        <f>data!CC64</f>
        <v>0</v>
      </c>
      <c r="E366" s="311"/>
      <c r="F366" s="311"/>
      <c r="G366" s="311"/>
      <c r="H366" s="311"/>
      <c r="I366" s="306">
        <f>data!CE64</f>
        <v>726752</v>
      </c>
    </row>
    <row r="367" spans="1:9" ht="20.100000000000001" customHeight="1">
      <c r="A367" s="279">
        <v>10</v>
      </c>
      <c r="B367" s="287" t="s">
        <v>497</v>
      </c>
      <c r="C367" s="306">
        <f>data!CB65</f>
        <v>0</v>
      </c>
      <c r="D367" s="306">
        <f>data!CC65</f>
        <v>0</v>
      </c>
      <c r="E367" s="311"/>
      <c r="F367" s="311"/>
      <c r="G367" s="311"/>
      <c r="H367" s="311"/>
      <c r="I367" s="306">
        <f>data!CE65</f>
        <v>233806</v>
      </c>
    </row>
    <row r="368" spans="1:9" ht="20.100000000000001" customHeight="1">
      <c r="A368" s="279">
        <v>11</v>
      </c>
      <c r="B368" s="287" t="s">
        <v>498</v>
      </c>
      <c r="C368" s="306">
        <f>data!CB66</f>
        <v>0</v>
      </c>
      <c r="D368" s="306">
        <f>data!CC66</f>
        <v>0</v>
      </c>
      <c r="E368" s="311"/>
      <c r="F368" s="311"/>
      <c r="G368" s="311"/>
      <c r="H368" s="311"/>
      <c r="I368" s="306">
        <f>data!CE66</f>
        <v>1551648</v>
      </c>
    </row>
    <row r="369" spans="1:9" ht="20.100000000000001" customHeight="1">
      <c r="A369" s="279">
        <v>12</v>
      </c>
      <c r="B369" s="287" t="s">
        <v>11</v>
      </c>
      <c r="C369" s="306">
        <f>data!CB67</f>
        <v>0</v>
      </c>
      <c r="D369" s="306">
        <f>data!CC67</f>
        <v>0</v>
      </c>
      <c r="E369" s="311"/>
      <c r="F369" s="311"/>
      <c r="G369" s="311"/>
      <c r="H369" s="311"/>
      <c r="I369" s="306">
        <f>data!CE67</f>
        <v>716397</v>
      </c>
    </row>
    <row r="370" spans="1:9" ht="20.100000000000001" customHeight="1">
      <c r="A370" s="279">
        <v>13</v>
      </c>
      <c r="B370" s="287" t="s">
        <v>976</v>
      </c>
      <c r="C370" s="306">
        <f>data!CB68</f>
        <v>0</v>
      </c>
      <c r="D370" s="306">
        <f>data!CC68</f>
        <v>0</v>
      </c>
      <c r="E370" s="311"/>
      <c r="F370" s="311"/>
      <c r="G370" s="311"/>
      <c r="H370" s="311"/>
      <c r="I370" s="306">
        <f>data!CE68</f>
        <v>6539</v>
      </c>
    </row>
    <row r="371" spans="1:9" ht="20.100000000000001" customHeight="1">
      <c r="A371" s="279">
        <v>14</v>
      </c>
      <c r="B371" s="287" t="s">
        <v>977</v>
      </c>
      <c r="C371" s="306">
        <f>data!CB69</f>
        <v>0</v>
      </c>
      <c r="D371" s="306">
        <f>data!CC69</f>
        <v>0</v>
      </c>
      <c r="E371" s="306">
        <f>data!CD69</f>
        <v>175936</v>
      </c>
      <c r="F371" s="311"/>
      <c r="G371" s="311"/>
      <c r="H371" s="311"/>
      <c r="I371" s="306">
        <f>data!CE69</f>
        <v>665817</v>
      </c>
    </row>
    <row r="372" spans="1:9" ht="20.100000000000001" customHeight="1">
      <c r="A372" s="279">
        <v>15</v>
      </c>
      <c r="B372" s="287" t="s">
        <v>269</v>
      </c>
      <c r="C372" s="287">
        <f>-data!CB84</f>
        <v>0</v>
      </c>
      <c r="D372" s="287">
        <f>-data!CC84</f>
        <v>0</v>
      </c>
      <c r="E372" s="287">
        <f>-data!CD84</f>
        <v>0</v>
      </c>
      <c r="F372" s="297"/>
      <c r="G372" s="297"/>
      <c r="H372" s="297"/>
      <c r="I372" s="287">
        <f>-data!CE84</f>
        <v>-44453</v>
      </c>
    </row>
    <row r="373" spans="1:9" ht="20.100000000000001" customHeight="1">
      <c r="A373" s="279">
        <v>16</v>
      </c>
      <c r="B373" s="295" t="s">
        <v>978</v>
      </c>
      <c r="C373" s="306">
        <f>data!CB85</f>
        <v>0</v>
      </c>
      <c r="D373" s="306">
        <f>data!CC85</f>
        <v>0</v>
      </c>
      <c r="E373" s="306">
        <f>data!CD85</f>
        <v>175936</v>
      </c>
      <c r="F373" s="311"/>
      <c r="G373" s="311"/>
      <c r="H373" s="311"/>
      <c r="I373" s="287">
        <f>data!CE85</f>
        <v>11954294</v>
      </c>
    </row>
    <row r="374" spans="1:9" ht="20.100000000000001" customHeight="1">
      <c r="A374" s="279">
        <v>17</v>
      </c>
      <c r="B374" s="287" t="s">
        <v>271</v>
      </c>
      <c r="C374" s="311"/>
      <c r="D374" s="311"/>
      <c r="E374" s="311"/>
      <c r="F374" s="311"/>
      <c r="G374" s="311"/>
      <c r="H374" s="311"/>
      <c r="I374" s="287">
        <f>data!CE86</f>
        <v>821771</v>
      </c>
    </row>
    <row r="375" spans="1:9" ht="20.100000000000001" customHeight="1">
      <c r="A375" s="279">
        <v>18</v>
      </c>
      <c r="B375" s="287" t="s">
        <v>979</v>
      </c>
      <c r="C375" s="287"/>
      <c r="D375" s="287"/>
      <c r="E375" s="287"/>
      <c r="F375" s="287"/>
      <c r="G375" s="287"/>
      <c r="H375" s="287"/>
      <c r="I375" s="287"/>
    </row>
    <row r="376" spans="1:9" ht="20.100000000000001" customHeight="1">
      <c r="A376" s="279">
        <v>19</v>
      </c>
      <c r="B376" s="295" t="s">
        <v>980</v>
      </c>
      <c r="C376" s="302" t="str">
        <f>IF(data!CB73&gt;0,data!CB73,"")</f>
        <v/>
      </c>
      <c r="D376" s="302" t="str">
        <f>IF(data!CC73&gt;0,data!CC73,"")</f>
        <v/>
      </c>
      <c r="E376" s="297"/>
      <c r="F376" s="297"/>
      <c r="G376" s="297"/>
      <c r="H376" s="297"/>
      <c r="I376" s="303">
        <f>data!CE87</f>
        <v>2530734</v>
      </c>
    </row>
    <row r="377" spans="1:9" ht="20.100000000000001" customHeight="1">
      <c r="A377" s="279">
        <v>20</v>
      </c>
      <c r="B377" s="295" t="s">
        <v>981</v>
      </c>
      <c r="C377" s="302" t="str">
        <f>IF(data!CB74&gt;0,data!CB74,"")</f>
        <v/>
      </c>
      <c r="D377" s="302" t="str">
        <f>IF(data!CC74&gt;0,data!CC74,"")</f>
        <v/>
      </c>
      <c r="E377" s="297"/>
      <c r="F377" s="297"/>
      <c r="G377" s="297"/>
      <c r="H377" s="297"/>
      <c r="I377" s="303">
        <f>data!CE88</f>
        <v>4201335</v>
      </c>
    </row>
    <row r="378" spans="1:9" ht="20.100000000000001" customHeight="1">
      <c r="A378" s="279">
        <v>21</v>
      </c>
      <c r="B378" s="295" t="s">
        <v>982</v>
      </c>
      <c r="C378" s="302" t="str">
        <f>IF(data!CB75&gt;0,data!CB75,"")</f>
        <v/>
      </c>
      <c r="D378" s="302" t="str">
        <f>IF(data!CC75&gt;0,data!CC75,"")</f>
        <v/>
      </c>
      <c r="E378" s="297"/>
      <c r="F378" s="297"/>
      <c r="G378" s="297"/>
      <c r="H378" s="297"/>
      <c r="I378" s="303">
        <f>data!CE89</f>
        <v>6732069</v>
      </c>
    </row>
    <row r="379" spans="1:9" ht="20.100000000000001" customHeight="1">
      <c r="A379" s="279" t="s">
        <v>983</v>
      </c>
      <c r="B379" s="287"/>
      <c r="C379" s="297"/>
      <c r="D379" s="297"/>
      <c r="E379" s="297"/>
      <c r="F379" s="297"/>
      <c r="G379" s="297"/>
      <c r="H379" s="297"/>
      <c r="I379" s="297"/>
    </row>
    <row r="380" spans="1:9" ht="20.100000000000001" customHeight="1">
      <c r="A380" s="279">
        <v>22</v>
      </c>
      <c r="B380" s="287" t="s">
        <v>984</v>
      </c>
      <c r="C380" s="303">
        <f>data!CB90</f>
        <v>0</v>
      </c>
      <c r="D380" s="303">
        <f>data!CC90</f>
        <v>0</v>
      </c>
      <c r="E380" s="297"/>
      <c r="F380" s="297"/>
      <c r="G380" s="297"/>
      <c r="H380" s="297"/>
      <c r="I380" s="287">
        <f>data!CE90</f>
        <v>35622</v>
      </c>
    </row>
    <row r="381" spans="1:9" ht="20.100000000000001" customHeight="1">
      <c r="A381" s="279">
        <v>23</v>
      </c>
      <c r="B381" s="287" t="s">
        <v>985</v>
      </c>
      <c r="C381" s="303">
        <f>data!CB91</f>
        <v>0</v>
      </c>
      <c r="D381" s="302" t="str">
        <f>IF(data!CC77&gt;0,data!CC77,"")</f>
        <v/>
      </c>
      <c r="E381" s="297"/>
      <c r="F381" s="297"/>
      <c r="G381" s="297"/>
      <c r="H381" s="297"/>
      <c r="I381" s="287">
        <f>data!CE91</f>
        <v>12403</v>
      </c>
    </row>
    <row r="382" spans="1:9" ht="20.100000000000001" customHeight="1">
      <c r="A382" s="279">
        <v>24</v>
      </c>
      <c r="B382" s="287" t="s">
        <v>986</v>
      </c>
      <c r="C382" s="303">
        <f>data!CB92</f>
        <v>0</v>
      </c>
      <c r="D382" s="302" t="str">
        <f>IF(data!CC78&gt;0,data!CC78,"")</f>
        <v/>
      </c>
      <c r="E382" s="297"/>
      <c r="F382" s="297"/>
      <c r="G382" s="297"/>
      <c r="H382" s="297"/>
      <c r="I382" s="287">
        <f>data!CE92</f>
        <v>21970</v>
      </c>
    </row>
    <row r="383" spans="1:9" ht="20.100000000000001" customHeight="1">
      <c r="A383" s="279">
        <v>25</v>
      </c>
      <c r="B383" s="287" t="s">
        <v>987</v>
      </c>
      <c r="C383" s="303">
        <f>data!CB93</f>
        <v>0</v>
      </c>
      <c r="D383" s="302" t="str">
        <f>IF(data!CC79&gt;0,data!CC79,"")</f>
        <v/>
      </c>
      <c r="E383" s="297"/>
      <c r="F383" s="297"/>
      <c r="G383" s="297"/>
      <c r="H383" s="297"/>
      <c r="I383" s="287">
        <f>data!CE93</f>
        <v>49560</v>
      </c>
    </row>
    <row r="384" spans="1:9" ht="20.100000000000001" customHeight="1">
      <c r="A384" s="279">
        <v>26</v>
      </c>
      <c r="B384" s="287" t="s">
        <v>279</v>
      </c>
      <c r="C384" s="302" t="str">
        <f>IF(data!CB80&gt;0,data!CB80,"")</f>
        <v/>
      </c>
      <c r="D384" s="302" t="str">
        <f>IF(data!CC80&gt;0,data!CC80,"")</f>
        <v/>
      </c>
      <c r="E384" s="309"/>
      <c r="F384" s="297"/>
      <c r="G384" s="297"/>
      <c r="H384" s="297"/>
      <c r="I384" s="294">
        <f>data!CE94</f>
        <v>23.109999999999996</v>
      </c>
    </row>
    <row r="410" ht="15"/>
  </sheetData>
  <printOptions horizontalCentered="1" verticalCentered="1"/>
  <pageMargins left="0" right="0" top="0" bottom="0" header="0" footer="0"/>
  <pageSetup scale="83" fitToHeight="12" orientation="landscape" r:id="rId1"/>
  <headerFooter alignWithMargins="0"/>
  <rowBreaks count="12" manualBreakCount="12">
    <brk id="32" max="1048575" man="1"/>
    <brk id="64" max="1048575" man="1"/>
    <brk id="96" max="1048575" man="1"/>
    <brk id="128" max="1048575" man="1"/>
    <brk id="160" max="1048575" man="1"/>
    <brk id="192" max="1048575" man="1"/>
    <brk id="224" max="1048575" man="1"/>
    <brk id="256" max="1048575" man="1"/>
    <brk id="288" max="1048575" man="1"/>
    <brk id="320" max="1048575" man="1"/>
    <brk id="352" max="1048575" man="1"/>
    <brk id="410" max="104857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6143-7558-4647-8896-61F0DD76C8BC}">
  <sheetPr syncVertical="1" syncRef="A233" transitionEvaluation="1" transitionEntry="1" codeName="Sheet12">
    <tabColor rgb="FF92D050"/>
    <pageSetUpPr autoPageBreaks="0" fitToPage="1"/>
  </sheetPr>
  <dimension ref="A1:CF717"/>
  <sheetViews>
    <sheetView topLeftCell="A233" zoomScale="70" zoomScaleNormal="70" workbookViewId="0">
      <selection activeCell="E422" sqref="E422"/>
    </sheetView>
  </sheetViews>
  <sheetFormatPr defaultColWidth="11.77734375" defaultRowHeight="15"/>
  <cols>
    <col min="1" max="1" width="44.44140625" style="12" customWidth="1"/>
    <col min="2" max="84" width="13.5546875" style="12" customWidth="1"/>
    <col min="85" max="86" width="11.77734375" style="12" customWidth="1"/>
    <col min="87" max="16384" width="11.77734375" style="12"/>
  </cols>
  <sheetData>
    <row r="1" spans="1:3">
      <c r="A1" s="70" t="s">
        <v>0</v>
      </c>
    </row>
    <row r="2" spans="1:3">
      <c r="A2" s="12" t="s">
        <v>1</v>
      </c>
      <c r="C2" s="17"/>
    </row>
    <row r="3" spans="1:3">
      <c r="A3" s="69" t="s">
        <v>2</v>
      </c>
      <c r="C3" s="17"/>
    </row>
    <row r="4" spans="1:3">
      <c r="A4" s="12" t="s">
        <v>3</v>
      </c>
      <c r="C4" s="17"/>
    </row>
    <row r="5" spans="1:3">
      <c r="C5" s="17"/>
    </row>
    <row r="6" spans="1:3">
      <c r="A6" s="12" t="s">
        <v>1329</v>
      </c>
    </row>
    <row r="7" spans="1:3">
      <c r="A7" s="12" t="s">
        <v>4</v>
      </c>
    </row>
    <row r="8" spans="1:3">
      <c r="A8" s="12" t="s">
        <v>1331</v>
      </c>
    </row>
    <row r="9" spans="1:3">
      <c r="C9" s="17"/>
    </row>
    <row r="10" spans="1:3">
      <c r="A10" s="69" t="s">
        <v>5</v>
      </c>
      <c r="C10" s="17"/>
    </row>
    <row r="11" spans="1:3">
      <c r="A11" s="12" t="s">
        <v>1330</v>
      </c>
      <c r="C11" s="17"/>
    </row>
    <row r="12" spans="1:3">
      <c r="A12" s="18" t="s">
        <v>6</v>
      </c>
      <c r="C12" s="17"/>
    </row>
    <row r="13" spans="1:3">
      <c r="A13" s="16" t="s">
        <v>7</v>
      </c>
      <c r="C13" s="17"/>
    </row>
    <row r="14" spans="1:3">
      <c r="A14" s="12" t="s">
        <v>8</v>
      </c>
      <c r="C14" s="17"/>
    </row>
    <row r="15" spans="1:3">
      <c r="C15" s="17"/>
    </row>
    <row r="16" spans="1:3">
      <c r="A16" s="73" t="s">
        <v>9</v>
      </c>
    </row>
    <row r="17" spans="1:10">
      <c r="A17" s="16" t="s">
        <v>10</v>
      </c>
    </row>
    <row r="18" spans="1:10" ht="14.45" customHeight="1">
      <c r="A18" s="18" t="s">
        <v>1332</v>
      </c>
    </row>
    <row r="19" spans="1:10" ht="14.45" customHeight="1">
      <c r="A19" s="18" t="s">
        <v>1333</v>
      </c>
    </row>
    <row r="20" spans="1:10" ht="14.45" customHeight="1">
      <c r="A20" s="18" t="s">
        <v>1334</v>
      </c>
    </row>
    <row r="21" spans="1:10" ht="14.45" customHeight="1">
      <c r="A21" s="16"/>
      <c r="E21" s="72"/>
      <c r="F21" s="72"/>
      <c r="G21" s="72"/>
      <c r="I21" s="72"/>
      <c r="J21" s="72"/>
    </row>
    <row r="22" spans="1:10" ht="16.5">
      <c r="A22" s="74" t="s">
        <v>11</v>
      </c>
      <c r="E22" s="72"/>
      <c r="F22" s="72"/>
      <c r="G22" s="72"/>
      <c r="I22" s="71"/>
      <c r="J22" s="71"/>
    </row>
    <row r="23" spans="1:10" ht="16.5">
      <c r="A23" s="18" t="s">
        <v>12</v>
      </c>
      <c r="E23" s="71"/>
      <c r="F23" s="71"/>
      <c r="G23" s="71"/>
      <c r="I23" s="71"/>
      <c r="J23" s="71"/>
    </row>
    <row r="24" spans="1:10" ht="16.5">
      <c r="A24" s="18" t="s">
        <v>1335</v>
      </c>
      <c r="E24" s="71"/>
      <c r="F24" s="71"/>
      <c r="G24" s="71"/>
    </row>
    <row r="25" spans="1:10">
      <c r="A25" s="18" t="s">
        <v>1336</v>
      </c>
    </row>
    <row r="26" spans="1:10">
      <c r="A26" s="18" t="s">
        <v>1337</v>
      </c>
    </row>
    <row r="27" spans="1:10">
      <c r="A27" s="18"/>
    </row>
    <row r="28" spans="1:10">
      <c r="A28" s="16" t="s">
        <v>13</v>
      </c>
      <c r="C28" s="17"/>
    </row>
    <row r="29" spans="1:10">
      <c r="A29" s="18" t="s">
        <v>1338</v>
      </c>
      <c r="C29" s="17"/>
    </row>
    <row r="30" spans="1:10">
      <c r="C30" s="17"/>
    </row>
    <row r="31" spans="1:10">
      <c r="A31" s="12" t="s">
        <v>1348</v>
      </c>
      <c r="C31" s="332" t="s">
        <v>1349</v>
      </c>
      <c r="F31" s="19"/>
    </row>
    <row r="32" spans="1:10">
      <c r="C32" s="17"/>
    </row>
    <row r="33" spans="1:83">
      <c r="A33" s="69" t="s">
        <v>15</v>
      </c>
      <c r="B33" s="72"/>
      <c r="C33" s="72"/>
      <c r="D33" s="72"/>
    </row>
    <row r="34" spans="1:83">
      <c r="A34" s="18" t="s">
        <v>16</v>
      </c>
      <c r="B34" s="72"/>
      <c r="C34" s="72"/>
      <c r="D34" s="72"/>
    </row>
    <row r="35" spans="1:83" ht="16.5">
      <c r="A35" s="18" t="s">
        <v>17</v>
      </c>
      <c r="B35" s="71"/>
      <c r="C35" s="71"/>
      <c r="D35" s="71"/>
    </row>
    <row r="36" spans="1:83" ht="16.5">
      <c r="B36" s="71"/>
      <c r="C36" s="71"/>
      <c r="D36" s="71"/>
    </row>
    <row r="37" spans="1:83">
      <c r="A37" s="333" t="s">
        <v>18</v>
      </c>
      <c r="B37" s="334"/>
      <c r="C37" s="335"/>
      <c r="D37" s="334"/>
      <c r="E37" s="334"/>
      <c r="F37" s="334"/>
      <c r="G37" s="334"/>
    </row>
    <row r="38" spans="1:83">
      <c r="A38" s="336" t="s">
        <v>1341</v>
      </c>
      <c r="B38" s="337"/>
      <c r="C38" s="335"/>
      <c r="D38" s="334"/>
      <c r="E38" s="334"/>
      <c r="F38" s="334"/>
      <c r="G38" s="334"/>
    </row>
    <row r="39" spans="1:83">
      <c r="A39" s="338" t="s">
        <v>1339</v>
      </c>
      <c r="B39" s="337"/>
      <c r="C39" s="335"/>
      <c r="D39" s="334"/>
      <c r="E39" s="334"/>
      <c r="F39" s="334"/>
      <c r="G39" s="334"/>
    </row>
    <row r="40" spans="1:83">
      <c r="A40" s="339" t="s">
        <v>1342</v>
      </c>
      <c r="B40" s="334"/>
      <c r="C40" s="335"/>
      <c r="D40" s="334"/>
      <c r="E40" s="334"/>
      <c r="F40" s="334"/>
      <c r="G40" s="334"/>
    </row>
    <row r="41" spans="1:83">
      <c r="A41" s="338" t="s">
        <v>1340</v>
      </c>
      <c r="B41" s="334"/>
      <c r="C41" s="335"/>
      <c r="D41" s="334"/>
      <c r="E41" s="334"/>
      <c r="F41" s="334"/>
      <c r="G41" s="334"/>
    </row>
    <row r="42" spans="1:83">
      <c r="C42" s="17"/>
    </row>
    <row r="43" spans="1:83">
      <c r="A43" s="12" t="s">
        <v>19</v>
      </c>
      <c r="C43" s="17"/>
      <c r="G43" s="19" t="s">
        <v>14</v>
      </c>
    </row>
    <row r="44" spans="1:83">
      <c r="A44" s="19" t="s">
        <v>20</v>
      </c>
      <c r="C44" s="17"/>
    </row>
    <row r="45" spans="1:83">
      <c r="A45" s="20"/>
      <c r="B45" s="20"/>
      <c r="C45" s="21" t="s">
        <v>21</v>
      </c>
      <c r="D45" s="22" t="s">
        <v>22</v>
      </c>
      <c r="E45" s="22" t="s">
        <v>23</v>
      </c>
      <c r="F45" s="22" t="s">
        <v>24</v>
      </c>
      <c r="G45" s="22" t="s">
        <v>25</v>
      </c>
      <c r="H45" s="22" t="s">
        <v>26</v>
      </c>
      <c r="I45" s="22" t="s">
        <v>27</v>
      </c>
      <c r="J45" s="22" t="s">
        <v>28</v>
      </c>
      <c r="K45" s="22" t="s">
        <v>29</v>
      </c>
      <c r="L45" s="22" t="s">
        <v>30</v>
      </c>
      <c r="M45" s="22" t="s">
        <v>31</v>
      </c>
      <c r="N45" s="22" t="s">
        <v>32</v>
      </c>
      <c r="O45" s="22" t="s">
        <v>33</v>
      </c>
      <c r="P45" s="22" t="s">
        <v>34</v>
      </c>
      <c r="Q45" s="22" t="s">
        <v>35</v>
      </c>
      <c r="R45" s="22" t="s">
        <v>36</v>
      </c>
      <c r="S45" s="22" t="s">
        <v>37</v>
      </c>
      <c r="T45" s="22" t="s">
        <v>38</v>
      </c>
      <c r="U45" s="22" t="s">
        <v>39</v>
      </c>
      <c r="V45" s="22" t="s">
        <v>40</v>
      </c>
      <c r="W45" s="22" t="s">
        <v>41</v>
      </c>
      <c r="X45" s="22" t="s">
        <v>42</v>
      </c>
      <c r="Y45" s="22" t="s">
        <v>43</v>
      </c>
      <c r="Z45" s="22" t="s">
        <v>44</v>
      </c>
      <c r="AA45" s="22" t="s">
        <v>45</v>
      </c>
      <c r="AB45" s="22" t="s">
        <v>46</v>
      </c>
      <c r="AC45" s="22" t="s">
        <v>47</v>
      </c>
      <c r="AD45" s="22" t="s">
        <v>48</v>
      </c>
      <c r="AE45" s="22" t="s">
        <v>49</v>
      </c>
      <c r="AF45" s="22" t="s">
        <v>50</v>
      </c>
      <c r="AG45" s="22" t="s">
        <v>51</v>
      </c>
      <c r="AH45" s="22" t="s">
        <v>52</v>
      </c>
      <c r="AI45" s="22" t="s">
        <v>53</v>
      </c>
      <c r="AJ45" s="22" t="s">
        <v>54</v>
      </c>
      <c r="AK45" s="22" t="s">
        <v>55</v>
      </c>
      <c r="AL45" s="22" t="s">
        <v>56</v>
      </c>
      <c r="AM45" s="22" t="s">
        <v>57</v>
      </c>
      <c r="AN45" s="22" t="s">
        <v>58</v>
      </c>
      <c r="AO45" s="22" t="s">
        <v>59</v>
      </c>
      <c r="AP45" s="22" t="s">
        <v>60</v>
      </c>
      <c r="AQ45" s="22" t="s">
        <v>61</v>
      </c>
      <c r="AR45" s="22" t="s">
        <v>62</v>
      </c>
      <c r="AS45" s="22" t="s">
        <v>63</v>
      </c>
      <c r="AT45" s="22" t="s">
        <v>64</v>
      </c>
      <c r="AU45" s="22" t="s">
        <v>65</v>
      </c>
      <c r="AV45" s="22" t="s">
        <v>66</v>
      </c>
      <c r="AW45" s="22" t="s">
        <v>67</v>
      </c>
      <c r="AX45" s="22" t="s">
        <v>68</v>
      </c>
      <c r="AY45" s="22" t="s">
        <v>69</v>
      </c>
      <c r="AZ45" s="22" t="s">
        <v>70</v>
      </c>
      <c r="BA45" s="22" t="s">
        <v>71</v>
      </c>
      <c r="BB45" s="22" t="s">
        <v>72</v>
      </c>
      <c r="BC45" s="22" t="s">
        <v>73</v>
      </c>
      <c r="BD45" s="22" t="s">
        <v>74</v>
      </c>
      <c r="BE45" s="22" t="s">
        <v>75</v>
      </c>
      <c r="BF45" s="22" t="s">
        <v>76</v>
      </c>
      <c r="BG45" s="22" t="s">
        <v>77</v>
      </c>
      <c r="BH45" s="22" t="s">
        <v>78</v>
      </c>
      <c r="BI45" s="22" t="s">
        <v>79</v>
      </c>
      <c r="BJ45" s="22" t="s">
        <v>80</v>
      </c>
      <c r="BK45" s="22" t="s">
        <v>81</v>
      </c>
      <c r="BL45" s="22" t="s">
        <v>82</v>
      </c>
      <c r="BM45" s="22" t="s">
        <v>83</v>
      </c>
      <c r="BN45" s="22" t="s">
        <v>84</v>
      </c>
      <c r="BO45" s="22" t="s">
        <v>85</v>
      </c>
      <c r="BP45" s="22" t="s">
        <v>86</v>
      </c>
      <c r="BQ45" s="22" t="s">
        <v>87</v>
      </c>
      <c r="BR45" s="22" t="s">
        <v>88</v>
      </c>
      <c r="BS45" s="22" t="s">
        <v>89</v>
      </c>
      <c r="BT45" s="22" t="s">
        <v>90</v>
      </c>
      <c r="BU45" s="22" t="s">
        <v>91</v>
      </c>
      <c r="BV45" s="22" t="s">
        <v>92</v>
      </c>
      <c r="BW45" s="22" t="s">
        <v>93</v>
      </c>
      <c r="BX45" s="22" t="s">
        <v>94</v>
      </c>
      <c r="BY45" s="22" t="s">
        <v>95</v>
      </c>
      <c r="BZ45" s="22" t="s">
        <v>96</v>
      </c>
      <c r="CA45" s="22" t="s">
        <v>97</v>
      </c>
      <c r="CB45" s="22" t="s">
        <v>98</v>
      </c>
      <c r="CC45" s="22" t="s">
        <v>99</v>
      </c>
      <c r="CD45" s="22" t="s">
        <v>100</v>
      </c>
      <c r="CE45" s="22" t="s">
        <v>101</v>
      </c>
    </row>
    <row r="46" spans="1:83">
      <c r="A46" s="20"/>
      <c r="B46" s="23" t="s">
        <v>102</v>
      </c>
      <c r="C46" s="21" t="s">
        <v>103</v>
      </c>
      <c r="D46" s="22" t="s">
        <v>104</v>
      </c>
      <c r="E46" s="22" t="s">
        <v>105</v>
      </c>
      <c r="F46" s="22" t="s">
        <v>106</v>
      </c>
      <c r="G46" s="22" t="s">
        <v>107</v>
      </c>
      <c r="H46" s="22" t="s">
        <v>108</v>
      </c>
      <c r="I46" s="22" t="s">
        <v>109</v>
      </c>
      <c r="J46" s="22" t="s">
        <v>110</v>
      </c>
      <c r="K46" s="22" t="s">
        <v>111</v>
      </c>
      <c r="L46" s="22" t="s">
        <v>112</v>
      </c>
      <c r="M46" s="22" t="s">
        <v>113</v>
      </c>
      <c r="N46" s="22" t="s">
        <v>114</v>
      </c>
      <c r="O46" s="22" t="s">
        <v>115</v>
      </c>
      <c r="P46" s="22" t="s">
        <v>116</v>
      </c>
      <c r="Q46" s="22" t="s">
        <v>117</v>
      </c>
      <c r="R46" s="22" t="s">
        <v>118</v>
      </c>
      <c r="S46" s="22" t="s">
        <v>119</v>
      </c>
      <c r="T46" s="22" t="s">
        <v>120</v>
      </c>
      <c r="U46" s="22" t="s">
        <v>121</v>
      </c>
      <c r="V46" s="22" t="s">
        <v>122</v>
      </c>
      <c r="W46" s="22" t="s">
        <v>123</v>
      </c>
      <c r="X46" s="22" t="s">
        <v>124</v>
      </c>
      <c r="Y46" s="22" t="s">
        <v>125</v>
      </c>
      <c r="Z46" s="22" t="s">
        <v>125</v>
      </c>
      <c r="AA46" s="22" t="s">
        <v>126</v>
      </c>
      <c r="AB46" s="22" t="s">
        <v>127</v>
      </c>
      <c r="AC46" s="22" t="s">
        <v>128</v>
      </c>
      <c r="AD46" s="22" t="s">
        <v>129</v>
      </c>
      <c r="AE46" s="22" t="s">
        <v>107</v>
      </c>
      <c r="AF46" s="22" t="s">
        <v>108</v>
      </c>
      <c r="AG46" s="22" t="s">
        <v>130</v>
      </c>
      <c r="AH46" s="22" t="s">
        <v>131</v>
      </c>
      <c r="AI46" s="22" t="s">
        <v>132</v>
      </c>
      <c r="AJ46" s="22" t="s">
        <v>133</v>
      </c>
      <c r="AK46" s="22" t="s">
        <v>134</v>
      </c>
      <c r="AL46" s="22" t="s">
        <v>135</v>
      </c>
      <c r="AM46" s="22" t="s">
        <v>136</v>
      </c>
      <c r="AN46" s="22" t="s">
        <v>122</v>
      </c>
      <c r="AO46" s="22" t="s">
        <v>137</v>
      </c>
      <c r="AP46" s="22" t="s">
        <v>138</v>
      </c>
      <c r="AQ46" s="22" t="s">
        <v>139</v>
      </c>
      <c r="AR46" s="22" t="s">
        <v>140</v>
      </c>
      <c r="AS46" s="22" t="s">
        <v>141</v>
      </c>
      <c r="AT46" s="22" t="s">
        <v>142</v>
      </c>
      <c r="AU46" s="22" t="s">
        <v>143</v>
      </c>
      <c r="AV46" s="22" t="s">
        <v>144</v>
      </c>
      <c r="AW46" s="22" t="s">
        <v>145</v>
      </c>
      <c r="AX46" s="22" t="s">
        <v>146</v>
      </c>
      <c r="AY46" s="22" t="s">
        <v>147</v>
      </c>
      <c r="AZ46" s="22" t="s">
        <v>148</v>
      </c>
      <c r="BA46" s="22" t="s">
        <v>149</v>
      </c>
      <c r="BB46" s="22" t="s">
        <v>150</v>
      </c>
      <c r="BC46" s="22" t="s">
        <v>119</v>
      </c>
      <c r="BD46" s="22" t="s">
        <v>151</v>
      </c>
      <c r="BE46" s="22" t="s">
        <v>152</v>
      </c>
      <c r="BF46" s="22" t="s">
        <v>153</v>
      </c>
      <c r="BG46" s="22" t="s">
        <v>154</v>
      </c>
      <c r="BH46" s="22" t="s">
        <v>155</v>
      </c>
      <c r="BI46" s="22" t="s">
        <v>156</v>
      </c>
      <c r="BJ46" s="22" t="s">
        <v>157</v>
      </c>
      <c r="BK46" s="22" t="s">
        <v>158</v>
      </c>
      <c r="BL46" s="22" t="s">
        <v>159</v>
      </c>
      <c r="BM46" s="22" t="s">
        <v>144</v>
      </c>
      <c r="BN46" s="22" t="s">
        <v>160</v>
      </c>
      <c r="BO46" s="22" t="s">
        <v>161</v>
      </c>
      <c r="BP46" s="22" t="s">
        <v>162</v>
      </c>
      <c r="BQ46" s="22" t="s">
        <v>163</v>
      </c>
      <c r="BR46" s="22" t="s">
        <v>164</v>
      </c>
      <c r="BS46" s="22" t="s">
        <v>165</v>
      </c>
      <c r="BT46" s="22" t="s">
        <v>166</v>
      </c>
      <c r="BU46" s="22" t="s">
        <v>167</v>
      </c>
      <c r="BV46" s="22" t="s">
        <v>167</v>
      </c>
      <c r="BW46" s="22" t="s">
        <v>167</v>
      </c>
      <c r="BX46" s="22" t="s">
        <v>168</v>
      </c>
      <c r="BY46" s="22" t="s">
        <v>169</v>
      </c>
      <c r="BZ46" s="22" t="s">
        <v>170</v>
      </c>
      <c r="CA46" s="22" t="s">
        <v>171</v>
      </c>
      <c r="CB46" s="22" t="s">
        <v>172</v>
      </c>
      <c r="CC46" s="22" t="s">
        <v>144</v>
      </c>
      <c r="CD46" s="22"/>
      <c r="CE46" s="22" t="s">
        <v>173</v>
      </c>
    </row>
    <row r="47" spans="1:83">
      <c r="A47" s="20" t="s">
        <v>9</v>
      </c>
      <c r="B47" s="22" t="s">
        <v>174</v>
      </c>
      <c r="C47" s="21" t="s">
        <v>175</v>
      </c>
      <c r="D47" s="22" t="s">
        <v>175</v>
      </c>
      <c r="E47" s="22" t="s">
        <v>175</v>
      </c>
      <c r="F47" s="22" t="s">
        <v>176</v>
      </c>
      <c r="G47" s="22" t="s">
        <v>177</v>
      </c>
      <c r="H47" s="22" t="s">
        <v>175</v>
      </c>
      <c r="I47" s="22" t="s">
        <v>178</v>
      </c>
      <c r="J47" s="22"/>
      <c r="K47" s="22" t="s">
        <v>169</v>
      </c>
      <c r="L47" s="22" t="s">
        <v>179</v>
      </c>
      <c r="M47" s="22" t="s">
        <v>180</v>
      </c>
      <c r="N47" s="22" t="s">
        <v>181</v>
      </c>
      <c r="O47" s="22" t="s">
        <v>182</v>
      </c>
      <c r="P47" s="22" t="s">
        <v>181</v>
      </c>
      <c r="Q47" s="22" t="s">
        <v>183</v>
      </c>
      <c r="R47" s="22"/>
      <c r="S47" s="22" t="s">
        <v>181</v>
      </c>
      <c r="T47" s="22" t="s">
        <v>184</v>
      </c>
      <c r="U47" s="22"/>
      <c r="V47" s="22" t="s">
        <v>185</v>
      </c>
      <c r="W47" s="22" t="s">
        <v>186</v>
      </c>
      <c r="X47" s="22" t="s">
        <v>187</v>
      </c>
      <c r="Y47" s="22" t="s">
        <v>188</v>
      </c>
      <c r="Z47" s="22" t="s">
        <v>189</v>
      </c>
      <c r="AA47" s="22" t="s">
        <v>190</v>
      </c>
      <c r="AB47" s="22"/>
      <c r="AC47" s="22" t="s">
        <v>184</v>
      </c>
      <c r="AD47" s="22"/>
      <c r="AE47" s="22" t="s">
        <v>184</v>
      </c>
      <c r="AF47" s="22" t="s">
        <v>191</v>
      </c>
      <c r="AG47" s="22" t="s">
        <v>183</v>
      </c>
      <c r="AH47" s="22"/>
      <c r="AI47" s="22" t="s">
        <v>192</v>
      </c>
      <c r="AJ47" s="22"/>
      <c r="AK47" s="22" t="s">
        <v>184</v>
      </c>
      <c r="AL47" s="22" t="s">
        <v>184</v>
      </c>
      <c r="AM47" s="22" t="s">
        <v>184</v>
      </c>
      <c r="AN47" s="22" t="s">
        <v>193</v>
      </c>
      <c r="AO47" s="22" t="s">
        <v>194</v>
      </c>
      <c r="AP47" s="22" t="s">
        <v>133</v>
      </c>
      <c r="AQ47" s="22" t="s">
        <v>195</v>
      </c>
      <c r="AR47" s="22" t="s">
        <v>181</v>
      </c>
      <c r="AS47" s="22"/>
      <c r="AT47" s="22" t="s">
        <v>196</v>
      </c>
      <c r="AU47" s="22" t="s">
        <v>197</v>
      </c>
      <c r="AV47" s="22" t="s">
        <v>198</v>
      </c>
      <c r="AW47" s="22" t="s">
        <v>199</v>
      </c>
      <c r="AX47" s="22" t="s">
        <v>200</v>
      </c>
      <c r="AY47" s="22"/>
      <c r="AZ47" s="22"/>
      <c r="BA47" s="22" t="s">
        <v>201</v>
      </c>
      <c r="BB47" s="22" t="s">
        <v>181</v>
      </c>
      <c r="BC47" s="22" t="s">
        <v>195</v>
      </c>
      <c r="BD47" s="22"/>
      <c r="BE47" s="22"/>
      <c r="BF47" s="22"/>
      <c r="BG47" s="22"/>
      <c r="BH47" s="22" t="s">
        <v>202</v>
      </c>
      <c r="BI47" s="22" t="s">
        <v>181</v>
      </c>
      <c r="BJ47" s="22"/>
      <c r="BK47" s="22" t="s">
        <v>203</v>
      </c>
      <c r="BL47" s="22"/>
      <c r="BM47" s="22" t="s">
        <v>204</v>
      </c>
      <c r="BN47" s="22" t="s">
        <v>205</v>
      </c>
      <c r="BO47" s="22" t="s">
        <v>206</v>
      </c>
      <c r="BP47" s="22" t="s">
        <v>207</v>
      </c>
      <c r="BQ47" s="22" t="s">
        <v>208</v>
      </c>
      <c r="BR47" s="22"/>
      <c r="BS47" s="22" t="s">
        <v>209</v>
      </c>
      <c r="BT47" s="22" t="s">
        <v>181</v>
      </c>
      <c r="BU47" s="22" t="s">
        <v>210</v>
      </c>
      <c r="BV47" s="22" t="s">
        <v>211</v>
      </c>
      <c r="BW47" s="22" t="s">
        <v>212</v>
      </c>
      <c r="BX47" s="22" t="s">
        <v>163</v>
      </c>
      <c r="BY47" s="22" t="s">
        <v>205</v>
      </c>
      <c r="BZ47" s="22" t="s">
        <v>164</v>
      </c>
      <c r="CA47" s="22" t="s">
        <v>213</v>
      </c>
      <c r="CB47" s="22" t="s">
        <v>213</v>
      </c>
      <c r="CC47" s="22" t="s">
        <v>214</v>
      </c>
      <c r="CD47" s="22"/>
      <c r="CE47" s="22" t="s">
        <v>215</v>
      </c>
    </row>
    <row r="48" spans="1:83">
      <c r="A48" s="20" t="s">
        <v>216</v>
      </c>
      <c r="B48" s="215"/>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0"/>
      <c r="CE48" s="32">
        <f>SUM(C48:CC48)</f>
        <v>0</v>
      </c>
    </row>
    <row r="49" spans="1:83">
      <c r="A49" s="32" t="s">
        <v>217</v>
      </c>
      <c r="B49" s="215">
        <v>945427.44</v>
      </c>
      <c r="C49" s="270">
        <f>IF($B$49,(ROUND((($B$49/$CE$62)*C62),0)))</f>
        <v>0</v>
      </c>
      <c r="D49" s="270">
        <f t="shared" ref="D49:BO49" si="0">IF($B$49,(ROUND((($B$49/$CE$62)*D62),0)))</f>
        <v>0</v>
      </c>
      <c r="E49" s="270">
        <f t="shared" si="0"/>
        <v>4864</v>
      </c>
      <c r="F49" s="270">
        <f t="shared" si="0"/>
        <v>0</v>
      </c>
      <c r="G49" s="270">
        <f t="shared" si="0"/>
        <v>0</v>
      </c>
      <c r="H49" s="270">
        <f t="shared" si="0"/>
        <v>0</v>
      </c>
      <c r="I49" s="270">
        <f t="shared" si="0"/>
        <v>0</v>
      </c>
      <c r="J49" s="270">
        <f t="shared" si="0"/>
        <v>0</v>
      </c>
      <c r="K49" s="270">
        <f t="shared" si="0"/>
        <v>0</v>
      </c>
      <c r="L49" s="270">
        <f t="shared" si="0"/>
        <v>248920</v>
      </c>
      <c r="M49" s="270">
        <f t="shared" si="0"/>
        <v>0</v>
      </c>
      <c r="N49" s="270">
        <f t="shared" si="0"/>
        <v>51932</v>
      </c>
      <c r="O49" s="270">
        <f t="shared" si="0"/>
        <v>0</v>
      </c>
      <c r="P49" s="270">
        <f t="shared" si="0"/>
        <v>1098</v>
      </c>
      <c r="Q49" s="270">
        <f t="shared" si="0"/>
        <v>0</v>
      </c>
      <c r="R49" s="270">
        <f t="shared" si="0"/>
        <v>0</v>
      </c>
      <c r="S49" s="270">
        <f t="shared" si="0"/>
        <v>553</v>
      </c>
      <c r="T49" s="270">
        <f t="shared" si="0"/>
        <v>0</v>
      </c>
      <c r="U49" s="270">
        <f t="shared" si="0"/>
        <v>15632</v>
      </c>
      <c r="V49" s="270">
        <f t="shared" si="0"/>
        <v>2830</v>
      </c>
      <c r="W49" s="270">
        <f t="shared" si="0"/>
        <v>0</v>
      </c>
      <c r="X49" s="270">
        <f t="shared" si="0"/>
        <v>0</v>
      </c>
      <c r="Y49" s="270">
        <f t="shared" si="0"/>
        <v>21115</v>
      </c>
      <c r="Z49" s="270">
        <f t="shared" si="0"/>
        <v>0</v>
      </c>
      <c r="AA49" s="270">
        <f t="shared" si="0"/>
        <v>0</v>
      </c>
      <c r="AB49" s="270">
        <f t="shared" si="0"/>
        <v>0</v>
      </c>
      <c r="AC49" s="270">
        <f t="shared" si="0"/>
        <v>0</v>
      </c>
      <c r="AD49" s="270">
        <f t="shared" si="0"/>
        <v>0</v>
      </c>
      <c r="AE49" s="270">
        <f t="shared" si="0"/>
        <v>69969</v>
      </c>
      <c r="AF49" s="270">
        <f t="shared" si="0"/>
        <v>0</v>
      </c>
      <c r="AG49" s="270">
        <f t="shared" si="0"/>
        <v>27512</v>
      </c>
      <c r="AH49" s="270">
        <f t="shared" si="0"/>
        <v>11859</v>
      </c>
      <c r="AI49" s="270">
        <f t="shared" si="0"/>
        <v>0</v>
      </c>
      <c r="AJ49" s="270">
        <f t="shared" si="0"/>
        <v>144669</v>
      </c>
      <c r="AK49" s="270">
        <f t="shared" si="0"/>
        <v>0</v>
      </c>
      <c r="AL49" s="270">
        <f t="shared" si="0"/>
        <v>0</v>
      </c>
      <c r="AM49" s="270">
        <f t="shared" si="0"/>
        <v>0</v>
      </c>
      <c r="AN49" s="270">
        <f t="shared" si="0"/>
        <v>0</v>
      </c>
      <c r="AO49" s="270">
        <f t="shared" si="0"/>
        <v>0</v>
      </c>
      <c r="AP49" s="270">
        <f t="shared" si="0"/>
        <v>0</v>
      </c>
      <c r="AQ49" s="270">
        <f t="shared" si="0"/>
        <v>0</v>
      </c>
      <c r="AR49" s="270">
        <f t="shared" si="0"/>
        <v>0</v>
      </c>
      <c r="AS49" s="270">
        <f t="shared" si="0"/>
        <v>0</v>
      </c>
      <c r="AT49" s="270">
        <f t="shared" si="0"/>
        <v>0</v>
      </c>
      <c r="AU49" s="270">
        <f t="shared" si="0"/>
        <v>0</v>
      </c>
      <c r="AV49" s="270">
        <f t="shared" si="0"/>
        <v>0</v>
      </c>
      <c r="AW49" s="270">
        <f t="shared" si="0"/>
        <v>0</v>
      </c>
      <c r="AX49" s="270">
        <f t="shared" si="0"/>
        <v>0</v>
      </c>
      <c r="AY49" s="270">
        <f t="shared" si="0"/>
        <v>41761</v>
      </c>
      <c r="AZ49" s="270">
        <f t="shared" si="0"/>
        <v>0</v>
      </c>
      <c r="BA49" s="270">
        <f t="shared" si="0"/>
        <v>15562</v>
      </c>
      <c r="BB49" s="270">
        <f t="shared" si="0"/>
        <v>19216</v>
      </c>
      <c r="BC49" s="270">
        <f t="shared" si="0"/>
        <v>0</v>
      </c>
      <c r="BD49" s="270">
        <f t="shared" si="0"/>
        <v>14484</v>
      </c>
      <c r="BE49" s="270">
        <f t="shared" si="0"/>
        <v>33397</v>
      </c>
      <c r="BF49" s="270">
        <f t="shared" si="0"/>
        <v>25087</v>
      </c>
      <c r="BG49" s="270">
        <f t="shared" si="0"/>
        <v>0</v>
      </c>
      <c r="BH49" s="270">
        <f t="shared" si="0"/>
        <v>0</v>
      </c>
      <c r="BI49" s="270">
        <f t="shared" si="0"/>
        <v>0</v>
      </c>
      <c r="BJ49" s="270">
        <f t="shared" si="0"/>
        <v>0</v>
      </c>
      <c r="BK49" s="270">
        <f t="shared" si="0"/>
        <v>0</v>
      </c>
      <c r="BL49" s="270">
        <f t="shared" si="0"/>
        <v>10290</v>
      </c>
      <c r="BM49" s="270">
        <f t="shared" si="0"/>
        <v>40990</v>
      </c>
      <c r="BN49" s="270">
        <f t="shared" si="0"/>
        <v>87386</v>
      </c>
      <c r="BO49" s="270">
        <f t="shared" si="0"/>
        <v>2603</v>
      </c>
      <c r="BP49" s="270">
        <f t="shared" ref="BP49:CD49" si="1">IF($B$49,(ROUND((($B$49/$CE$62)*BP62),0)))</f>
        <v>0</v>
      </c>
      <c r="BQ49" s="270">
        <f t="shared" si="1"/>
        <v>0</v>
      </c>
      <c r="BR49" s="270">
        <f t="shared" si="1"/>
        <v>0</v>
      </c>
      <c r="BS49" s="270">
        <f t="shared" si="1"/>
        <v>0</v>
      </c>
      <c r="BT49" s="270">
        <f t="shared" si="1"/>
        <v>0</v>
      </c>
      <c r="BU49" s="270">
        <f t="shared" si="1"/>
        <v>0</v>
      </c>
      <c r="BV49" s="270">
        <f t="shared" si="1"/>
        <v>2519</v>
      </c>
      <c r="BW49" s="270">
        <f t="shared" si="1"/>
        <v>0</v>
      </c>
      <c r="BX49" s="270">
        <f t="shared" si="1"/>
        <v>0</v>
      </c>
      <c r="BY49" s="270">
        <f t="shared" si="1"/>
        <v>51175</v>
      </c>
      <c r="BZ49" s="270">
        <f t="shared" si="1"/>
        <v>0</v>
      </c>
      <c r="CA49" s="270">
        <f t="shared" si="1"/>
        <v>0</v>
      </c>
      <c r="CB49" s="270">
        <f t="shared" si="1"/>
        <v>0</v>
      </c>
      <c r="CC49" s="270">
        <f t="shared" si="1"/>
        <v>0</v>
      </c>
      <c r="CD49" s="270">
        <f t="shared" si="1"/>
        <v>0</v>
      </c>
      <c r="CE49" s="32">
        <f>SUM(C49:CD49)</f>
        <v>945423</v>
      </c>
    </row>
    <row r="50" spans="1:83">
      <c r="A50" s="20" t="s">
        <v>218</v>
      </c>
      <c r="B50" s="270">
        <f>B48+B49</f>
        <v>945427.44</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row>
    <row r="51" spans="1:83">
      <c r="A51" s="20" t="s">
        <v>11</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row>
    <row r="52" spans="1:83">
      <c r="A52" s="26" t="s">
        <v>219</v>
      </c>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0"/>
      <c r="CE52" s="32">
        <f>SUM(C52:CD52)</f>
        <v>0</v>
      </c>
    </row>
    <row r="53" spans="1:83">
      <c r="A53" s="39" t="s">
        <v>220</v>
      </c>
      <c r="B53" s="271">
        <v>556523</v>
      </c>
      <c r="C53" s="270">
        <f>IF($B$53,ROUND(($B$53/($CE$91+$CF$91)*C91),0))</f>
        <v>0</v>
      </c>
      <c r="D53" s="270">
        <f t="shared" ref="D53:BO53" si="2">IF($B$53,ROUND(($B$53/($CE$91+$CF$91)*D91),0))</f>
        <v>0</v>
      </c>
      <c r="E53" s="270">
        <f t="shared" si="2"/>
        <v>5312</v>
      </c>
      <c r="F53" s="270">
        <f t="shared" si="2"/>
        <v>0</v>
      </c>
      <c r="G53" s="270">
        <f t="shared" si="2"/>
        <v>0</v>
      </c>
      <c r="H53" s="270">
        <f t="shared" si="2"/>
        <v>0</v>
      </c>
      <c r="I53" s="270">
        <f t="shared" si="2"/>
        <v>0</v>
      </c>
      <c r="J53" s="270">
        <f t="shared" si="2"/>
        <v>0</v>
      </c>
      <c r="K53" s="270">
        <f t="shared" si="2"/>
        <v>0</v>
      </c>
      <c r="L53" s="270">
        <f t="shared" si="2"/>
        <v>111486</v>
      </c>
      <c r="M53" s="270">
        <f t="shared" si="2"/>
        <v>0</v>
      </c>
      <c r="N53" s="270">
        <f t="shared" si="2"/>
        <v>91145</v>
      </c>
      <c r="O53" s="270">
        <f t="shared" si="2"/>
        <v>0</v>
      </c>
      <c r="P53" s="270">
        <f t="shared" si="2"/>
        <v>4718</v>
      </c>
      <c r="Q53" s="270">
        <f t="shared" si="2"/>
        <v>0</v>
      </c>
      <c r="R53" s="270">
        <f t="shared" si="2"/>
        <v>0</v>
      </c>
      <c r="S53" s="270">
        <f t="shared" si="2"/>
        <v>12389</v>
      </c>
      <c r="T53" s="270">
        <f t="shared" si="2"/>
        <v>0</v>
      </c>
      <c r="U53" s="270">
        <f t="shared" si="2"/>
        <v>3328</v>
      </c>
      <c r="V53" s="270">
        <f t="shared" si="2"/>
        <v>906</v>
      </c>
      <c r="W53" s="270">
        <f t="shared" si="2"/>
        <v>0</v>
      </c>
      <c r="X53" s="270">
        <f t="shared" si="2"/>
        <v>0</v>
      </c>
      <c r="Y53" s="270">
        <f t="shared" si="2"/>
        <v>6718</v>
      </c>
      <c r="Z53" s="270">
        <f t="shared" si="2"/>
        <v>0</v>
      </c>
      <c r="AA53" s="270">
        <f t="shared" si="2"/>
        <v>0</v>
      </c>
      <c r="AB53" s="270">
        <f t="shared" si="2"/>
        <v>2812</v>
      </c>
      <c r="AC53" s="270">
        <f t="shared" si="2"/>
        <v>0</v>
      </c>
      <c r="AD53" s="270">
        <f t="shared" si="2"/>
        <v>0</v>
      </c>
      <c r="AE53" s="270">
        <f t="shared" si="2"/>
        <v>14498</v>
      </c>
      <c r="AF53" s="270">
        <f t="shared" si="2"/>
        <v>0</v>
      </c>
      <c r="AG53" s="270">
        <f t="shared" si="2"/>
        <v>8858</v>
      </c>
      <c r="AH53" s="270">
        <f t="shared" si="2"/>
        <v>0</v>
      </c>
      <c r="AI53" s="270">
        <f t="shared" si="2"/>
        <v>0</v>
      </c>
      <c r="AJ53" s="270">
        <f t="shared" si="2"/>
        <v>50540</v>
      </c>
      <c r="AK53" s="270">
        <f t="shared" si="2"/>
        <v>0</v>
      </c>
      <c r="AL53" s="270">
        <f t="shared" si="2"/>
        <v>0</v>
      </c>
      <c r="AM53" s="270">
        <f t="shared" si="2"/>
        <v>0</v>
      </c>
      <c r="AN53" s="270">
        <f t="shared" si="2"/>
        <v>0</v>
      </c>
      <c r="AO53" s="270">
        <f t="shared" si="2"/>
        <v>0</v>
      </c>
      <c r="AP53" s="270">
        <f t="shared" si="2"/>
        <v>0</v>
      </c>
      <c r="AQ53" s="270">
        <f t="shared" si="2"/>
        <v>0</v>
      </c>
      <c r="AR53" s="270">
        <f t="shared" si="2"/>
        <v>0</v>
      </c>
      <c r="AS53" s="270">
        <f t="shared" si="2"/>
        <v>0</v>
      </c>
      <c r="AT53" s="270">
        <f t="shared" si="2"/>
        <v>0</v>
      </c>
      <c r="AU53" s="270">
        <f t="shared" si="2"/>
        <v>0</v>
      </c>
      <c r="AV53" s="270">
        <f t="shared" si="2"/>
        <v>0</v>
      </c>
      <c r="AW53" s="270">
        <f t="shared" si="2"/>
        <v>0</v>
      </c>
      <c r="AX53" s="270">
        <f t="shared" si="2"/>
        <v>0</v>
      </c>
      <c r="AY53" s="270">
        <f t="shared" si="2"/>
        <v>36745</v>
      </c>
      <c r="AZ53" s="270">
        <f t="shared" si="2"/>
        <v>13280</v>
      </c>
      <c r="BA53" s="270">
        <f t="shared" si="2"/>
        <v>20091</v>
      </c>
      <c r="BB53" s="270">
        <f t="shared" si="2"/>
        <v>3453</v>
      </c>
      <c r="BC53" s="270">
        <f t="shared" si="2"/>
        <v>0</v>
      </c>
      <c r="BD53" s="270">
        <f t="shared" si="2"/>
        <v>0</v>
      </c>
      <c r="BE53" s="270">
        <f t="shared" si="2"/>
        <v>106424</v>
      </c>
      <c r="BF53" s="270">
        <f t="shared" si="2"/>
        <v>3062</v>
      </c>
      <c r="BG53" s="270">
        <f t="shared" si="2"/>
        <v>0</v>
      </c>
      <c r="BH53" s="270">
        <f t="shared" si="2"/>
        <v>0</v>
      </c>
      <c r="BI53" s="270">
        <f t="shared" si="2"/>
        <v>0</v>
      </c>
      <c r="BJ53" s="270">
        <f t="shared" si="2"/>
        <v>0</v>
      </c>
      <c r="BK53" s="270">
        <f t="shared" si="2"/>
        <v>0</v>
      </c>
      <c r="BL53" s="270">
        <f t="shared" si="2"/>
        <v>937</v>
      </c>
      <c r="BM53" s="270">
        <f t="shared" si="2"/>
        <v>0</v>
      </c>
      <c r="BN53" s="270">
        <f t="shared" si="2"/>
        <v>54931</v>
      </c>
      <c r="BO53" s="270">
        <f t="shared" si="2"/>
        <v>0</v>
      </c>
      <c r="BP53" s="270">
        <f t="shared" ref="BP53:CD53" si="3">IF($B$53,ROUND(($B$53/($CE$91+$CF$91)*BP91),0))</f>
        <v>0</v>
      </c>
      <c r="BQ53" s="270">
        <f t="shared" si="3"/>
        <v>0</v>
      </c>
      <c r="BR53" s="270">
        <f t="shared" si="3"/>
        <v>0</v>
      </c>
      <c r="BS53" s="270">
        <f t="shared" si="3"/>
        <v>0</v>
      </c>
      <c r="BT53" s="270">
        <f t="shared" si="3"/>
        <v>0</v>
      </c>
      <c r="BU53" s="270">
        <f t="shared" si="3"/>
        <v>0</v>
      </c>
      <c r="BV53" s="270">
        <f t="shared" si="3"/>
        <v>844</v>
      </c>
      <c r="BW53" s="270">
        <f t="shared" si="3"/>
        <v>0</v>
      </c>
      <c r="BX53" s="270">
        <f t="shared" si="3"/>
        <v>0</v>
      </c>
      <c r="BY53" s="270">
        <f t="shared" si="3"/>
        <v>4046</v>
      </c>
      <c r="BZ53" s="270">
        <f t="shared" si="3"/>
        <v>0</v>
      </c>
      <c r="CA53" s="270">
        <f t="shared" si="3"/>
        <v>0</v>
      </c>
      <c r="CB53" s="270">
        <f t="shared" si="3"/>
        <v>0</v>
      </c>
      <c r="CC53" s="270">
        <f t="shared" si="3"/>
        <v>0</v>
      </c>
      <c r="CD53" s="270">
        <f t="shared" si="3"/>
        <v>0</v>
      </c>
      <c r="CE53" s="32">
        <f>SUM(C53:CD53)</f>
        <v>556523</v>
      </c>
    </row>
    <row r="54" spans="1:83">
      <c r="A54" s="20" t="s">
        <v>218</v>
      </c>
      <c r="B54" s="270">
        <f>B52+B53</f>
        <v>556523</v>
      </c>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0"/>
      <c r="CE54" s="20"/>
    </row>
    <row r="55" spans="1:83">
      <c r="A55" s="20"/>
      <c r="B55" s="20"/>
      <c r="C55" s="27"/>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row>
    <row r="56" spans="1:83">
      <c r="A56" s="26" t="s">
        <v>221</v>
      </c>
      <c r="B56" s="20"/>
      <c r="C56" s="21" t="s">
        <v>21</v>
      </c>
      <c r="D56" s="22" t="s">
        <v>22</v>
      </c>
      <c r="E56" s="22" t="s">
        <v>23</v>
      </c>
      <c r="F56" s="22" t="s">
        <v>24</v>
      </c>
      <c r="G56" s="22" t="s">
        <v>25</v>
      </c>
      <c r="H56" s="22" t="s">
        <v>26</v>
      </c>
      <c r="I56" s="22" t="s">
        <v>27</v>
      </c>
      <c r="J56" s="22" t="s">
        <v>28</v>
      </c>
      <c r="K56" s="22" t="s">
        <v>29</v>
      </c>
      <c r="L56" s="22" t="s">
        <v>30</v>
      </c>
      <c r="M56" s="22" t="s">
        <v>31</v>
      </c>
      <c r="N56" s="22" t="s">
        <v>32</v>
      </c>
      <c r="O56" s="22" t="s">
        <v>33</v>
      </c>
      <c r="P56" s="22" t="s">
        <v>34</v>
      </c>
      <c r="Q56" s="22" t="s">
        <v>35</v>
      </c>
      <c r="R56" s="22" t="s">
        <v>36</v>
      </c>
      <c r="S56" s="22" t="s">
        <v>37</v>
      </c>
      <c r="T56" s="28" t="s">
        <v>38</v>
      </c>
      <c r="U56" s="22" t="s">
        <v>39</v>
      </c>
      <c r="V56" s="22" t="s">
        <v>40</v>
      </c>
      <c r="W56" s="22" t="s">
        <v>41</v>
      </c>
      <c r="X56" s="22" t="s">
        <v>42</v>
      </c>
      <c r="Y56" s="22" t="s">
        <v>43</v>
      </c>
      <c r="Z56" s="22" t="s">
        <v>44</v>
      </c>
      <c r="AA56" s="22" t="s">
        <v>45</v>
      </c>
      <c r="AB56" s="22" t="s">
        <v>46</v>
      </c>
      <c r="AC56" s="22" t="s">
        <v>47</v>
      </c>
      <c r="AD56" s="22" t="s">
        <v>48</v>
      </c>
      <c r="AE56" s="22" t="s">
        <v>49</v>
      </c>
      <c r="AF56" s="22" t="s">
        <v>50</v>
      </c>
      <c r="AG56" s="22" t="s">
        <v>51</v>
      </c>
      <c r="AH56" s="22" t="s">
        <v>52</v>
      </c>
      <c r="AI56" s="22" t="s">
        <v>53</v>
      </c>
      <c r="AJ56" s="22" t="s">
        <v>54</v>
      </c>
      <c r="AK56" s="22" t="s">
        <v>55</v>
      </c>
      <c r="AL56" s="22" t="s">
        <v>56</v>
      </c>
      <c r="AM56" s="22" t="s">
        <v>57</v>
      </c>
      <c r="AN56" s="22" t="s">
        <v>58</v>
      </c>
      <c r="AO56" s="22" t="s">
        <v>59</v>
      </c>
      <c r="AP56" s="22" t="s">
        <v>60</v>
      </c>
      <c r="AQ56" s="22" t="s">
        <v>61</v>
      </c>
      <c r="AR56" s="22" t="s">
        <v>62</v>
      </c>
      <c r="AS56" s="22" t="s">
        <v>63</v>
      </c>
      <c r="AT56" s="22" t="s">
        <v>64</v>
      </c>
      <c r="AU56" s="22" t="s">
        <v>65</v>
      </c>
      <c r="AV56" s="22" t="s">
        <v>66</v>
      </c>
      <c r="AW56" s="22" t="s">
        <v>67</v>
      </c>
      <c r="AX56" s="22" t="s">
        <v>68</v>
      </c>
      <c r="AY56" s="22" t="s">
        <v>69</v>
      </c>
      <c r="AZ56" s="22" t="s">
        <v>70</v>
      </c>
      <c r="BA56" s="22" t="s">
        <v>71</v>
      </c>
      <c r="BB56" s="22" t="s">
        <v>72</v>
      </c>
      <c r="BC56" s="22" t="s">
        <v>73</v>
      </c>
      <c r="BD56" s="22" t="s">
        <v>74</v>
      </c>
      <c r="BE56" s="22" t="s">
        <v>75</v>
      </c>
      <c r="BF56" s="22" t="s">
        <v>76</v>
      </c>
      <c r="BG56" s="22" t="s">
        <v>77</v>
      </c>
      <c r="BH56" s="22" t="s">
        <v>78</v>
      </c>
      <c r="BI56" s="22" t="s">
        <v>79</v>
      </c>
      <c r="BJ56" s="22" t="s">
        <v>80</v>
      </c>
      <c r="BK56" s="22" t="s">
        <v>81</v>
      </c>
      <c r="BL56" s="22" t="s">
        <v>82</v>
      </c>
      <c r="BM56" s="22" t="s">
        <v>83</v>
      </c>
      <c r="BN56" s="22" t="s">
        <v>84</v>
      </c>
      <c r="BO56" s="22" t="s">
        <v>85</v>
      </c>
      <c r="BP56" s="22" t="s">
        <v>86</v>
      </c>
      <c r="BQ56" s="22" t="s">
        <v>87</v>
      </c>
      <c r="BR56" s="22" t="s">
        <v>88</v>
      </c>
      <c r="BS56" s="22" t="s">
        <v>89</v>
      </c>
      <c r="BT56" s="22" t="s">
        <v>90</v>
      </c>
      <c r="BU56" s="22" t="s">
        <v>91</v>
      </c>
      <c r="BV56" s="22" t="s">
        <v>92</v>
      </c>
      <c r="BW56" s="22" t="s">
        <v>93</v>
      </c>
      <c r="BX56" s="22" t="s">
        <v>94</v>
      </c>
      <c r="BY56" s="22" t="s">
        <v>95</v>
      </c>
      <c r="BZ56" s="22" t="s">
        <v>96</v>
      </c>
      <c r="CA56" s="22" t="s">
        <v>97</v>
      </c>
      <c r="CB56" s="22" t="s">
        <v>98</v>
      </c>
      <c r="CC56" s="22" t="s">
        <v>99</v>
      </c>
      <c r="CD56" s="22" t="s">
        <v>100</v>
      </c>
      <c r="CE56" s="22" t="s">
        <v>101</v>
      </c>
    </row>
    <row r="57" spans="1:83">
      <c r="A57" s="26" t="s">
        <v>222</v>
      </c>
      <c r="B57" s="20"/>
      <c r="C57" s="21" t="s">
        <v>103</v>
      </c>
      <c r="D57" s="22" t="s">
        <v>104</v>
      </c>
      <c r="E57" s="22" t="s">
        <v>105</v>
      </c>
      <c r="F57" s="22" t="s">
        <v>106</v>
      </c>
      <c r="G57" s="22" t="s">
        <v>107</v>
      </c>
      <c r="H57" s="22" t="s">
        <v>108</v>
      </c>
      <c r="I57" s="22" t="s">
        <v>109</v>
      </c>
      <c r="J57" s="22" t="s">
        <v>110</v>
      </c>
      <c r="K57" s="22" t="s">
        <v>111</v>
      </c>
      <c r="L57" s="22" t="s">
        <v>112</v>
      </c>
      <c r="M57" s="22" t="s">
        <v>113</v>
      </c>
      <c r="N57" s="22" t="s">
        <v>114</v>
      </c>
      <c r="O57" s="22" t="s">
        <v>115</v>
      </c>
      <c r="P57" s="22" t="s">
        <v>116</v>
      </c>
      <c r="Q57" s="22" t="s">
        <v>117</v>
      </c>
      <c r="R57" s="22" t="s">
        <v>118</v>
      </c>
      <c r="S57" s="22" t="s">
        <v>119</v>
      </c>
      <c r="T57" s="22" t="s">
        <v>120</v>
      </c>
      <c r="U57" s="22" t="s">
        <v>121</v>
      </c>
      <c r="V57" s="22" t="s">
        <v>122</v>
      </c>
      <c r="W57" s="22" t="s">
        <v>123</v>
      </c>
      <c r="X57" s="22" t="s">
        <v>124</v>
      </c>
      <c r="Y57" s="22" t="s">
        <v>125</v>
      </c>
      <c r="Z57" s="22" t="s">
        <v>125</v>
      </c>
      <c r="AA57" s="22" t="s">
        <v>126</v>
      </c>
      <c r="AB57" s="22" t="s">
        <v>127</v>
      </c>
      <c r="AC57" s="22" t="s">
        <v>128</v>
      </c>
      <c r="AD57" s="22" t="s">
        <v>129</v>
      </c>
      <c r="AE57" s="22" t="s">
        <v>107</v>
      </c>
      <c r="AF57" s="22" t="s">
        <v>108</v>
      </c>
      <c r="AG57" s="22" t="s">
        <v>130</v>
      </c>
      <c r="AH57" s="22" t="s">
        <v>131</v>
      </c>
      <c r="AI57" s="22" t="s">
        <v>132</v>
      </c>
      <c r="AJ57" s="22" t="s">
        <v>133</v>
      </c>
      <c r="AK57" s="22" t="s">
        <v>134</v>
      </c>
      <c r="AL57" s="22" t="s">
        <v>135</v>
      </c>
      <c r="AM57" s="22" t="s">
        <v>136</v>
      </c>
      <c r="AN57" s="22" t="s">
        <v>122</v>
      </c>
      <c r="AO57" s="22" t="s">
        <v>137</v>
      </c>
      <c r="AP57" s="22" t="s">
        <v>138</v>
      </c>
      <c r="AQ57" s="22" t="s">
        <v>139</v>
      </c>
      <c r="AR57" s="22" t="s">
        <v>140</v>
      </c>
      <c r="AS57" s="22" t="s">
        <v>141</v>
      </c>
      <c r="AT57" s="22" t="s">
        <v>142</v>
      </c>
      <c r="AU57" s="22" t="s">
        <v>143</v>
      </c>
      <c r="AV57" s="22" t="s">
        <v>144</v>
      </c>
      <c r="AW57" s="22" t="s">
        <v>145</v>
      </c>
      <c r="AX57" s="22" t="s">
        <v>146</v>
      </c>
      <c r="AY57" s="22" t="s">
        <v>147</v>
      </c>
      <c r="AZ57" s="22" t="s">
        <v>148</v>
      </c>
      <c r="BA57" s="22" t="s">
        <v>149</v>
      </c>
      <c r="BB57" s="22" t="s">
        <v>150</v>
      </c>
      <c r="BC57" s="22" t="s">
        <v>119</v>
      </c>
      <c r="BD57" s="22" t="s">
        <v>151</v>
      </c>
      <c r="BE57" s="22" t="s">
        <v>152</v>
      </c>
      <c r="BF57" s="22" t="s">
        <v>153</v>
      </c>
      <c r="BG57" s="22" t="s">
        <v>154</v>
      </c>
      <c r="BH57" s="22" t="s">
        <v>155</v>
      </c>
      <c r="BI57" s="22" t="s">
        <v>156</v>
      </c>
      <c r="BJ57" s="22" t="s">
        <v>157</v>
      </c>
      <c r="BK57" s="22" t="s">
        <v>158</v>
      </c>
      <c r="BL57" s="22" t="s">
        <v>159</v>
      </c>
      <c r="BM57" s="22" t="s">
        <v>144</v>
      </c>
      <c r="BN57" s="22" t="s">
        <v>160</v>
      </c>
      <c r="BO57" s="22" t="s">
        <v>161</v>
      </c>
      <c r="BP57" s="22" t="s">
        <v>162</v>
      </c>
      <c r="BQ57" s="22" t="s">
        <v>163</v>
      </c>
      <c r="BR57" s="22" t="s">
        <v>164</v>
      </c>
      <c r="BS57" s="22" t="s">
        <v>165</v>
      </c>
      <c r="BT57" s="22" t="s">
        <v>166</v>
      </c>
      <c r="BU57" s="22" t="s">
        <v>167</v>
      </c>
      <c r="BV57" s="22" t="s">
        <v>167</v>
      </c>
      <c r="BW57" s="22" t="s">
        <v>167</v>
      </c>
      <c r="BX57" s="22" t="s">
        <v>168</v>
      </c>
      <c r="BY57" s="22" t="s">
        <v>169</v>
      </c>
      <c r="BZ57" s="22" t="s">
        <v>170</v>
      </c>
      <c r="CA57" s="22" t="s">
        <v>171</v>
      </c>
      <c r="CB57" s="22" t="s">
        <v>172</v>
      </c>
      <c r="CC57" s="22" t="s">
        <v>144</v>
      </c>
      <c r="CD57" s="22" t="s">
        <v>223</v>
      </c>
      <c r="CE57" s="22" t="s">
        <v>173</v>
      </c>
    </row>
    <row r="58" spans="1:83">
      <c r="A58" s="26" t="s">
        <v>224</v>
      </c>
      <c r="B58" s="20"/>
      <c r="C58" s="21" t="s">
        <v>175</v>
      </c>
      <c r="D58" s="22" t="s">
        <v>175</v>
      </c>
      <c r="E58" s="22" t="s">
        <v>175</v>
      </c>
      <c r="F58" s="22" t="s">
        <v>176</v>
      </c>
      <c r="G58" s="22" t="s">
        <v>177</v>
      </c>
      <c r="H58" s="22" t="s">
        <v>175</v>
      </c>
      <c r="I58" s="22" t="s">
        <v>178</v>
      </c>
      <c r="J58" s="22"/>
      <c r="K58" s="22" t="s">
        <v>169</v>
      </c>
      <c r="L58" s="22" t="s">
        <v>179</v>
      </c>
      <c r="M58" s="22" t="s">
        <v>180</v>
      </c>
      <c r="N58" s="22" t="s">
        <v>181</v>
      </c>
      <c r="O58" s="22" t="s">
        <v>182</v>
      </c>
      <c r="P58" s="22" t="s">
        <v>181</v>
      </c>
      <c r="Q58" s="22" t="s">
        <v>183</v>
      </c>
      <c r="R58" s="22"/>
      <c r="S58" s="22" t="s">
        <v>181</v>
      </c>
      <c r="T58" s="22" t="s">
        <v>184</v>
      </c>
      <c r="U58" s="22"/>
      <c r="V58" s="22" t="s">
        <v>185</v>
      </c>
      <c r="W58" s="22" t="s">
        <v>186</v>
      </c>
      <c r="X58" s="22" t="s">
        <v>187</v>
      </c>
      <c r="Y58" s="22" t="s">
        <v>188</v>
      </c>
      <c r="Z58" s="22" t="s">
        <v>189</v>
      </c>
      <c r="AA58" s="22" t="s">
        <v>190</v>
      </c>
      <c r="AB58" s="22"/>
      <c r="AC58" s="22" t="s">
        <v>184</v>
      </c>
      <c r="AD58" s="22"/>
      <c r="AE58" s="22" t="s">
        <v>184</v>
      </c>
      <c r="AF58" s="22" t="s">
        <v>191</v>
      </c>
      <c r="AG58" s="22" t="s">
        <v>183</v>
      </c>
      <c r="AH58" s="22"/>
      <c r="AI58" s="22" t="s">
        <v>192</v>
      </c>
      <c r="AJ58" s="22"/>
      <c r="AK58" s="22" t="s">
        <v>184</v>
      </c>
      <c r="AL58" s="22" t="s">
        <v>184</v>
      </c>
      <c r="AM58" s="22" t="s">
        <v>184</v>
      </c>
      <c r="AN58" s="22" t="s">
        <v>193</v>
      </c>
      <c r="AO58" s="22" t="s">
        <v>194</v>
      </c>
      <c r="AP58" s="22" t="s">
        <v>133</v>
      </c>
      <c r="AQ58" s="22" t="s">
        <v>195</v>
      </c>
      <c r="AR58" s="22" t="s">
        <v>181</v>
      </c>
      <c r="AS58" s="22"/>
      <c r="AT58" s="22" t="s">
        <v>196</v>
      </c>
      <c r="AU58" s="22" t="s">
        <v>197</v>
      </c>
      <c r="AV58" s="22" t="s">
        <v>198</v>
      </c>
      <c r="AW58" s="22" t="s">
        <v>199</v>
      </c>
      <c r="AX58" s="22" t="s">
        <v>200</v>
      </c>
      <c r="AY58" s="22"/>
      <c r="AZ58" s="22"/>
      <c r="BA58" s="22" t="s">
        <v>201</v>
      </c>
      <c r="BB58" s="22" t="s">
        <v>181</v>
      </c>
      <c r="BC58" s="22" t="s">
        <v>195</v>
      </c>
      <c r="BD58" s="22"/>
      <c r="BE58" s="22"/>
      <c r="BF58" s="22"/>
      <c r="BG58" s="22"/>
      <c r="BH58" s="22" t="s">
        <v>202</v>
      </c>
      <c r="BI58" s="22" t="s">
        <v>181</v>
      </c>
      <c r="BJ58" s="22"/>
      <c r="BK58" s="22" t="s">
        <v>203</v>
      </c>
      <c r="BL58" s="22"/>
      <c r="BM58" s="22" t="s">
        <v>204</v>
      </c>
      <c r="BN58" s="22" t="s">
        <v>205</v>
      </c>
      <c r="BO58" s="22" t="s">
        <v>206</v>
      </c>
      <c r="BP58" s="22" t="s">
        <v>207</v>
      </c>
      <c r="BQ58" s="22" t="s">
        <v>208</v>
      </c>
      <c r="BR58" s="22"/>
      <c r="BS58" s="22" t="s">
        <v>209</v>
      </c>
      <c r="BT58" s="22" t="s">
        <v>181</v>
      </c>
      <c r="BU58" s="22" t="s">
        <v>210</v>
      </c>
      <c r="BV58" s="22" t="s">
        <v>211</v>
      </c>
      <c r="BW58" s="22" t="s">
        <v>212</v>
      </c>
      <c r="BX58" s="22" t="s">
        <v>163</v>
      </c>
      <c r="BY58" s="22" t="s">
        <v>205</v>
      </c>
      <c r="BZ58" s="22" t="s">
        <v>164</v>
      </c>
      <c r="CA58" s="22" t="s">
        <v>213</v>
      </c>
      <c r="CB58" s="22" t="s">
        <v>213</v>
      </c>
      <c r="CC58" s="22" t="s">
        <v>214</v>
      </c>
      <c r="CD58" s="22" t="s">
        <v>225</v>
      </c>
      <c r="CE58" s="22" t="s">
        <v>215</v>
      </c>
    </row>
    <row r="59" spans="1:83">
      <c r="A59" s="26" t="s">
        <v>226</v>
      </c>
      <c r="B59" s="20"/>
      <c r="C59" s="21" t="s">
        <v>227</v>
      </c>
      <c r="D59" s="22" t="s">
        <v>227</v>
      </c>
      <c r="E59" s="22" t="s">
        <v>227</v>
      </c>
      <c r="F59" s="22" t="s">
        <v>227</v>
      </c>
      <c r="G59" s="22" t="s">
        <v>227</v>
      </c>
      <c r="H59" s="22" t="s">
        <v>227</v>
      </c>
      <c r="I59" s="22" t="s">
        <v>227</v>
      </c>
      <c r="J59" s="22" t="s">
        <v>228</v>
      </c>
      <c r="K59" s="22" t="s">
        <v>227</v>
      </c>
      <c r="L59" s="22" t="s">
        <v>227</v>
      </c>
      <c r="M59" s="22" t="s">
        <v>227</v>
      </c>
      <c r="N59" s="22" t="s">
        <v>227</v>
      </c>
      <c r="O59" s="22" t="s">
        <v>229</v>
      </c>
      <c r="P59" s="22" t="s">
        <v>230</v>
      </c>
      <c r="Q59" s="22" t="s">
        <v>231</v>
      </c>
      <c r="R59" s="23" t="s">
        <v>232</v>
      </c>
      <c r="S59" s="29" t="s">
        <v>233</v>
      </c>
      <c r="T59" s="29" t="s">
        <v>233</v>
      </c>
      <c r="U59" s="22" t="s">
        <v>234</v>
      </c>
      <c r="V59" s="22" t="s">
        <v>234</v>
      </c>
      <c r="W59" s="22" t="s">
        <v>235</v>
      </c>
      <c r="X59" s="22" t="s">
        <v>236</v>
      </c>
      <c r="Y59" s="22" t="s">
        <v>237</v>
      </c>
      <c r="Z59" s="22" t="s">
        <v>237</v>
      </c>
      <c r="AA59" s="22" t="s">
        <v>237</v>
      </c>
      <c r="AB59" s="29" t="s">
        <v>233</v>
      </c>
      <c r="AC59" s="22" t="s">
        <v>238</v>
      </c>
      <c r="AD59" s="22" t="s">
        <v>239</v>
      </c>
      <c r="AE59" s="22" t="s">
        <v>238</v>
      </c>
      <c r="AF59" s="22" t="s">
        <v>240</v>
      </c>
      <c r="AG59" s="22" t="s">
        <v>240</v>
      </c>
      <c r="AH59" s="22" t="s">
        <v>241</v>
      </c>
      <c r="AI59" s="22" t="s">
        <v>242</v>
      </c>
      <c r="AJ59" s="22" t="s">
        <v>240</v>
      </c>
      <c r="AK59" s="22" t="s">
        <v>238</v>
      </c>
      <c r="AL59" s="22" t="s">
        <v>238</v>
      </c>
      <c r="AM59" s="22" t="s">
        <v>238</v>
      </c>
      <c r="AN59" s="22" t="s">
        <v>229</v>
      </c>
      <c r="AO59" s="22" t="s">
        <v>239</v>
      </c>
      <c r="AP59" s="22" t="s">
        <v>240</v>
      </c>
      <c r="AQ59" s="22" t="s">
        <v>241</v>
      </c>
      <c r="AR59" s="22" t="s">
        <v>240</v>
      </c>
      <c r="AS59" s="22" t="s">
        <v>238</v>
      </c>
      <c r="AT59" s="22" t="s">
        <v>243</v>
      </c>
      <c r="AU59" s="22" t="s">
        <v>240</v>
      </c>
      <c r="AV59" s="29" t="s">
        <v>233</v>
      </c>
      <c r="AW59" s="29" t="s">
        <v>233</v>
      </c>
      <c r="AX59" s="29" t="s">
        <v>233</v>
      </c>
      <c r="AY59" s="22" t="s">
        <v>244</v>
      </c>
      <c r="AZ59" s="22" t="s">
        <v>244</v>
      </c>
      <c r="BA59" s="29" t="s">
        <v>233</v>
      </c>
      <c r="BB59" s="29" t="s">
        <v>233</v>
      </c>
      <c r="BC59" s="29" t="s">
        <v>233</v>
      </c>
      <c r="BD59" s="29" t="s">
        <v>233</v>
      </c>
      <c r="BE59" s="22" t="s">
        <v>245</v>
      </c>
      <c r="BF59" s="29" t="s">
        <v>233</v>
      </c>
      <c r="BG59" s="29" t="s">
        <v>233</v>
      </c>
      <c r="BH59" s="29" t="s">
        <v>233</v>
      </c>
      <c r="BI59" s="29" t="s">
        <v>233</v>
      </c>
      <c r="BJ59" s="29" t="s">
        <v>233</v>
      </c>
      <c r="BK59" s="29" t="s">
        <v>233</v>
      </c>
      <c r="BL59" s="29" t="s">
        <v>233</v>
      </c>
      <c r="BM59" s="29" t="s">
        <v>233</v>
      </c>
      <c r="BN59" s="29" t="s">
        <v>233</v>
      </c>
      <c r="BO59" s="29" t="s">
        <v>233</v>
      </c>
      <c r="BP59" s="29" t="s">
        <v>233</v>
      </c>
      <c r="BQ59" s="29" t="s">
        <v>233</v>
      </c>
      <c r="BR59" s="29" t="s">
        <v>233</v>
      </c>
      <c r="BS59" s="29" t="s">
        <v>233</v>
      </c>
      <c r="BT59" s="29" t="s">
        <v>233</v>
      </c>
      <c r="BU59" s="29" t="s">
        <v>233</v>
      </c>
      <c r="BV59" s="29" t="s">
        <v>233</v>
      </c>
      <c r="BW59" s="29" t="s">
        <v>233</v>
      </c>
      <c r="BX59" s="29" t="s">
        <v>233</v>
      </c>
      <c r="BY59" s="29" t="s">
        <v>233</v>
      </c>
      <c r="BZ59" s="29" t="s">
        <v>233</v>
      </c>
      <c r="CA59" s="29" t="s">
        <v>233</v>
      </c>
      <c r="CB59" s="29" t="s">
        <v>233</v>
      </c>
      <c r="CC59" s="29" t="s">
        <v>233</v>
      </c>
      <c r="CD59" s="29" t="s">
        <v>233</v>
      </c>
      <c r="CE59" s="29" t="s">
        <v>233</v>
      </c>
    </row>
    <row r="60" spans="1:83">
      <c r="A60" s="39" t="s">
        <v>246</v>
      </c>
      <c r="B60" s="32"/>
      <c r="C60" s="213"/>
      <c r="D60" s="213"/>
      <c r="E60" s="213">
        <v>85</v>
      </c>
      <c r="F60" s="213"/>
      <c r="G60" s="213"/>
      <c r="H60" s="213"/>
      <c r="I60" s="213"/>
      <c r="J60" s="213"/>
      <c r="K60" s="213"/>
      <c r="L60" s="213">
        <v>5322</v>
      </c>
      <c r="M60" s="213"/>
      <c r="N60" s="213">
        <v>2405</v>
      </c>
      <c r="O60" s="213"/>
      <c r="P60" s="214"/>
      <c r="Q60" s="214"/>
      <c r="R60" s="214"/>
      <c r="S60" s="263"/>
      <c r="T60" s="263"/>
      <c r="U60" s="227">
        <v>7821</v>
      </c>
      <c r="V60" s="214">
        <v>0</v>
      </c>
      <c r="W60" s="214"/>
      <c r="X60" s="214"/>
      <c r="Y60" s="214">
        <v>574</v>
      </c>
      <c r="Z60" s="214"/>
      <c r="AA60" s="214"/>
      <c r="AB60" s="263"/>
      <c r="AC60" s="214"/>
      <c r="AD60" s="214"/>
      <c r="AE60" s="214">
        <v>1293</v>
      </c>
      <c r="AF60" s="214"/>
      <c r="AG60" s="214">
        <v>435</v>
      </c>
      <c r="AH60" s="214">
        <v>109</v>
      </c>
      <c r="AI60" s="214"/>
      <c r="AJ60" s="214">
        <v>3346</v>
      </c>
      <c r="AK60" s="214"/>
      <c r="AL60" s="214"/>
      <c r="AM60" s="214"/>
      <c r="AN60" s="214"/>
      <c r="AO60" s="214"/>
      <c r="AP60" s="214"/>
      <c r="AQ60" s="214"/>
      <c r="AR60" s="214"/>
      <c r="AS60" s="214"/>
      <c r="AT60" s="214"/>
      <c r="AU60" s="214"/>
      <c r="AV60" s="263"/>
      <c r="AW60" s="263"/>
      <c r="AX60" s="263"/>
      <c r="AY60" s="214">
        <v>17094</v>
      </c>
      <c r="AZ60" s="214"/>
      <c r="BA60" s="263"/>
      <c r="BB60" s="263"/>
      <c r="BC60" s="263"/>
      <c r="BD60" s="263"/>
      <c r="BE60" s="214">
        <v>35622</v>
      </c>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4"/>
      <c r="CE60" s="32"/>
    </row>
    <row r="61" spans="1:83" s="225" customFormat="1">
      <c r="A61" s="241" t="s">
        <v>247</v>
      </c>
      <c r="B61" s="242"/>
      <c r="C61" s="243"/>
      <c r="D61" s="243"/>
      <c r="E61" s="243">
        <v>0.36</v>
      </c>
      <c r="F61" s="243"/>
      <c r="G61" s="243"/>
      <c r="H61" s="243"/>
      <c r="I61" s="243"/>
      <c r="J61" s="243"/>
      <c r="K61" s="243"/>
      <c r="L61" s="243">
        <v>18.54</v>
      </c>
      <c r="M61" s="243"/>
      <c r="N61" s="243">
        <v>5.15</v>
      </c>
      <c r="O61" s="243"/>
      <c r="P61" s="244">
        <v>0.09</v>
      </c>
      <c r="Q61" s="244"/>
      <c r="R61" s="244"/>
      <c r="S61" s="245">
        <v>0.06</v>
      </c>
      <c r="T61" s="245"/>
      <c r="U61" s="246">
        <v>1.17</v>
      </c>
      <c r="V61" s="244">
        <v>0.15</v>
      </c>
      <c r="W61" s="244"/>
      <c r="X61" s="244"/>
      <c r="Y61" s="244">
        <v>1.1299999999999999</v>
      </c>
      <c r="Z61" s="244"/>
      <c r="AA61" s="244"/>
      <c r="AB61" s="245"/>
      <c r="AC61" s="244"/>
      <c r="AD61" s="244"/>
      <c r="AE61" s="244">
        <v>3.16</v>
      </c>
      <c r="AF61" s="244"/>
      <c r="AG61" s="244">
        <v>0.35</v>
      </c>
      <c r="AH61" s="244">
        <v>0.57999999999999996</v>
      </c>
      <c r="AI61" s="244"/>
      <c r="AJ61" s="244">
        <v>9.31</v>
      </c>
      <c r="AK61" s="244"/>
      <c r="AL61" s="244"/>
      <c r="AM61" s="244"/>
      <c r="AN61" s="244"/>
      <c r="AO61" s="244"/>
      <c r="AP61" s="244"/>
      <c r="AQ61" s="244"/>
      <c r="AR61" s="244"/>
      <c r="AS61" s="244"/>
      <c r="AT61" s="244"/>
      <c r="AU61" s="244"/>
      <c r="AV61" s="245"/>
      <c r="AW61" s="245"/>
      <c r="AX61" s="245"/>
      <c r="AY61" s="244">
        <v>5.32</v>
      </c>
      <c r="AZ61" s="244"/>
      <c r="BA61" s="245">
        <v>2.1800000000000002</v>
      </c>
      <c r="BB61" s="245">
        <v>1.23</v>
      </c>
      <c r="BC61" s="245"/>
      <c r="BD61" s="245">
        <v>1.75</v>
      </c>
      <c r="BE61" s="244">
        <v>2.96</v>
      </c>
      <c r="BF61" s="245">
        <v>2.95</v>
      </c>
      <c r="BG61" s="245"/>
      <c r="BH61" s="245"/>
      <c r="BI61" s="245"/>
      <c r="BJ61" s="245"/>
      <c r="BK61" s="245"/>
      <c r="BL61" s="245">
        <v>1.28</v>
      </c>
      <c r="BM61" s="245">
        <v>2.48</v>
      </c>
      <c r="BN61" s="245">
        <v>3.97</v>
      </c>
      <c r="BO61" s="245">
        <v>0.17</v>
      </c>
      <c r="BP61" s="245"/>
      <c r="BQ61" s="245"/>
      <c r="BR61" s="245"/>
      <c r="BS61" s="245"/>
      <c r="BT61" s="245"/>
      <c r="BU61" s="245"/>
      <c r="BV61" s="245">
        <v>0.32</v>
      </c>
      <c r="BW61" s="245"/>
      <c r="BX61" s="245"/>
      <c r="BY61" s="245">
        <v>2.2000000000000002</v>
      </c>
      <c r="BZ61" s="245"/>
      <c r="CA61" s="245"/>
      <c r="CB61" s="245"/>
      <c r="CC61" s="245"/>
      <c r="CD61" s="247" t="s">
        <v>233</v>
      </c>
      <c r="CE61" s="268">
        <f t="shared" ref="CE61:CE69" si="4">SUM(C61:CD61)</f>
        <v>66.86</v>
      </c>
    </row>
    <row r="62" spans="1:83">
      <c r="A62" s="39" t="s">
        <v>248</v>
      </c>
      <c r="B62" s="20"/>
      <c r="C62" s="213"/>
      <c r="D62" s="213"/>
      <c r="E62" s="213">
        <v>22997</v>
      </c>
      <c r="F62" s="213"/>
      <c r="G62" s="213"/>
      <c r="H62" s="213"/>
      <c r="I62" s="213"/>
      <c r="J62" s="213"/>
      <c r="K62" s="213"/>
      <c r="L62" s="213">
        <v>1176810</v>
      </c>
      <c r="M62" s="213"/>
      <c r="N62" s="213">
        <v>245518</v>
      </c>
      <c r="O62" s="213"/>
      <c r="P62" s="214">
        <v>5193</v>
      </c>
      <c r="Q62" s="214"/>
      <c r="R62" s="214"/>
      <c r="S62" s="228">
        <v>2613</v>
      </c>
      <c r="T62" s="228"/>
      <c r="U62" s="227">
        <v>73902</v>
      </c>
      <c r="V62" s="214">
        <v>13380</v>
      </c>
      <c r="W62" s="214"/>
      <c r="X62" s="214"/>
      <c r="Y62" s="214">
        <v>99824</v>
      </c>
      <c r="Z62" s="214"/>
      <c r="AA62" s="214"/>
      <c r="AB62" s="240"/>
      <c r="AC62" s="214"/>
      <c r="AD62" s="214"/>
      <c r="AE62" s="214">
        <v>330791</v>
      </c>
      <c r="AF62" s="214"/>
      <c r="AG62" s="214">
        <v>130069</v>
      </c>
      <c r="AH62" s="214">
        <v>56063</v>
      </c>
      <c r="AI62" s="214"/>
      <c r="AJ62" s="214">
        <v>683946</v>
      </c>
      <c r="AK62" s="214"/>
      <c r="AL62" s="214"/>
      <c r="AM62" s="214"/>
      <c r="AN62" s="214"/>
      <c r="AO62" s="214"/>
      <c r="AP62" s="214"/>
      <c r="AQ62" s="214"/>
      <c r="AR62" s="214"/>
      <c r="AS62" s="214"/>
      <c r="AT62" s="214"/>
      <c r="AU62" s="214"/>
      <c r="AV62" s="228"/>
      <c r="AW62" s="228"/>
      <c r="AX62" s="228"/>
      <c r="AY62" s="214">
        <v>197434</v>
      </c>
      <c r="AZ62" s="214"/>
      <c r="BA62" s="228">
        <v>73574</v>
      </c>
      <c r="BB62" s="228">
        <v>90848</v>
      </c>
      <c r="BC62" s="228"/>
      <c r="BD62" s="228">
        <v>68477</v>
      </c>
      <c r="BE62" s="214">
        <v>157891</v>
      </c>
      <c r="BF62" s="228">
        <v>118605</v>
      </c>
      <c r="BG62" s="228"/>
      <c r="BH62" s="228"/>
      <c r="BI62" s="228"/>
      <c r="BJ62" s="228"/>
      <c r="BK62" s="228"/>
      <c r="BL62" s="228">
        <v>48648</v>
      </c>
      <c r="BM62" s="228">
        <v>193786</v>
      </c>
      <c r="BN62" s="228">
        <v>413132</v>
      </c>
      <c r="BO62" s="228">
        <v>12308</v>
      </c>
      <c r="BP62" s="228"/>
      <c r="BQ62" s="228"/>
      <c r="BR62" s="228"/>
      <c r="BS62" s="228"/>
      <c r="BT62" s="228"/>
      <c r="BU62" s="228"/>
      <c r="BV62" s="228">
        <v>11910</v>
      </c>
      <c r="BW62" s="228"/>
      <c r="BX62" s="228"/>
      <c r="BY62" s="228">
        <v>241939</v>
      </c>
      <c r="BZ62" s="228"/>
      <c r="CA62" s="228"/>
      <c r="CB62" s="228"/>
      <c r="CC62" s="228"/>
      <c r="CD62" s="29" t="s">
        <v>233</v>
      </c>
      <c r="CE62" s="32">
        <f t="shared" si="4"/>
        <v>4469658</v>
      </c>
    </row>
    <row r="63" spans="1:83">
      <c r="A63" s="39" t="s">
        <v>9</v>
      </c>
      <c r="B63" s="20"/>
      <c r="C63" s="269">
        <f>ROUND(C48+C49,0)</f>
        <v>0</v>
      </c>
      <c r="D63" s="269">
        <f t="shared" ref="D63:BO63" si="5">ROUND(D48+D49,0)</f>
        <v>0</v>
      </c>
      <c r="E63" s="269">
        <f t="shared" si="5"/>
        <v>4864</v>
      </c>
      <c r="F63" s="269">
        <f t="shared" si="5"/>
        <v>0</v>
      </c>
      <c r="G63" s="269">
        <f t="shared" si="5"/>
        <v>0</v>
      </c>
      <c r="H63" s="269">
        <f t="shared" si="5"/>
        <v>0</v>
      </c>
      <c r="I63" s="269">
        <f t="shared" si="5"/>
        <v>0</v>
      </c>
      <c r="J63" s="269">
        <f t="shared" si="5"/>
        <v>0</v>
      </c>
      <c r="K63" s="269">
        <f t="shared" si="5"/>
        <v>0</v>
      </c>
      <c r="L63" s="269">
        <f t="shared" si="5"/>
        <v>248920</v>
      </c>
      <c r="M63" s="269">
        <f t="shared" si="5"/>
        <v>0</v>
      </c>
      <c r="N63" s="269">
        <f t="shared" si="5"/>
        <v>51932</v>
      </c>
      <c r="O63" s="269">
        <f t="shared" si="5"/>
        <v>0</v>
      </c>
      <c r="P63" s="269">
        <f t="shared" si="5"/>
        <v>1098</v>
      </c>
      <c r="Q63" s="269">
        <f t="shared" si="5"/>
        <v>0</v>
      </c>
      <c r="R63" s="269">
        <f t="shared" si="5"/>
        <v>0</v>
      </c>
      <c r="S63" s="269">
        <f t="shared" si="5"/>
        <v>553</v>
      </c>
      <c r="T63" s="269">
        <f t="shared" si="5"/>
        <v>0</v>
      </c>
      <c r="U63" s="269">
        <f t="shared" si="5"/>
        <v>15632</v>
      </c>
      <c r="V63" s="269">
        <f t="shared" si="5"/>
        <v>2830</v>
      </c>
      <c r="W63" s="269">
        <f t="shared" si="5"/>
        <v>0</v>
      </c>
      <c r="X63" s="269">
        <f t="shared" si="5"/>
        <v>0</v>
      </c>
      <c r="Y63" s="269">
        <f t="shared" si="5"/>
        <v>21115</v>
      </c>
      <c r="Z63" s="269">
        <f t="shared" si="5"/>
        <v>0</v>
      </c>
      <c r="AA63" s="269">
        <f t="shared" si="5"/>
        <v>0</v>
      </c>
      <c r="AB63" s="269">
        <f t="shared" si="5"/>
        <v>0</v>
      </c>
      <c r="AC63" s="269">
        <f t="shared" si="5"/>
        <v>0</v>
      </c>
      <c r="AD63" s="269">
        <f t="shared" si="5"/>
        <v>0</v>
      </c>
      <c r="AE63" s="269">
        <f t="shared" si="5"/>
        <v>69969</v>
      </c>
      <c r="AF63" s="269">
        <f t="shared" si="5"/>
        <v>0</v>
      </c>
      <c r="AG63" s="269">
        <f t="shared" si="5"/>
        <v>27512</v>
      </c>
      <c r="AH63" s="269">
        <f t="shared" si="5"/>
        <v>11859</v>
      </c>
      <c r="AI63" s="269">
        <f t="shared" si="5"/>
        <v>0</v>
      </c>
      <c r="AJ63" s="269">
        <f t="shared" si="5"/>
        <v>144669</v>
      </c>
      <c r="AK63" s="269">
        <f t="shared" si="5"/>
        <v>0</v>
      </c>
      <c r="AL63" s="269">
        <f t="shared" si="5"/>
        <v>0</v>
      </c>
      <c r="AM63" s="269">
        <f t="shared" si="5"/>
        <v>0</v>
      </c>
      <c r="AN63" s="269">
        <f t="shared" si="5"/>
        <v>0</v>
      </c>
      <c r="AO63" s="269">
        <f t="shared" si="5"/>
        <v>0</v>
      </c>
      <c r="AP63" s="269">
        <f t="shared" si="5"/>
        <v>0</v>
      </c>
      <c r="AQ63" s="269">
        <f t="shared" si="5"/>
        <v>0</v>
      </c>
      <c r="AR63" s="269">
        <f t="shared" si="5"/>
        <v>0</v>
      </c>
      <c r="AS63" s="269">
        <f t="shared" si="5"/>
        <v>0</v>
      </c>
      <c r="AT63" s="269">
        <f t="shared" si="5"/>
        <v>0</v>
      </c>
      <c r="AU63" s="269">
        <f t="shared" si="5"/>
        <v>0</v>
      </c>
      <c r="AV63" s="269">
        <f t="shared" si="5"/>
        <v>0</v>
      </c>
      <c r="AW63" s="269">
        <f t="shared" si="5"/>
        <v>0</v>
      </c>
      <c r="AX63" s="269">
        <f t="shared" si="5"/>
        <v>0</v>
      </c>
      <c r="AY63" s="269">
        <f t="shared" si="5"/>
        <v>41761</v>
      </c>
      <c r="AZ63" s="269">
        <f t="shared" si="5"/>
        <v>0</v>
      </c>
      <c r="BA63" s="269">
        <f t="shared" si="5"/>
        <v>15562</v>
      </c>
      <c r="BB63" s="269">
        <f t="shared" si="5"/>
        <v>19216</v>
      </c>
      <c r="BC63" s="269">
        <f t="shared" si="5"/>
        <v>0</v>
      </c>
      <c r="BD63" s="269">
        <f t="shared" si="5"/>
        <v>14484</v>
      </c>
      <c r="BE63" s="269">
        <f t="shared" si="5"/>
        <v>33397</v>
      </c>
      <c r="BF63" s="269">
        <f t="shared" si="5"/>
        <v>25087</v>
      </c>
      <c r="BG63" s="269">
        <f t="shared" si="5"/>
        <v>0</v>
      </c>
      <c r="BH63" s="269">
        <f t="shared" si="5"/>
        <v>0</v>
      </c>
      <c r="BI63" s="269">
        <f t="shared" si="5"/>
        <v>0</v>
      </c>
      <c r="BJ63" s="269">
        <f t="shared" si="5"/>
        <v>0</v>
      </c>
      <c r="BK63" s="269">
        <f t="shared" si="5"/>
        <v>0</v>
      </c>
      <c r="BL63" s="269">
        <f t="shared" si="5"/>
        <v>10290</v>
      </c>
      <c r="BM63" s="269">
        <f t="shared" si="5"/>
        <v>40990</v>
      </c>
      <c r="BN63" s="269">
        <f t="shared" si="5"/>
        <v>87386</v>
      </c>
      <c r="BO63" s="269">
        <f t="shared" si="5"/>
        <v>2603</v>
      </c>
      <c r="BP63" s="269">
        <f t="shared" ref="BP63:CC63" si="6">ROUND(BP48+BP49,0)</f>
        <v>0</v>
      </c>
      <c r="BQ63" s="269">
        <f t="shared" si="6"/>
        <v>0</v>
      </c>
      <c r="BR63" s="269">
        <f t="shared" si="6"/>
        <v>0</v>
      </c>
      <c r="BS63" s="269">
        <f t="shared" si="6"/>
        <v>0</v>
      </c>
      <c r="BT63" s="269">
        <f t="shared" si="6"/>
        <v>0</v>
      </c>
      <c r="BU63" s="269">
        <f t="shared" si="6"/>
        <v>0</v>
      </c>
      <c r="BV63" s="269">
        <f t="shared" si="6"/>
        <v>2519</v>
      </c>
      <c r="BW63" s="269">
        <f t="shared" si="6"/>
        <v>0</v>
      </c>
      <c r="BX63" s="269">
        <f t="shared" si="6"/>
        <v>0</v>
      </c>
      <c r="BY63" s="269">
        <f t="shared" si="6"/>
        <v>51175</v>
      </c>
      <c r="BZ63" s="269">
        <f t="shared" si="6"/>
        <v>0</v>
      </c>
      <c r="CA63" s="269">
        <f t="shared" si="6"/>
        <v>0</v>
      </c>
      <c r="CB63" s="269">
        <f t="shared" si="6"/>
        <v>0</v>
      </c>
      <c r="CC63" s="269">
        <f t="shared" si="6"/>
        <v>0</v>
      </c>
      <c r="CD63" s="29" t="s">
        <v>233</v>
      </c>
      <c r="CE63" s="32">
        <f t="shared" si="4"/>
        <v>945423</v>
      </c>
    </row>
    <row r="64" spans="1:83">
      <c r="A64" s="39" t="s">
        <v>249</v>
      </c>
      <c r="B64" s="20"/>
      <c r="C64" s="213"/>
      <c r="D64" s="213"/>
      <c r="E64" s="213">
        <v>7170</v>
      </c>
      <c r="F64" s="213"/>
      <c r="G64" s="213"/>
      <c r="H64" s="213"/>
      <c r="I64" s="213"/>
      <c r="J64" s="213"/>
      <c r="K64" s="213"/>
      <c r="L64" s="213">
        <v>366911</v>
      </c>
      <c r="M64" s="213"/>
      <c r="N64" s="213">
        <v>66335</v>
      </c>
      <c r="O64" s="213"/>
      <c r="P64" s="214">
        <v>14700</v>
      </c>
      <c r="Q64" s="214"/>
      <c r="R64" s="214"/>
      <c r="S64" s="228"/>
      <c r="T64" s="228"/>
      <c r="U64" s="227">
        <v>13435</v>
      </c>
      <c r="V64" s="214">
        <v>122</v>
      </c>
      <c r="W64" s="214"/>
      <c r="X64" s="214"/>
      <c r="Y64" s="214">
        <v>912</v>
      </c>
      <c r="Z64" s="214"/>
      <c r="AA64" s="214"/>
      <c r="AB64" s="240">
        <v>36805</v>
      </c>
      <c r="AC64" s="214"/>
      <c r="AD64" s="214"/>
      <c r="AE64" s="214">
        <v>31500</v>
      </c>
      <c r="AF64" s="214"/>
      <c r="AG64" s="214">
        <v>3444</v>
      </c>
      <c r="AH64" s="214"/>
      <c r="AI64" s="214"/>
      <c r="AJ64" s="214">
        <v>60138</v>
      </c>
      <c r="AK64" s="214"/>
      <c r="AL64" s="214"/>
      <c r="AM64" s="214"/>
      <c r="AN64" s="214"/>
      <c r="AO64" s="214"/>
      <c r="AP64" s="214"/>
      <c r="AQ64" s="214"/>
      <c r="AR64" s="214"/>
      <c r="AS64" s="214"/>
      <c r="AT64" s="214"/>
      <c r="AU64" s="214"/>
      <c r="AV64" s="228"/>
      <c r="AW64" s="228"/>
      <c r="AX64" s="228"/>
      <c r="AY64" s="214">
        <v>7999</v>
      </c>
      <c r="AZ64" s="214"/>
      <c r="BA64" s="228"/>
      <c r="BB64" s="228"/>
      <c r="BC64" s="228"/>
      <c r="BD64" s="228">
        <v>35857</v>
      </c>
      <c r="BE64" s="214"/>
      <c r="BF64" s="228"/>
      <c r="BG64" s="228"/>
      <c r="BH64" s="228"/>
      <c r="BI64" s="228"/>
      <c r="BJ64" s="228"/>
      <c r="BK64" s="228"/>
      <c r="BL64" s="228"/>
      <c r="BM64" s="228">
        <v>85833</v>
      </c>
      <c r="BN64" s="228">
        <v>125340</v>
      </c>
      <c r="BO64" s="228">
        <v>415</v>
      </c>
      <c r="BP64" s="228"/>
      <c r="BQ64" s="228"/>
      <c r="BR64" s="228"/>
      <c r="BS64" s="228"/>
      <c r="BT64" s="228"/>
      <c r="BU64" s="228"/>
      <c r="BV64" s="228">
        <v>10865</v>
      </c>
      <c r="BW64" s="228"/>
      <c r="BX64" s="228"/>
      <c r="BY64" s="228"/>
      <c r="BZ64" s="228"/>
      <c r="CA64" s="228"/>
      <c r="CB64" s="228"/>
      <c r="CC64" s="228"/>
      <c r="CD64" s="29" t="s">
        <v>233</v>
      </c>
      <c r="CE64" s="32">
        <f t="shared" si="4"/>
        <v>867781</v>
      </c>
    </row>
    <row r="65" spans="1:83">
      <c r="A65" s="39" t="s">
        <v>250</v>
      </c>
      <c r="B65" s="20"/>
      <c r="C65" s="213"/>
      <c r="D65" s="213"/>
      <c r="E65" s="213">
        <v>1088</v>
      </c>
      <c r="F65" s="213"/>
      <c r="G65" s="213"/>
      <c r="H65" s="213"/>
      <c r="I65" s="213"/>
      <c r="J65" s="213"/>
      <c r="K65" s="213"/>
      <c r="L65" s="213">
        <v>55678</v>
      </c>
      <c r="M65" s="213"/>
      <c r="N65" s="213">
        <v>27924</v>
      </c>
      <c r="O65" s="213"/>
      <c r="P65" s="214">
        <v>7025</v>
      </c>
      <c r="Q65" s="214"/>
      <c r="R65" s="214"/>
      <c r="S65" s="228">
        <v>23783</v>
      </c>
      <c r="T65" s="228"/>
      <c r="U65" s="227">
        <v>111200</v>
      </c>
      <c r="V65" s="214">
        <v>239</v>
      </c>
      <c r="W65" s="214"/>
      <c r="X65" s="214"/>
      <c r="Y65" s="214">
        <v>1784</v>
      </c>
      <c r="Z65" s="214"/>
      <c r="AA65" s="214"/>
      <c r="AB65" s="240">
        <v>133932</v>
      </c>
      <c r="AC65" s="214"/>
      <c r="AD65" s="214"/>
      <c r="AE65" s="214">
        <v>8431</v>
      </c>
      <c r="AF65" s="214"/>
      <c r="AG65" s="214">
        <v>11928</v>
      </c>
      <c r="AH65" s="214">
        <v>19503</v>
      </c>
      <c r="AI65" s="214"/>
      <c r="AJ65" s="214">
        <v>72465</v>
      </c>
      <c r="AK65" s="214"/>
      <c r="AL65" s="214"/>
      <c r="AM65" s="214"/>
      <c r="AN65" s="214"/>
      <c r="AO65" s="214"/>
      <c r="AP65" s="214"/>
      <c r="AQ65" s="214"/>
      <c r="AR65" s="214"/>
      <c r="AS65" s="214"/>
      <c r="AT65" s="214"/>
      <c r="AU65" s="214"/>
      <c r="AV65" s="228"/>
      <c r="AW65" s="228"/>
      <c r="AX65" s="228"/>
      <c r="AY65" s="214">
        <v>87267</v>
      </c>
      <c r="AZ65" s="214"/>
      <c r="BA65" s="228">
        <v>13313</v>
      </c>
      <c r="BB65" s="228">
        <v>801</v>
      </c>
      <c r="BC65" s="228"/>
      <c r="BD65" s="228">
        <v>46948</v>
      </c>
      <c r="BE65" s="214">
        <v>17471</v>
      </c>
      <c r="BF65" s="228">
        <v>31497</v>
      </c>
      <c r="BG65" s="228"/>
      <c r="BH65" s="228"/>
      <c r="BI65" s="228"/>
      <c r="BJ65" s="228"/>
      <c r="BK65" s="228"/>
      <c r="BL65" s="228">
        <v>394</v>
      </c>
      <c r="BM65" s="228">
        <v>7613</v>
      </c>
      <c r="BN65" s="228">
        <v>65376</v>
      </c>
      <c r="BO65" s="228">
        <v>500</v>
      </c>
      <c r="BP65" s="228"/>
      <c r="BQ65" s="228"/>
      <c r="BR65" s="228"/>
      <c r="BS65" s="228"/>
      <c r="BT65" s="228"/>
      <c r="BU65" s="228"/>
      <c r="BV65" s="228">
        <v>125</v>
      </c>
      <c r="BW65" s="228"/>
      <c r="BX65" s="228"/>
      <c r="BY65" s="228">
        <v>536</v>
      </c>
      <c r="BZ65" s="228"/>
      <c r="CA65" s="228"/>
      <c r="CB65" s="228"/>
      <c r="CC65" s="228"/>
      <c r="CD65" s="29" t="s">
        <v>233</v>
      </c>
      <c r="CE65" s="32">
        <f t="shared" si="4"/>
        <v>746821</v>
      </c>
    </row>
    <row r="66" spans="1:83">
      <c r="A66" s="39" t="s">
        <v>251</v>
      </c>
      <c r="B66" s="20"/>
      <c r="C66" s="213"/>
      <c r="D66" s="213"/>
      <c r="E66" s="213">
        <v>11</v>
      </c>
      <c r="F66" s="213"/>
      <c r="G66" s="213"/>
      <c r="H66" s="213"/>
      <c r="I66" s="213"/>
      <c r="J66" s="213"/>
      <c r="K66" s="213"/>
      <c r="L66" s="213">
        <v>554</v>
      </c>
      <c r="M66" s="213"/>
      <c r="N66" s="213">
        <v>21724</v>
      </c>
      <c r="O66" s="213"/>
      <c r="P66" s="214"/>
      <c r="Q66" s="214"/>
      <c r="R66" s="214"/>
      <c r="S66" s="228"/>
      <c r="T66" s="228"/>
      <c r="U66" s="227"/>
      <c r="V66" s="214"/>
      <c r="W66" s="214"/>
      <c r="X66" s="214"/>
      <c r="Y66" s="214"/>
      <c r="Z66" s="214"/>
      <c r="AA66" s="214"/>
      <c r="AB66" s="240"/>
      <c r="AC66" s="214"/>
      <c r="AD66" s="214"/>
      <c r="AE66" s="214"/>
      <c r="AF66" s="214"/>
      <c r="AG66" s="214"/>
      <c r="AH66" s="214">
        <v>1238</v>
      </c>
      <c r="AI66" s="214"/>
      <c r="AJ66" s="214">
        <v>14531</v>
      </c>
      <c r="AK66" s="214"/>
      <c r="AL66" s="214"/>
      <c r="AM66" s="214"/>
      <c r="AN66" s="214"/>
      <c r="AO66" s="214"/>
      <c r="AP66" s="214"/>
      <c r="AQ66" s="214"/>
      <c r="AR66" s="214"/>
      <c r="AS66" s="214"/>
      <c r="AT66" s="214"/>
      <c r="AU66" s="214"/>
      <c r="AV66" s="228"/>
      <c r="AW66" s="228"/>
      <c r="AX66" s="228"/>
      <c r="AY66" s="214"/>
      <c r="AZ66" s="214"/>
      <c r="BA66" s="228"/>
      <c r="BB66" s="228"/>
      <c r="BC66" s="228"/>
      <c r="BD66" s="228"/>
      <c r="BE66" s="214">
        <v>157552</v>
      </c>
      <c r="BF66" s="228"/>
      <c r="BG66" s="228"/>
      <c r="BH66" s="228"/>
      <c r="BI66" s="228"/>
      <c r="BJ66" s="228"/>
      <c r="BK66" s="228"/>
      <c r="BL66" s="228"/>
      <c r="BM66" s="228"/>
      <c r="BN66" s="228">
        <v>10011</v>
      </c>
      <c r="BO66" s="228"/>
      <c r="BP66" s="228"/>
      <c r="BQ66" s="228"/>
      <c r="BR66" s="228"/>
      <c r="BS66" s="228"/>
      <c r="BT66" s="228"/>
      <c r="BU66" s="228"/>
      <c r="BV66" s="228"/>
      <c r="BW66" s="228"/>
      <c r="BX66" s="228"/>
      <c r="BY66" s="228"/>
      <c r="BZ66" s="228"/>
      <c r="CA66" s="228"/>
      <c r="CB66" s="228"/>
      <c r="CC66" s="228"/>
      <c r="CD66" s="29" t="s">
        <v>233</v>
      </c>
      <c r="CE66" s="32">
        <f t="shared" si="4"/>
        <v>205621</v>
      </c>
    </row>
    <row r="67" spans="1:83">
      <c r="A67" s="39" t="s">
        <v>252</v>
      </c>
      <c r="B67" s="20"/>
      <c r="C67" s="213"/>
      <c r="D67" s="213"/>
      <c r="E67" s="213">
        <v>345</v>
      </c>
      <c r="F67" s="213"/>
      <c r="G67" s="213"/>
      <c r="H67" s="213"/>
      <c r="I67" s="213"/>
      <c r="J67" s="213"/>
      <c r="K67" s="213"/>
      <c r="L67" s="213">
        <v>17643</v>
      </c>
      <c r="M67" s="213"/>
      <c r="N67" s="213">
        <v>5066</v>
      </c>
      <c r="O67" s="213"/>
      <c r="P67" s="214">
        <v>842</v>
      </c>
      <c r="Q67" s="214"/>
      <c r="R67" s="214"/>
      <c r="S67" s="228"/>
      <c r="T67" s="228"/>
      <c r="U67" s="227">
        <v>185591</v>
      </c>
      <c r="V67" s="214">
        <v>2265</v>
      </c>
      <c r="W67" s="214"/>
      <c r="X67" s="214"/>
      <c r="Y67" s="214">
        <v>16899</v>
      </c>
      <c r="Z67" s="214"/>
      <c r="AA67" s="214"/>
      <c r="AB67" s="240">
        <v>116522</v>
      </c>
      <c r="AC67" s="214"/>
      <c r="AD67" s="214"/>
      <c r="AE67" s="214">
        <v>9711</v>
      </c>
      <c r="AF67" s="214"/>
      <c r="AG67" s="214">
        <v>2279</v>
      </c>
      <c r="AH67" s="214">
        <v>10101</v>
      </c>
      <c r="AI67" s="214"/>
      <c r="AJ67" s="214">
        <v>11295</v>
      </c>
      <c r="AK67" s="214"/>
      <c r="AL67" s="214"/>
      <c r="AM67" s="214"/>
      <c r="AN67" s="214"/>
      <c r="AO67" s="214"/>
      <c r="AP67" s="214"/>
      <c r="AQ67" s="214"/>
      <c r="AR67" s="214"/>
      <c r="AS67" s="214"/>
      <c r="AT67" s="214"/>
      <c r="AU67" s="214"/>
      <c r="AV67" s="228"/>
      <c r="AW67" s="228"/>
      <c r="AX67" s="228"/>
      <c r="AY67" s="214">
        <v>80966</v>
      </c>
      <c r="AZ67" s="214"/>
      <c r="BA67" s="228">
        <v>669</v>
      </c>
      <c r="BB67" s="228"/>
      <c r="BC67" s="228"/>
      <c r="BD67" s="228"/>
      <c r="BE67" s="214">
        <v>73561</v>
      </c>
      <c r="BF67" s="228"/>
      <c r="BG67" s="228"/>
      <c r="BH67" s="228"/>
      <c r="BI67" s="228"/>
      <c r="BJ67" s="228"/>
      <c r="BK67" s="228"/>
      <c r="BL67" s="228"/>
      <c r="BM67" s="228">
        <v>824574</v>
      </c>
      <c r="BN67" s="228">
        <v>67396</v>
      </c>
      <c r="BO67" s="228"/>
      <c r="BP67" s="228"/>
      <c r="BQ67" s="228"/>
      <c r="BR67" s="228"/>
      <c r="BS67" s="228"/>
      <c r="BT67" s="228"/>
      <c r="BU67" s="228"/>
      <c r="BV67" s="228">
        <v>51943</v>
      </c>
      <c r="BW67" s="228"/>
      <c r="BX67" s="228"/>
      <c r="BY67" s="228"/>
      <c r="BZ67" s="228"/>
      <c r="CA67" s="228"/>
      <c r="CB67" s="228"/>
      <c r="CC67" s="228"/>
      <c r="CD67" s="29" t="s">
        <v>233</v>
      </c>
      <c r="CE67" s="32">
        <f t="shared" si="4"/>
        <v>1477668</v>
      </c>
    </row>
    <row r="68" spans="1:83">
      <c r="A68" s="39" t="s">
        <v>11</v>
      </c>
      <c r="B68" s="20"/>
      <c r="C68" s="32">
        <f t="shared" ref="C68:BN68" si="7">ROUND(C52+C53,0)</f>
        <v>0</v>
      </c>
      <c r="D68" s="32">
        <f t="shared" si="7"/>
        <v>0</v>
      </c>
      <c r="E68" s="32">
        <f t="shared" si="7"/>
        <v>5312</v>
      </c>
      <c r="F68" s="32">
        <f t="shared" si="7"/>
        <v>0</v>
      </c>
      <c r="G68" s="32">
        <f t="shared" si="7"/>
        <v>0</v>
      </c>
      <c r="H68" s="32">
        <f t="shared" si="7"/>
        <v>0</v>
      </c>
      <c r="I68" s="32">
        <f t="shared" si="7"/>
        <v>0</v>
      </c>
      <c r="J68" s="32">
        <f t="shared" si="7"/>
        <v>0</v>
      </c>
      <c r="K68" s="32">
        <f t="shared" si="7"/>
        <v>0</v>
      </c>
      <c r="L68" s="32">
        <f t="shared" si="7"/>
        <v>111486</v>
      </c>
      <c r="M68" s="32">
        <f t="shared" si="7"/>
        <v>0</v>
      </c>
      <c r="N68" s="32">
        <f t="shared" si="7"/>
        <v>91145</v>
      </c>
      <c r="O68" s="32">
        <f t="shared" si="7"/>
        <v>0</v>
      </c>
      <c r="P68" s="32">
        <f t="shared" si="7"/>
        <v>4718</v>
      </c>
      <c r="Q68" s="32">
        <f t="shared" si="7"/>
        <v>0</v>
      </c>
      <c r="R68" s="32">
        <f t="shared" si="7"/>
        <v>0</v>
      </c>
      <c r="S68" s="32">
        <f t="shared" si="7"/>
        <v>12389</v>
      </c>
      <c r="T68" s="32">
        <f t="shared" si="7"/>
        <v>0</v>
      </c>
      <c r="U68" s="32">
        <f t="shared" si="7"/>
        <v>3328</v>
      </c>
      <c r="V68" s="32">
        <f t="shared" si="7"/>
        <v>906</v>
      </c>
      <c r="W68" s="32">
        <f t="shared" si="7"/>
        <v>0</v>
      </c>
      <c r="X68" s="32">
        <f t="shared" si="7"/>
        <v>0</v>
      </c>
      <c r="Y68" s="32">
        <f t="shared" si="7"/>
        <v>6718</v>
      </c>
      <c r="Z68" s="32">
        <f t="shared" si="7"/>
        <v>0</v>
      </c>
      <c r="AA68" s="32">
        <f t="shared" si="7"/>
        <v>0</v>
      </c>
      <c r="AB68" s="32">
        <f t="shared" si="7"/>
        <v>2812</v>
      </c>
      <c r="AC68" s="32">
        <f t="shared" si="7"/>
        <v>0</v>
      </c>
      <c r="AD68" s="32">
        <f t="shared" si="7"/>
        <v>0</v>
      </c>
      <c r="AE68" s="32">
        <f t="shared" si="7"/>
        <v>14498</v>
      </c>
      <c r="AF68" s="32">
        <f t="shared" si="7"/>
        <v>0</v>
      </c>
      <c r="AG68" s="32">
        <f t="shared" si="7"/>
        <v>8858</v>
      </c>
      <c r="AH68" s="32">
        <f t="shared" si="7"/>
        <v>0</v>
      </c>
      <c r="AI68" s="32">
        <f t="shared" si="7"/>
        <v>0</v>
      </c>
      <c r="AJ68" s="32">
        <f t="shared" si="7"/>
        <v>50540</v>
      </c>
      <c r="AK68" s="32">
        <f t="shared" si="7"/>
        <v>0</v>
      </c>
      <c r="AL68" s="32">
        <f t="shared" si="7"/>
        <v>0</v>
      </c>
      <c r="AM68" s="32">
        <f t="shared" si="7"/>
        <v>0</v>
      </c>
      <c r="AN68" s="32">
        <f t="shared" si="7"/>
        <v>0</v>
      </c>
      <c r="AO68" s="32">
        <f t="shared" si="7"/>
        <v>0</v>
      </c>
      <c r="AP68" s="32">
        <f t="shared" si="7"/>
        <v>0</v>
      </c>
      <c r="AQ68" s="32">
        <f t="shared" si="7"/>
        <v>0</v>
      </c>
      <c r="AR68" s="32">
        <f t="shared" si="7"/>
        <v>0</v>
      </c>
      <c r="AS68" s="32">
        <f t="shared" si="7"/>
        <v>0</v>
      </c>
      <c r="AT68" s="32">
        <f t="shared" si="7"/>
        <v>0</v>
      </c>
      <c r="AU68" s="32">
        <f t="shared" si="7"/>
        <v>0</v>
      </c>
      <c r="AV68" s="32">
        <f t="shared" si="7"/>
        <v>0</v>
      </c>
      <c r="AW68" s="32">
        <f t="shared" si="7"/>
        <v>0</v>
      </c>
      <c r="AX68" s="32">
        <f t="shared" si="7"/>
        <v>0</v>
      </c>
      <c r="AY68" s="32">
        <f t="shared" si="7"/>
        <v>36745</v>
      </c>
      <c r="AZ68" s="32">
        <f t="shared" si="7"/>
        <v>13280</v>
      </c>
      <c r="BA68" s="32">
        <f t="shared" si="7"/>
        <v>20091</v>
      </c>
      <c r="BB68" s="32">
        <f t="shared" si="7"/>
        <v>3453</v>
      </c>
      <c r="BC68" s="32">
        <f t="shared" si="7"/>
        <v>0</v>
      </c>
      <c r="BD68" s="32">
        <f t="shared" si="7"/>
        <v>0</v>
      </c>
      <c r="BE68" s="32">
        <f t="shared" si="7"/>
        <v>106424</v>
      </c>
      <c r="BF68" s="32">
        <f t="shared" si="7"/>
        <v>3062</v>
      </c>
      <c r="BG68" s="32">
        <f t="shared" si="7"/>
        <v>0</v>
      </c>
      <c r="BH68" s="32">
        <f t="shared" si="7"/>
        <v>0</v>
      </c>
      <c r="BI68" s="32">
        <f t="shared" si="7"/>
        <v>0</v>
      </c>
      <c r="BJ68" s="32">
        <f t="shared" si="7"/>
        <v>0</v>
      </c>
      <c r="BK68" s="32">
        <f t="shared" si="7"/>
        <v>0</v>
      </c>
      <c r="BL68" s="32">
        <f t="shared" si="7"/>
        <v>937</v>
      </c>
      <c r="BM68" s="32">
        <f t="shared" si="7"/>
        <v>0</v>
      </c>
      <c r="BN68" s="32">
        <f t="shared" si="7"/>
        <v>54931</v>
      </c>
      <c r="BO68" s="32">
        <f t="shared" ref="BO68:CC68" si="8">ROUND(BO52+BO53,0)</f>
        <v>0</v>
      </c>
      <c r="BP68" s="32">
        <f t="shared" si="8"/>
        <v>0</v>
      </c>
      <c r="BQ68" s="32">
        <f t="shared" si="8"/>
        <v>0</v>
      </c>
      <c r="BR68" s="32">
        <f t="shared" si="8"/>
        <v>0</v>
      </c>
      <c r="BS68" s="32">
        <f t="shared" si="8"/>
        <v>0</v>
      </c>
      <c r="BT68" s="32">
        <f t="shared" si="8"/>
        <v>0</v>
      </c>
      <c r="BU68" s="32">
        <f t="shared" si="8"/>
        <v>0</v>
      </c>
      <c r="BV68" s="32">
        <f t="shared" si="8"/>
        <v>844</v>
      </c>
      <c r="BW68" s="32">
        <f t="shared" si="8"/>
        <v>0</v>
      </c>
      <c r="BX68" s="32">
        <f t="shared" si="8"/>
        <v>0</v>
      </c>
      <c r="BY68" s="32">
        <f t="shared" si="8"/>
        <v>4046</v>
      </c>
      <c r="BZ68" s="32">
        <f t="shared" si="8"/>
        <v>0</v>
      </c>
      <c r="CA68" s="32">
        <f t="shared" si="8"/>
        <v>0</v>
      </c>
      <c r="CB68" s="32">
        <f t="shared" si="8"/>
        <v>0</v>
      </c>
      <c r="CC68" s="32">
        <f t="shared" si="8"/>
        <v>0</v>
      </c>
      <c r="CD68" s="29" t="s">
        <v>233</v>
      </c>
      <c r="CE68" s="32">
        <f t="shared" si="4"/>
        <v>556523</v>
      </c>
    </row>
    <row r="69" spans="1:83">
      <c r="A69" s="39" t="s">
        <v>253</v>
      </c>
      <c r="B69" s="32"/>
      <c r="C69" s="213"/>
      <c r="D69" s="213"/>
      <c r="E69" s="213">
        <v>0</v>
      </c>
      <c r="F69" s="213"/>
      <c r="G69" s="213"/>
      <c r="H69" s="213"/>
      <c r="I69" s="213"/>
      <c r="J69" s="213"/>
      <c r="K69" s="213"/>
      <c r="L69" s="213"/>
      <c r="M69" s="213"/>
      <c r="N69" s="213"/>
      <c r="O69" s="213"/>
      <c r="P69" s="214"/>
      <c r="Q69" s="214"/>
      <c r="R69" s="214"/>
      <c r="S69" s="228"/>
      <c r="T69" s="228"/>
      <c r="U69" s="227"/>
      <c r="V69" s="214"/>
      <c r="W69" s="214"/>
      <c r="X69" s="214"/>
      <c r="Y69" s="214"/>
      <c r="Z69" s="214"/>
      <c r="AA69" s="214"/>
      <c r="AB69" s="240">
        <v>17837</v>
      </c>
      <c r="AC69" s="214"/>
      <c r="AD69" s="214"/>
      <c r="AE69" s="214"/>
      <c r="AF69" s="214"/>
      <c r="AG69" s="214"/>
      <c r="AH69" s="214">
        <v>2750</v>
      </c>
      <c r="AI69" s="214"/>
      <c r="AJ69" s="214"/>
      <c r="AK69" s="214"/>
      <c r="AL69" s="214"/>
      <c r="AM69" s="214"/>
      <c r="AN69" s="214"/>
      <c r="AO69" s="214"/>
      <c r="AP69" s="214"/>
      <c r="AQ69" s="214"/>
      <c r="AR69" s="214"/>
      <c r="AS69" s="214"/>
      <c r="AT69" s="214"/>
      <c r="AU69" s="214"/>
      <c r="AV69" s="228"/>
      <c r="AW69" s="228"/>
      <c r="AX69" s="228"/>
      <c r="AY69" s="214"/>
      <c r="AZ69" s="214"/>
      <c r="BA69" s="228"/>
      <c r="BB69" s="228"/>
      <c r="BC69" s="228"/>
      <c r="BD69" s="228"/>
      <c r="BE69" s="214"/>
      <c r="BF69" s="228"/>
      <c r="BG69" s="228"/>
      <c r="BH69" s="228"/>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9" t="s">
        <v>233</v>
      </c>
      <c r="CE69" s="32">
        <f t="shared" si="4"/>
        <v>20587</v>
      </c>
    </row>
    <row r="70" spans="1:83">
      <c r="A70" s="39" t="s">
        <v>254</v>
      </c>
      <c r="B70" s="20"/>
      <c r="C70" s="32">
        <f t="shared" ref="C70:BN70" si="9">SUM(C71:C84)</f>
        <v>0</v>
      </c>
      <c r="D70" s="32">
        <f t="shared" si="9"/>
        <v>0</v>
      </c>
      <c r="E70" s="32">
        <f t="shared" si="9"/>
        <v>174</v>
      </c>
      <c r="F70" s="32">
        <f t="shared" si="9"/>
        <v>0</v>
      </c>
      <c r="G70" s="32">
        <f t="shared" si="9"/>
        <v>0</v>
      </c>
      <c r="H70" s="32">
        <f t="shared" si="9"/>
        <v>0</v>
      </c>
      <c r="I70" s="32">
        <f t="shared" si="9"/>
        <v>0</v>
      </c>
      <c r="J70" s="32">
        <f t="shared" si="9"/>
        <v>0</v>
      </c>
      <c r="K70" s="32">
        <f t="shared" si="9"/>
        <v>0</v>
      </c>
      <c r="L70" s="32">
        <f t="shared" si="9"/>
        <v>8889</v>
      </c>
      <c r="M70" s="32">
        <f t="shared" si="9"/>
        <v>0</v>
      </c>
      <c r="N70" s="32">
        <f t="shared" si="9"/>
        <v>1890</v>
      </c>
      <c r="O70" s="32">
        <f t="shared" si="9"/>
        <v>0</v>
      </c>
      <c r="P70" s="32">
        <f t="shared" si="9"/>
        <v>0</v>
      </c>
      <c r="Q70" s="32">
        <f t="shared" si="9"/>
        <v>0</v>
      </c>
      <c r="R70" s="32">
        <f t="shared" si="9"/>
        <v>0</v>
      </c>
      <c r="S70" s="32">
        <f t="shared" si="9"/>
        <v>0</v>
      </c>
      <c r="T70" s="32">
        <f t="shared" si="9"/>
        <v>0</v>
      </c>
      <c r="U70" s="32">
        <f t="shared" si="9"/>
        <v>34</v>
      </c>
      <c r="V70" s="32">
        <f t="shared" si="9"/>
        <v>0</v>
      </c>
      <c r="W70" s="32">
        <f t="shared" si="9"/>
        <v>0</v>
      </c>
      <c r="X70" s="32">
        <f t="shared" si="9"/>
        <v>0</v>
      </c>
      <c r="Y70" s="32">
        <f t="shared" si="9"/>
        <v>4736</v>
      </c>
      <c r="Z70" s="32">
        <f t="shared" si="9"/>
        <v>0</v>
      </c>
      <c r="AA70" s="32">
        <f t="shared" si="9"/>
        <v>0</v>
      </c>
      <c r="AB70" s="32">
        <f t="shared" si="9"/>
        <v>0</v>
      </c>
      <c r="AC70" s="32">
        <f t="shared" si="9"/>
        <v>0</v>
      </c>
      <c r="AD70" s="32">
        <f t="shared" si="9"/>
        <v>0</v>
      </c>
      <c r="AE70" s="32">
        <f t="shared" si="9"/>
        <v>627</v>
      </c>
      <c r="AF70" s="32">
        <f t="shared" si="9"/>
        <v>0</v>
      </c>
      <c r="AG70" s="32">
        <f t="shared" si="9"/>
        <v>2041</v>
      </c>
      <c r="AH70" s="32">
        <f t="shared" si="9"/>
        <v>5522</v>
      </c>
      <c r="AI70" s="32">
        <f t="shared" si="9"/>
        <v>0</v>
      </c>
      <c r="AJ70" s="32">
        <f t="shared" si="9"/>
        <v>36654</v>
      </c>
      <c r="AK70" s="32">
        <f t="shared" si="9"/>
        <v>0</v>
      </c>
      <c r="AL70" s="32">
        <f t="shared" si="9"/>
        <v>0</v>
      </c>
      <c r="AM70" s="32">
        <f t="shared" si="9"/>
        <v>0</v>
      </c>
      <c r="AN70" s="32">
        <f t="shared" si="9"/>
        <v>0</v>
      </c>
      <c r="AO70" s="32">
        <f t="shared" si="9"/>
        <v>0</v>
      </c>
      <c r="AP70" s="32">
        <f t="shared" si="9"/>
        <v>0</v>
      </c>
      <c r="AQ70" s="32">
        <f t="shared" si="9"/>
        <v>0</v>
      </c>
      <c r="AR70" s="32">
        <f t="shared" si="9"/>
        <v>0</v>
      </c>
      <c r="AS70" s="32">
        <f t="shared" si="9"/>
        <v>0</v>
      </c>
      <c r="AT70" s="32">
        <f t="shared" si="9"/>
        <v>0</v>
      </c>
      <c r="AU70" s="32">
        <f t="shared" si="9"/>
        <v>0</v>
      </c>
      <c r="AV70" s="32">
        <f t="shared" si="9"/>
        <v>0</v>
      </c>
      <c r="AW70" s="32">
        <f t="shared" si="9"/>
        <v>0</v>
      </c>
      <c r="AX70" s="32">
        <f t="shared" si="9"/>
        <v>0</v>
      </c>
      <c r="AY70" s="32">
        <f t="shared" si="9"/>
        <v>0</v>
      </c>
      <c r="AZ70" s="32">
        <f t="shared" si="9"/>
        <v>0</v>
      </c>
      <c r="BA70" s="32">
        <f t="shared" si="9"/>
        <v>72</v>
      </c>
      <c r="BB70" s="32">
        <f t="shared" si="9"/>
        <v>0</v>
      </c>
      <c r="BC70" s="32">
        <f t="shared" si="9"/>
        <v>0</v>
      </c>
      <c r="BD70" s="32">
        <f t="shared" si="9"/>
        <v>836</v>
      </c>
      <c r="BE70" s="32">
        <f t="shared" si="9"/>
        <v>218</v>
      </c>
      <c r="BF70" s="32">
        <f t="shared" si="9"/>
        <v>0</v>
      </c>
      <c r="BG70" s="32">
        <f t="shared" si="9"/>
        <v>0</v>
      </c>
      <c r="BH70" s="32">
        <f t="shared" si="9"/>
        <v>0</v>
      </c>
      <c r="BI70" s="32">
        <f t="shared" si="9"/>
        <v>0</v>
      </c>
      <c r="BJ70" s="32">
        <f t="shared" si="9"/>
        <v>0</v>
      </c>
      <c r="BK70" s="32">
        <f t="shared" si="9"/>
        <v>0</v>
      </c>
      <c r="BL70" s="32">
        <f t="shared" si="9"/>
        <v>0</v>
      </c>
      <c r="BM70" s="32">
        <f t="shared" si="9"/>
        <v>28883</v>
      </c>
      <c r="BN70" s="32">
        <f t="shared" si="9"/>
        <v>511212</v>
      </c>
      <c r="BO70" s="32">
        <f t="shared" ref="BO70:CD70" si="10">SUM(BO71:BO84)</f>
        <v>0</v>
      </c>
      <c r="BP70" s="32">
        <f t="shared" si="10"/>
        <v>0</v>
      </c>
      <c r="BQ70" s="32">
        <f t="shared" si="10"/>
        <v>0</v>
      </c>
      <c r="BR70" s="32">
        <f t="shared" si="10"/>
        <v>0</v>
      </c>
      <c r="BS70" s="32">
        <f t="shared" si="10"/>
        <v>0</v>
      </c>
      <c r="BT70" s="32">
        <f t="shared" si="10"/>
        <v>0</v>
      </c>
      <c r="BU70" s="32">
        <f t="shared" si="10"/>
        <v>0</v>
      </c>
      <c r="BV70" s="32">
        <f t="shared" si="10"/>
        <v>0</v>
      </c>
      <c r="BW70" s="32">
        <f t="shared" si="10"/>
        <v>0</v>
      </c>
      <c r="BX70" s="32">
        <f t="shared" si="10"/>
        <v>0</v>
      </c>
      <c r="BY70" s="32">
        <f t="shared" si="10"/>
        <v>13837</v>
      </c>
      <c r="BZ70" s="32">
        <f t="shared" si="10"/>
        <v>0</v>
      </c>
      <c r="CA70" s="32">
        <f t="shared" si="10"/>
        <v>0</v>
      </c>
      <c r="CB70" s="32">
        <f t="shared" si="10"/>
        <v>0</v>
      </c>
      <c r="CC70" s="32">
        <f t="shared" si="10"/>
        <v>0</v>
      </c>
      <c r="CD70" s="32">
        <f t="shared" si="10"/>
        <v>156882</v>
      </c>
      <c r="CE70" s="32">
        <f>SUM(CE71:CE85)</f>
        <v>772507</v>
      </c>
    </row>
    <row r="71" spans="1:83">
      <c r="A71" s="33" t="s">
        <v>255</v>
      </c>
      <c r="B71" s="34"/>
      <c r="C71" s="274" t="s">
        <v>282</v>
      </c>
      <c r="D71" s="274" t="s">
        <v>282</v>
      </c>
      <c r="E71" s="274" t="s">
        <v>282</v>
      </c>
      <c r="F71" s="274" t="s">
        <v>282</v>
      </c>
      <c r="G71" s="274" t="s">
        <v>282</v>
      </c>
      <c r="H71" s="274" t="s">
        <v>282</v>
      </c>
      <c r="I71" s="274" t="s">
        <v>282</v>
      </c>
      <c r="J71" s="274" t="s">
        <v>282</v>
      </c>
      <c r="K71" s="274" t="s">
        <v>282</v>
      </c>
      <c r="L71" s="274" t="s">
        <v>282</v>
      </c>
      <c r="M71" s="274" t="s">
        <v>282</v>
      </c>
      <c r="N71" s="274" t="s">
        <v>282</v>
      </c>
      <c r="O71" s="274" t="s">
        <v>282</v>
      </c>
      <c r="P71" s="274" t="s">
        <v>282</v>
      </c>
      <c r="Q71" s="274" t="s">
        <v>282</v>
      </c>
      <c r="R71" s="274" t="s">
        <v>282</v>
      </c>
      <c r="S71" s="274" t="s">
        <v>282</v>
      </c>
      <c r="T71" s="274" t="s">
        <v>282</v>
      </c>
      <c r="U71" s="274" t="s">
        <v>282</v>
      </c>
      <c r="V71" s="274" t="s">
        <v>282</v>
      </c>
      <c r="W71" s="274" t="s">
        <v>282</v>
      </c>
      <c r="X71" s="274" t="s">
        <v>282</v>
      </c>
      <c r="Y71" s="274" t="s">
        <v>282</v>
      </c>
      <c r="Z71" s="274" t="s">
        <v>282</v>
      </c>
      <c r="AA71" s="274" t="s">
        <v>282</v>
      </c>
      <c r="AB71" s="274" t="s">
        <v>282</v>
      </c>
      <c r="AC71" s="274" t="s">
        <v>282</v>
      </c>
      <c r="AD71" s="274" t="s">
        <v>282</v>
      </c>
      <c r="AE71" s="274" t="s">
        <v>282</v>
      </c>
      <c r="AF71" s="274" t="s">
        <v>282</v>
      </c>
      <c r="AG71" s="274" t="s">
        <v>282</v>
      </c>
      <c r="AH71" s="274" t="s">
        <v>282</v>
      </c>
      <c r="AI71" s="274" t="s">
        <v>282</v>
      </c>
      <c r="AJ71" s="274" t="s">
        <v>282</v>
      </c>
      <c r="AK71" s="274" t="s">
        <v>282</v>
      </c>
      <c r="AL71" s="274" t="s">
        <v>282</v>
      </c>
      <c r="AM71" s="274" t="s">
        <v>282</v>
      </c>
      <c r="AN71" s="274" t="s">
        <v>282</v>
      </c>
      <c r="AO71" s="274" t="s">
        <v>282</v>
      </c>
      <c r="AP71" s="274" t="s">
        <v>282</v>
      </c>
      <c r="AQ71" s="274" t="s">
        <v>282</v>
      </c>
      <c r="AR71" s="274" t="s">
        <v>282</v>
      </c>
      <c r="AS71" s="274" t="s">
        <v>282</v>
      </c>
      <c r="AT71" s="274" t="s">
        <v>282</v>
      </c>
      <c r="AU71" s="274" t="s">
        <v>282</v>
      </c>
      <c r="AV71" s="274" t="s">
        <v>282</v>
      </c>
      <c r="AW71" s="274" t="s">
        <v>282</v>
      </c>
      <c r="AX71" s="274" t="s">
        <v>282</v>
      </c>
      <c r="AY71" s="274" t="s">
        <v>282</v>
      </c>
      <c r="AZ71" s="274" t="s">
        <v>282</v>
      </c>
      <c r="BA71" s="274" t="s">
        <v>282</v>
      </c>
      <c r="BB71" s="274" t="s">
        <v>282</v>
      </c>
      <c r="BC71" s="274" t="s">
        <v>282</v>
      </c>
      <c r="BD71" s="274" t="s">
        <v>282</v>
      </c>
      <c r="BE71" s="274" t="s">
        <v>282</v>
      </c>
      <c r="BF71" s="274" t="s">
        <v>282</v>
      </c>
      <c r="BG71" s="274" t="s">
        <v>282</v>
      </c>
      <c r="BH71" s="274" t="s">
        <v>282</v>
      </c>
      <c r="BI71" s="274" t="s">
        <v>282</v>
      </c>
      <c r="BJ71" s="274" t="s">
        <v>282</v>
      </c>
      <c r="BK71" s="274" t="s">
        <v>282</v>
      </c>
      <c r="BL71" s="274" t="s">
        <v>282</v>
      </c>
      <c r="BM71" s="274" t="s">
        <v>282</v>
      </c>
      <c r="BN71" s="274" t="s">
        <v>282</v>
      </c>
      <c r="BO71" s="274" t="s">
        <v>282</v>
      </c>
      <c r="BP71" s="274" t="s">
        <v>282</v>
      </c>
      <c r="BQ71" s="274" t="s">
        <v>282</v>
      </c>
      <c r="BR71" s="274" t="s">
        <v>282</v>
      </c>
      <c r="BS71" s="274" t="s">
        <v>282</v>
      </c>
      <c r="BT71" s="274" t="s">
        <v>282</v>
      </c>
      <c r="BU71" s="274" t="s">
        <v>282</v>
      </c>
      <c r="BV71" s="274" t="s">
        <v>282</v>
      </c>
      <c r="BW71" s="274" t="s">
        <v>282</v>
      </c>
      <c r="BX71" s="274" t="s">
        <v>282</v>
      </c>
      <c r="BY71" s="274" t="s">
        <v>282</v>
      </c>
      <c r="BZ71" s="274" t="s">
        <v>282</v>
      </c>
      <c r="CA71" s="274" t="s">
        <v>282</v>
      </c>
      <c r="CB71" s="274" t="s">
        <v>282</v>
      </c>
      <c r="CC71" s="274" t="s">
        <v>282</v>
      </c>
      <c r="CD71" s="274" t="s">
        <v>282</v>
      </c>
      <c r="CE71" s="32">
        <f>SUM(C71:CD71)</f>
        <v>0</v>
      </c>
    </row>
    <row r="72" spans="1:83">
      <c r="A72" s="33" t="s">
        <v>256</v>
      </c>
      <c r="B72" s="34"/>
      <c r="C72" s="274" t="s">
        <v>282</v>
      </c>
      <c r="D72" s="274" t="s">
        <v>282</v>
      </c>
      <c r="E72" s="274" t="s">
        <v>282</v>
      </c>
      <c r="F72" s="274" t="s">
        <v>282</v>
      </c>
      <c r="G72" s="274" t="s">
        <v>282</v>
      </c>
      <c r="H72" s="274" t="s">
        <v>282</v>
      </c>
      <c r="I72" s="274" t="s">
        <v>282</v>
      </c>
      <c r="J72" s="274" t="s">
        <v>282</v>
      </c>
      <c r="K72" s="274" t="s">
        <v>282</v>
      </c>
      <c r="L72" s="274" t="s">
        <v>282</v>
      </c>
      <c r="M72" s="274" t="s">
        <v>282</v>
      </c>
      <c r="N72" s="274" t="s">
        <v>282</v>
      </c>
      <c r="O72" s="274" t="s">
        <v>282</v>
      </c>
      <c r="P72" s="274" t="s">
        <v>282</v>
      </c>
      <c r="Q72" s="274" t="s">
        <v>282</v>
      </c>
      <c r="R72" s="274" t="s">
        <v>282</v>
      </c>
      <c r="S72" s="274" t="s">
        <v>282</v>
      </c>
      <c r="T72" s="274" t="s">
        <v>282</v>
      </c>
      <c r="U72" s="274" t="s">
        <v>282</v>
      </c>
      <c r="V72" s="274" t="s">
        <v>282</v>
      </c>
      <c r="W72" s="274" t="s">
        <v>282</v>
      </c>
      <c r="X72" s="274" t="s">
        <v>282</v>
      </c>
      <c r="Y72" s="274" t="s">
        <v>282</v>
      </c>
      <c r="Z72" s="274" t="s">
        <v>282</v>
      </c>
      <c r="AA72" s="274" t="s">
        <v>282</v>
      </c>
      <c r="AB72" s="274" t="s">
        <v>282</v>
      </c>
      <c r="AC72" s="274" t="s">
        <v>282</v>
      </c>
      <c r="AD72" s="274" t="s">
        <v>282</v>
      </c>
      <c r="AE72" s="274" t="s">
        <v>282</v>
      </c>
      <c r="AF72" s="274" t="s">
        <v>282</v>
      </c>
      <c r="AG72" s="274" t="s">
        <v>282</v>
      </c>
      <c r="AH72" s="274" t="s">
        <v>282</v>
      </c>
      <c r="AI72" s="274" t="s">
        <v>282</v>
      </c>
      <c r="AJ72" s="274" t="s">
        <v>282</v>
      </c>
      <c r="AK72" s="274" t="s">
        <v>282</v>
      </c>
      <c r="AL72" s="274" t="s">
        <v>282</v>
      </c>
      <c r="AM72" s="274" t="s">
        <v>282</v>
      </c>
      <c r="AN72" s="274" t="s">
        <v>282</v>
      </c>
      <c r="AO72" s="274" t="s">
        <v>282</v>
      </c>
      <c r="AP72" s="274" t="s">
        <v>282</v>
      </c>
      <c r="AQ72" s="274" t="s">
        <v>282</v>
      </c>
      <c r="AR72" s="274" t="s">
        <v>282</v>
      </c>
      <c r="AS72" s="274" t="s">
        <v>282</v>
      </c>
      <c r="AT72" s="274" t="s">
        <v>282</v>
      </c>
      <c r="AU72" s="274" t="s">
        <v>282</v>
      </c>
      <c r="AV72" s="274" t="s">
        <v>282</v>
      </c>
      <c r="AW72" s="274" t="s">
        <v>282</v>
      </c>
      <c r="AX72" s="274" t="s">
        <v>282</v>
      </c>
      <c r="AY72" s="274" t="s">
        <v>282</v>
      </c>
      <c r="AZ72" s="274" t="s">
        <v>282</v>
      </c>
      <c r="BA72" s="274" t="s">
        <v>282</v>
      </c>
      <c r="BB72" s="274" t="s">
        <v>282</v>
      </c>
      <c r="BC72" s="274" t="s">
        <v>282</v>
      </c>
      <c r="BD72" s="274" t="s">
        <v>282</v>
      </c>
      <c r="BE72" s="274" t="s">
        <v>282</v>
      </c>
      <c r="BF72" s="274" t="s">
        <v>282</v>
      </c>
      <c r="BG72" s="274" t="s">
        <v>282</v>
      </c>
      <c r="BH72" s="274" t="s">
        <v>282</v>
      </c>
      <c r="BI72" s="274" t="s">
        <v>282</v>
      </c>
      <c r="BJ72" s="274" t="s">
        <v>282</v>
      </c>
      <c r="BK72" s="274" t="s">
        <v>282</v>
      </c>
      <c r="BL72" s="274" t="s">
        <v>282</v>
      </c>
      <c r="BM72" s="274" t="s">
        <v>282</v>
      </c>
      <c r="BN72" s="274" t="s">
        <v>282</v>
      </c>
      <c r="BO72" s="274" t="s">
        <v>282</v>
      </c>
      <c r="BP72" s="274" t="s">
        <v>282</v>
      </c>
      <c r="BQ72" s="274" t="s">
        <v>282</v>
      </c>
      <c r="BR72" s="274" t="s">
        <v>282</v>
      </c>
      <c r="BS72" s="274" t="s">
        <v>282</v>
      </c>
      <c r="BT72" s="274" t="s">
        <v>282</v>
      </c>
      <c r="BU72" s="274" t="s">
        <v>282</v>
      </c>
      <c r="BV72" s="274" t="s">
        <v>282</v>
      </c>
      <c r="BW72" s="274" t="s">
        <v>282</v>
      </c>
      <c r="BX72" s="274" t="s">
        <v>282</v>
      </c>
      <c r="BY72" s="274" t="s">
        <v>282</v>
      </c>
      <c r="BZ72" s="274" t="s">
        <v>282</v>
      </c>
      <c r="CA72" s="274" t="s">
        <v>282</v>
      </c>
      <c r="CB72" s="274" t="s">
        <v>282</v>
      </c>
      <c r="CC72" s="274" t="s">
        <v>282</v>
      </c>
      <c r="CD72" s="274" t="s">
        <v>282</v>
      </c>
      <c r="CE72" s="32">
        <f t="shared" ref="CE72:CE86" si="11">SUM(C72:CD72)</f>
        <v>0</v>
      </c>
    </row>
    <row r="73" spans="1:83">
      <c r="A73" s="33" t="s">
        <v>257</v>
      </c>
      <c r="B73" s="34"/>
      <c r="C73" s="274" t="s">
        <v>282</v>
      </c>
      <c r="D73" s="274" t="s">
        <v>282</v>
      </c>
      <c r="E73" s="274" t="s">
        <v>282</v>
      </c>
      <c r="F73" s="274" t="s">
        <v>282</v>
      </c>
      <c r="G73" s="274" t="s">
        <v>282</v>
      </c>
      <c r="H73" s="274" t="s">
        <v>282</v>
      </c>
      <c r="I73" s="274" t="s">
        <v>282</v>
      </c>
      <c r="J73" s="274" t="s">
        <v>282</v>
      </c>
      <c r="K73" s="274" t="s">
        <v>282</v>
      </c>
      <c r="L73" s="274" t="s">
        <v>282</v>
      </c>
      <c r="M73" s="274" t="s">
        <v>282</v>
      </c>
      <c r="N73" s="274" t="s">
        <v>282</v>
      </c>
      <c r="O73" s="274" t="s">
        <v>282</v>
      </c>
      <c r="P73" s="274" t="s">
        <v>282</v>
      </c>
      <c r="Q73" s="274" t="s">
        <v>282</v>
      </c>
      <c r="R73" s="274" t="s">
        <v>282</v>
      </c>
      <c r="S73" s="274" t="s">
        <v>282</v>
      </c>
      <c r="T73" s="274" t="s">
        <v>282</v>
      </c>
      <c r="U73" s="274" t="s">
        <v>282</v>
      </c>
      <c r="V73" s="274" t="s">
        <v>282</v>
      </c>
      <c r="W73" s="274" t="s">
        <v>282</v>
      </c>
      <c r="X73" s="274" t="s">
        <v>282</v>
      </c>
      <c r="Y73" s="274" t="s">
        <v>282</v>
      </c>
      <c r="Z73" s="274" t="s">
        <v>282</v>
      </c>
      <c r="AA73" s="274" t="s">
        <v>282</v>
      </c>
      <c r="AB73" s="274" t="s">
        <v>282</v>
      </c>
      <c r="AC73" s="274" t="s">
        <v>282</v>
      </c>
      <c r="AD73" s="274" t="s">
        <v>282</v>
      </c>
      <c r="AE73" s="274" t="s">
        <v>282</v>
      </c>
      <c r="AF73" s="274" t="s">
        <v>282</v>
      </c>
      <c r="AG73" s="274" t="s">
        <v>282</v>
      </c>
      <c r="AH73" s="274" t="s">
        <v>282</v>
      </c>
      <c r="AI73" s="274" t="s">
        <v>282</v>
      </c>
      <c r="AJ73" s="274" t="s">
        <v>282</v>
      </c>
      <c r="AK73" s="274" t="s">
        <v>282</v>
      </c>
      <c r="AL73" s="274" t="s">
        <v>282</v>
      </c>
      <c r="AM73" s="274" t="s">
        <v>282</v>
      </c>
      <c r="AN73" s="274" t="s">
        <v>282</v>
      </c>
      <c r="AO73" s="274" t="s">
        <v>282</v>
      </c>
      <c r="AP73" s="274" t="s">
        <v>282</v>
      </c>
      <c r="AQ73" s="274" t="s">
        <v>282</v>
      </c>
      <c r="AR73" s="274" t="s">
        <v>282</v>
      </c>
      <c r="AS73" s="274" t="s">
        <v>282</v>
      </c>
      <c r="AT73" s="274" t="s">
        <v>282</v>
      </c>
      <c r="AU73" s="274" t="s">
        <v>282</v>
      </c>
      <c r="AV73" s="274" t="s">
        <v>282</v>
      </c>
      <c r="AW73" s="274" t="s">
        <v>282</v>
      </c>
      <c r="AX73" s="274" t="s">
        <v>282</v>
      </c>
      <c r="AY73" s="274" t="s">
        <v>282</v>
      </c>
      <c r="AZ73" s="274" t="s">
        <v>282</v>
      </c>
      <c r="BA73" s="274" t="s">
        <v>282</v>
      </c>
      <c r="BB73" s="274" t="s">
        <v>282</v>
      </c>
      <c r="BC73" s="274" t="s">
        <v>282</v>
      </c>
      <c r="BD73" s="274" t="s">
        <v>282</v>
      </c>
      <c r="BE73" s="274" t="s">
        <v>282</v>
      </c>
      <c r="BF73" s="274" t="s">
        <v>282</v>
      </c>
      <c r="BG73" s="274" t="s">
        <v>282</v>
      </c>
      <c r="BH73" s="274" t="s">
        <v>282</v>
      </c>
      <c r="BI73" s="274" t="s">
        <v>282</v>
      </c>
      <c r="BJ73" s="274" t="s">
        <v>282</v>
      </c>
      <c r="BK73" s="274" t="s">
        <v>282</v>
      </c>
      <c r="BL73" s="274" t="s">
        <v>282</v>
      </c>
      <c r="BM73" s="274" t="s">
        <v>282</v>
      </c>
      <c r="BN73" s="274" t="s">
        <v>282</v>
      </c>
      <c r="BO73" s="274" t="s">
        <v>282</v>
      </c>
      <c r="BP73" s="274" t="s">
        <v>282</v>
      </c>
      <c r="BQ73" s="274" t="s">
        <v>282</v>
      </c>
      <c r="BR73" s="274" t="s">
        <v>282</v>
      </c>
      <c r="BS73" s="274" t="s">
        <v>282</v>
      </c>
      <c r="BT73" s="274" t="s">
        <v>282</v>
      </c>
      <c r="BU73" s="274" t="s">
        <v>282</v>
      </c>
      <c r="BV73" s="274" t="s">
        <v>282</v>
      </c>
      <c r="BW73" s="274" t="s">
        <v>282</v>
      </c>
      <c r="BX73" s="274" t="s">
        <v>282</v>
      </c>
      <c r="BY73" s="274" t="s">
        <v>282</v>
      </c>
      <c r="BZ73" s="274" t="s">
        <v>282</v>
      </c>
      <c r="CA73" s="274" t="s">
        <v>282</v>
      </c>
      <c r="CB73" s="274" t="s">
        <v>282</v>
      </c>
      <c r="CC73" s="274" t="s">
        <v>282</v>
      </c>
      <c r="CD73" s="274" t="s">
        <v>282</v>
      </c>
      <c r="CE73" s="32">
        <f t="shared" si="11"/>
        <v>0</v>
      </c>
    </row>
    <row r="74" spans="1:83">
      <c r="A74" s="33" t="s">
        <v>258</v>
      </c>
      <c r="B74" s="34"/>
      <c r="C74" s="274" t="s">
        <v>282</v>
      </c>
      <c r="D74" s="274" t="s">
        <v>282</v>
      </c>
      <c r="E74" s="274" t="s">
        <v>282</v>
      </c>
      <c r="F74" s="274" t="s">
        <v>282</v>
      </c>
      <c r="G74" s="274" t="s">
        <v>282</v>
      </c>
      <c r="H74" s="274" t="s">
        <v>282</v>
      </c>
      <c r="I74" s="274" t="s">
        <v>282</v>
      </c>
      <c r="J74" s="274" t="s">
        <v>282</v>
      </c>
      <c r="K74" s="274" t="s">
        <v>282</v>
      </c>
      <c r="L74" s="274" t="s">
        <v>282</v>
      </c>
      <c r="M74" s="274" t="s">
        <v>282</v>
      </c>
      <c r="N74" s="274" t="s">
        <v>282</v>
      </c>
      <c r="O74" s="274" t="s">
        <v>282</v>
      </c>
      <c r="P74" s="274" t="s">
        <v>282</v>
      </c>
      <c r="Q74" s="274" t="s">
        <v>282</v>
      </c>
      <c r="R74" s="274" t="s">
        <v>282</v>
      </c>
      <c r="S74" s="274" t="s">
        <v>282</v>
      </c>
      <c r="T74" s="274" t="s">
        <v>282</v>
      </c>
      <c r="U74" s="274" t="s">
        <v>282</v>
      </c>
      <c r="V74" s="274" t="s">
        <v>282</v>
      </c>
      <c r="W74" s="274" t="s">
        <v>282</v>
      </c>
      <c r="X74" s="274" t="s">
        <v>282</v>
      </c>
      <c r="Y74" s="274" t="s">
        <v>282</v>
      </c>
      <c r="Z74" s="274" t="s">
        <v>282</v>
      </c>
      <c r="AA74" s="274" t="s">
        <v>282</v>
      </c>
      <c r="AB74" s="274" t="s">
        <v>282</v>
      </c>
      <c r="AC74" s="274" t="s">
        <v>282</v>
      </c>
      <c r="AD74" s="274" t="s">
        <v>282</v>
      </c>
      <c r="AE74" s="274" t="s">
        <v>282</v>
      </c>
      <c r="AF74" s="274" t="s">
        <v>282</v>
      </c>
      <c r="AG74" s="274" t="s">
        <v>282</v>
      </c>
      <c r="AH74" s="274" t="s">
        <v>282</v>
      </c>
      <c r="AI74" s="274" t="s">
        <v>282</v>
      </c>
      <c r="AJ74" s="274" t="s">
        <v>282</v>
      </c>
      <c r="AK74" s="274" t="s">
        <v>282</v>
      </c>
      <c r="AL74" s="274" t="s">
        <v>282</v>
      </c>
      <c r="AM74" s="274" t="s">
        <v>282</v>
      </c>
      <c r="AN74" s="274" t="s">
        <v>282</v>
      </c>
      <c r="AO74" s="274" t="s">
        <v>282</v>
      </c>
      <c r="AP74" s="274" t="s">
        <v>282</v>
      </c>
      <c r="AQ74" s="274" t="s">
        <v>282</v>
      </c>
      <c r="AR74" s="274" t="s">
        <v>282</v>
      </c>
      <c r="AS74" s="274" t="s">
        <v>282</v>
      </c>
      <c r="AT74" s="274" t="s">
        <v>282</v>
      </c>
      <c r="AU74" s="274" t="s">
        <v>282</v>
      </c>
      <c r="AV74" s="274" t="s">
        <v>282</v>
      </c>
      <c r="AW74" s="274" t="s">
        <v>282</v>
      </c>
      <c r="AX74" s="274" t="s">
        <v>282</v>
      </c>
      <c r="AY74" s="274" t="s">
        <v>282</v>
      </c>
      <c r="AZ74" s="274" t="s">
        <v>282</v>
      </c>
      <c r="BA74" s="274" t="s">
        <v>282</v>
      </c>
      <c r="BB74" s="274" t="s">
        <v>282</v>
      </c>
      <c r="BC74" s="274" t="s">
        <v>282</v>
      </c>
      <c r="BD74" s="274" t="s">
        <v>282</v>
      </c>
      <c r="BE74" s="274" t="s">
        <v>282</v>
      </c>
      <c r="BF74" s="274" t="s">
        <v>282</v>
      </c>
      <c r="BG74" s="274" t="s">
        <v>282</v>
      </c>
      <c r="BH74" s="274" t="s">
        <v>282</v>
      </c>
      <c r="BI74" s="274" t="s">
        <v>282</v>
      </c>
      <c r="BJ74" s="274" t="s">
        <v>282</v>
      </c>
      <c r="BK74" s="274" t="s">
        <v>282</v>
      </c>
      <c r="BL74" s="274" t="s">
        <v>282</v>
      </c>
      <c r="BM74" s="274" t="s">
        <v>282</v>
      </c>
      <c r="BN74" s="274" t="s">
        <v>282</v>
      </c>
      <c r="BO74" s="274" t="s">
        <v>282</v>
      </c>
      <c r="BP74" s="274" t="s">
        <v>282</v>
      </c>
      <c r="BQ74" s="274" t="s">
        <v>282</v>
      </c>
      <c r="BR74" s="274" t="s">
        <v>282</v>
      </c>
      <c r="BS74" s="274" t="s">
        <v>282</v>
      </c>
      <c r="BT74" s="274" t="s">
        <v>282</v>
      </c>
      <c r="BU74" s="274" t="s">
        <v>282</v>
      </c>
      <c r="BV74" s="274" t="s">
        <v>282</v>
      </c>
      <c r="BW74" s="274" t="s">
        <v>282</v>
      </c>
      <c r="BX74" s="274" t="s">
        <v>282</v>
      </c>
      <c r="BY74" s="274" t="s">
        <v>282</v>
      </c>
      <c r="BZ74" s="274" t="s">
        <v>282</v>
      </c>
      <c r="CA74" s="274" t="s">
        <v>282</v>
      </c>
      <c r="CB74" s="274" t="s">
        <v>282</v>
      </c>
      <c r="CC74" s="274" t="s">
        <v>282</v>
      </c>
      <c r="CD74" s="274" t="s">
        <v>282</v>
      </c>
      <c r="CE74" s="32">
        <f t="shared" si="11"/>
        <v>0</v>
      </c>
    </row>
    <row r="75" spans="1:83">
      <c r="A75" s="33" t="s">
        <v>259</v>
      </c>
      <c r="B75" s="34"/>
      <c r="C75" s="274" t="s">
        <v>282</v>
      </c>
      <c r="D75" s="274" t="s">
        <v>282</v>
      </c>
      <c r="E75" s="274" t="s">
        <v>282</v>
      </c>
      <c r="F75" s="274" t="s">
        <v>282</v>
      </c>
      <c r="G75" s="274" t="s">
        <v>282</v>
      </c>
      <c r="H75" s="274" t="s">
        <v>282</v>
      </c>
      <c r="I75" s="274" t="s">
        <v>282</v>
      </c>
      <c r="J75" s="274" t="s">
        <v>282</v>
      </c>
      <c r="K75" s="274" t="s">
        <v>282</v>
      </c>
      <c r="L75" s="274" t="s">
        <v>282</v>
      </c>
      <c r="M75" s="274" t="s">
        <v>282</v>
      </c>
      <c r="N75" s="274" t="s">
        <v>282</v>
      </c>
      <c r="O75" s="274" t="s">
        <v>282</v>
      </c>
      <c r="P75" s="274" t="s">
        <v>282</v>
      </c>
      <c r="Q75" s="274" t="s">
        <v>282</v>
      </c>
      <c r="R75" s="274" t="s">
        <v>282</v>
      </c>
      <c r="S75" s="274" t="s">
        <v>282</v>
      </c>
      <c r="T75" s="274" t="s">
        <v>282</v>
      </c>
      <c r="U75" s="274" t="s">
        <v>282</v>
      </c>
      <c r="V75" s="274" t="s">
        <v>282</v>
      </c>
      <c r="W75" s="274" t="s">
        <v>282</v>
      </c>
      <c r="X75" s="274" t="s">
        <v>282</v>
      </c>
      <c r="Y75" s="274" t="s">
        <v>282</v>
      </c>
      <c r="Z75" s="274" t="s">
        <v>282</v>
      </c>
      <c r="AA75" s="274" t="s">
        <v>282</v>
      </c>
      <c r="AB75" s="274" t="s">
        <v>282</v>
      </c>
      <c r="AC75" s="274" t="s">
        <v>282</v>
      </c>
      <c r="AD75" s="274" t="s">
        <v>282</v>
      </c>
      <c r="AE75" s="274" t="s">
        <v>282</v>
      </c>
      <c r="AF75" s="274" t="s">
        <v>282</v>
      </c>
      <c r="AG75" s="274" t="s">
        <v>282</v>
      </c>
      <c r="AH75" s="274" t="s">
        <v>282</v>
      </c>
      <c r="AI75" s="274" t="s">
        <v>282</v>
      </c>
      <c r="AJ75" s="274" t="s">
        <v>282</v>
      </c>
      <c r="AK75" s="274" t="s">
        <v>282</v>
      </c>
      <c r="AL75" s="274" t="s">
        <v>282</v>
      </c>
      <c r="AM75" s="274" t="s">
        <v>282</v>
      </c>
      <c r="AN75" s="274" t="s">
        <v>282</v>
      </c>
      <c r="AO75" s="274" t="s">
        <v>282</v>
      </c>
      <c r="AP75" s="274" t="s">
        <v>282</v>
      </c>
      <c r="AQ75" s="274" t="s">
        <v>282</v>
      </c>
      <c r="AR75" s="274" t="s">
        <v>282</v>
      </c>
      <c r="AS75" s="274" t="s">
        <v>282</v>
      </c>
      <c r="AT75" s="274" t="s">
        <v>282</v>
      </c>
      <c r="AU75" s="274" t="s">
        <v>282</v>
      </c>
      <c r="AV75" s="274" t="s">
        <v>282</v>
      </c>
      <c r="AW75" s="274" t="s">
        <v>282</v>
      </c>
      <c r="AX75" s="274" t="s">
        <v>282</v>
      </c>
      <c r="AY75" s="274" t="s">
        <v>282</v>
      </c>
      <c r="AZ75" s="274" t="s">
        <v>282</v>
      </c>
      <c r="BA75" s="274" t="s">
        <v>282</v>
      </c>
      <c r="BB75" s="274" t="s">
        <v>282</v>
      </c>
      <c r="BC75" s="274" t="s">
        <v>282</v>
      </c>
      <c r="BD75" s="274" t="s">
        <v>282</v>
      </c>
      <c r="BE75" s="274" t="s">
        <v>282</v>
      </c>
      <c r="BF75" s="274" t="s">
        <v>282</v>
      </c>
      <c r="BG75" s="274" t="s">
        <v>282</v>
      </c>
      <c r="BH75" s="274" t="s">
        <v>282</v>
      </c>
      <c r="BI75" s="274" t="s">
        <v>282</v>
      </c>
      <c r="BJ75" s="274" t="s">
        <v>282</v>
      </c>
      <c r="BK75" s="274" t="s">
        <v>282</v>
      </c>
      <c r="BL75" s="274" t="s">
        <v>282</v>
      </c>
      <c r="BM75" s="274" t="s">
        <v>282</v>
      </c>
      <c r="BN75" s="274" t="s">
        <v>282</v>
      </c>
      <c r="BO75" s="274" t="s">
        <v>282</v>
      </c>
      <c r="BP75" s="274" t="s">
        <v>282</v>
      </c>
      <c r="BQ75" s="274" t="s">
        <v>282</v>
      </c>
      <c r="BR75" s="274" t="s">
        <v>282</v>
      </c>
      <c r="BS75" s="274" t="s">
        <v>282</v>
      </c>
      <c r="BT75" s="274" t="s">
        <v>282</v>
      </c>
      <c r="BU75" s="274" t="s">
        <v>282</v>
      </c>
      <c r="BV75" s="274" t="s">
        <v>282</v>
      </c>
      <c r="BW75" s="274" t="s">
        <v>282</v>
      </c>
      <c r="BX75" s="274" t="s">
        <v>282</v>
      </c>
      <c r="BY75" s="274" t="s">
        <v>282</v>
      </c>
      <c r="BZ75" s="274" t="s">
        <v>282</v>
      </c>
      <c r="CA75" s="274" t="s">
        <v>282</v>
      </c>
      <c r="CB75" s="274" t="s">
        <v>282</v>
      </c>
      <c r="CC75" s="274" t="s">
        <v>282</v>
      </c>
      <c r="CD75" s="274" t="s">
        <v>282</v>
      </c>
      <c r="CE75" s="32">
        <f t="shared" si="11"/>
        <v>0</v>
      </c>
    </row>
    <row r="76" spans="1:83">
      <c r="A76" s="33" t="s">
        <v>260</v>
      </c>
      <c r="B76" s="34"/>
      <c r="C76" s="274" t="s">
        <v>282</v>
      </c>
      <c r="D76" s="274" t="s">
        <v>282</v>
      </c>
      <c r="E76" s="274" t="s">
        <v>282</v>
      </c>
      <c r="F76" s="274" t="s">
        <v>282</v>
      </c>
      <c r="G76" s="274" t="s">
        <v>282</v>
      </c>
      <c r="H76" s="274" t="s">
        <v>282</v>
      </c>
      <c r="I76" s="274" t="s">
        <v>282</v>
      </c>
      <c r="J76" s="274" t="s">
        <v>282</v>
      </c>
      <c r="K76" s="274" t="s">
        <v>282</v>
      </c>
      <c r="L76" s="274" t="s">
        <v>282</v>
      </c>
      <c r="M76" s="274" t="s">
        <v>282</v>
      </c>
      <c r="N76" s="274" t="s">
        <v>282</v>
      </c>
      <c r="O76" s="274" t="s">
        <v>282</v>
      </c>
      <c r="P76" s="274" t="s">
        <v>282</v>
      </c>
      <c r="Q76" s="274" t="s">
        <v>282</v>
      </c>
      <c r="R76" s="274" t="s">
        <v>282</v>
      </c>
      <c r="S76" s="274" t="s">
        <v>282</v>
      </c>
      <c r="T76" s="274" t="s">
        <v>282</v>
      </c>
      <c r="U76" s="274" t="s">
        <v>282</v>
      </c>
      <c r="V76" s="274" t="s">
        <v>282</v>
      </c>
      <c r="W76" s="274" t="s">
        <v>282</v>
      </c>
      <c r="X76" s="274" t="s">
        <v>282</v>
      </c>
      <c r="Y76" s="274" t="s">
        <v>282</v>
      </c>
      <c r="Z76" s="274" t="s">
        <v>282</v>
      </c>
      <c r="AA76" s="274" t="s">
        <v>282</v>
      </c>
      <c r="AB76" s="274" t="s">
        <v>282</v>
      </c>
      <c r="AC76" s="274" t="s">
        <v>282</v>
      </c>
      <c r="AD76" s="274" t="s">
        <v>282</v>
      </c>
      <c r="AE76" s="274" t="s">
        <v>282</v>
      </c>
      <c r="AF76" s="274" t="s">
        <v>282</v>
      </c>
      <c r="AG76" s="274" t="s">
        <v>282</v>
      </c>
      <c r="AH76" s="274" t="s">
        <v>282</v>
      </c>
      <c r="AI76" s="274" t="s">
        <v>282</v>
      </c>
      <c r="AJ76" s="274" t="s">
        <v>282</v>
      </c>
      <c r="AK76" s="274" t="s">
        <v>282</v>
      </c>
      <c r="AL76" s="274" t="s">
        <v>282</v>
      </c>
      <c r="AM76" s="274" t="s">
        <v>282</v>
      </c>
      <c r="AN76" s="274" t="s">
        <v>282</v>
      </c>
      <c r="AO76" s="274" t="s">
        <v>282</v>
      </c>
      <c r="AP76" s="274" t="s">
        <v>282</v>
      </c>
      <c r="AQ76" s="274" t="s">
        <v>282</v>
      </c>
      <c r="AR76" s="274" t="s">
        <v>282</v>
      </c>
      <c r="AS76" s="274" t="s">
        <v>282</v>
      </c>
      <c r="AT76" s="274" t="s">
        <v>282</v>
      </c>
      <c r="AU76" s="274" t="s">
        <v>282</v>
      </c>
      <c r="AV76" s="274" t="s">
        <v>282</v>
      </c>
      <c r="AW76" s="274" t="s">
        <v>282</v>
      </c>
      <c r="AX76" s="274" t="s">
        <v>282</v>
      </c>
      <c r="AY76" s="274" t="s">
        <v>282</v>
      </c>
      <c r="AZ76" s="274" t="s">
        <v>282</v>
      </c>
      <c r="BA76" s="274" t="s">
        <v>282</v>
      </c>
      <c r="BB76" s="274" t="s">
        <v>282</v>
      </c>
      <c r="BC76" s="274" t="s">
        <v>282</v>
      </c>
      <c r="BD76" s="274" t="s">
        <v>282</v>
      </c>
      <c r="BE76" s="274" t="s">
        <v>282</v>
      </c>
      <c r="BF76" s="274" t="s">
        <v>282</v>
      </c>
      <c r="BG76" s="274" t="s">
        <v>282</v>
      </c>
      <c r="BH76" s="274" t="s">
        <v>282</v>
      </c>
      <c r="BI76" s="274" t="s">
        <v>282</v>
      </c>
      <c r="BJ76" s="274" t="s">
        <v>282</v>
      </c>
      <c r="BK76" s="274" t="s">
        <v>282</v>
      </c>
      <c r="BL76" s="274" t="s">
        <v>282</v>
      </c>
      <c r="BM76" s="274" t="s">
        <v>282</v>
      </c>
      <c r="BN76" s="274" t="s">
        <v>282</v>
      </c>
      <c r="BO76" s="274" t="s">
        <v>282</v>
      </c>
      <c r="BP76" s="274" t="s">
        <v>282</v>
      </c>
      <c r="BQ76" s="274" t="s">
        <v>282</v>
      </c>
      <c r="BR76" s="274" t="s">
        <v>282</v>
      </c>
      <c r="BS76" s="274" t="s">
        <v>282</v>
      </c>
      <c r="BT76" s="274" t="s">
        <v>282</v>
      </c>
      <c r="BU76" s="274" t="s">
        <v>282</v>
      </c>
      <c r="BV76" s="274" t="s">
        <v>282</v>
      </c>
      <c r="BW76" s="274" t="s">
        <v>282</v>
      </c>
      <c r="BX76" s="274" t="s">
        <v>282</v>
      </c>
      <c r="BY76" s="274" t="s">
        <v>282</v>
      </c>
      <c r="BZ76" s="274" t="s">
        <v>282</v>
      </c>
      <c r="CA76" s="274" t="s">
        <v>282</v>
      </c>
      <c r="CB76" s="274" t="s">
        <v>282</v>
      </c>
      <c r="CC76" s="274" t="s">
        <v>282</v>
      </c>
      <c r="CD76" s="274" t="s">
        <v>282</v>
      </c>
      <c r="CE76" s="32">
        <f t="shared" si="11"/>
        <v>0</v>
      </c>
    </row>
    <row r="77" spans="1:83">
      <c r="A77" s="33" t="s">
        <v>261</v>
      </c>
      <c r="B77" s="232"/>
      <c r="C77" s="274" t="s">
        <v>282</v>
      </c>
      <c r="D77" s="274" t="s">
        <v>282</v>
      </c>
      <c r="E77" s="274" t="s">
        <v>282</v>
      </c>
      <c r="F77" s="274" t="s">
        <v>282</v>
      </c>
      <c r="G77" s="274" t="s">
        <v>282</v>
      </c>
      <c r="H77" s="274" t="s">
        <v>282</v>
      </c>
      <c r="I77" s="274" t="s">
        <v>282</v>
      </c>
      <c r="J77" s="274" t="s">
        <v>282</v>
      </c>
      <c r="K77" s="274" t="s">
        <v>282</v>
      </c>
      <c r="L77" s="274" t="s">
        <v>282</v>
      </c>
      <c r="M77" s="274" t="s">
        <v>282</v>
      </c>
      <c r="N77" s="274" t="s">
        <v>282</v>
      </c>
      <c r="O77" s="274" t="s">
        <v>282</v>
      </c>
      <c r="P77" s="274" t="s">
        <v>282</v>
      </c>
      <c r="Q77" s="274" t="s">
        <v>282</v>
      </c>
      <c r="R77" s="274" t="s">
        <v>282</v>
      </c>
      <c r="S77" s="274" t="s">
        <v>282</v>
      </c>
      <c r="T77" s="274" t="s">
        <v>282</v>
      </c>
      <c r="U77" s="274" t="s">
        <v>282</v>
      </c>
      <c r="V77" s="274" t="s">
        <v>282</v>
      </c>
      <c r="W77" s="274" t="s">
        <v>282</v>
      </c>
      <c r="X77" s="274" t="s">
        <v>282</v>
      </c>
      <c r="Y77" s="274" t="s">
        <v>282</v>
      </c>
      <c r="Z77" s="274" t="s">
        <v>282</v>
      </c>
      <c r="AA77" s="274" t="s">
        <v>282</v>
      </c>
      <c r="AB77" s="274" t="s">
        <v>282</v>
      </c>
      <c r="AC77" s="274" t="s">
        <v>282</v>
      </c>
      <c r="AD77" s="274" t="s">
        <v>282</v>
      </c>
      <c r="AE77" s="274" t="s">
        <v>282</v>
      </c>
      <c r="AF77" s="274" t="s">
        <v>282</v>
      </c>
      <c r="AG77" s="274" t="s">
        <v>282</v>
      </c>
      <c r="AH77" s="274" t="s">
        <v>282</v>
      </c>
      <c r="AI77" s="274" t="s">
        <v>282</v>
      </c>
      <c r="AJ77" s="274" t="s">
        <v>282</v>
      </c>
      <c r="AK77" s="274" t="s">
        <v>282</v>
      </c>
      <c r="AL77" s="274" t="s">
        <v>282</v>
      </c>
      <c r="AM77" s="274" t="s">
        <v>282</v>
      </c>
      <c r="AN77" s="274" t="s">
        <v>282</v>
      </c>
      <c r="AO77" s="274" t="s">
        <v>282</v>
      </c>
      <c r="AP77" s="274" t="s">
        <v>282</v>
      </c>
      <c r="AQ77" s="274" t="s">
        <v>282</v>
      </c>
      <c r="AR77" s="274" t="s">
        <v>282</v>
      </c>
      <c r="AS77" s="274" t="s">
        <v>282</v>
      </c>
      <c r="AT77" s="274" t="s">
        <v>282</v>
      </c>
      <c r="AU77" s="274" t="s">
        <v>282</v>
      </c>
      <c r="AV77" s="274" t="s">
        <v>282</v>
      </c>
      <c r="AW77" s="274" t="s">
        <v>282</v>
      </c>
      <c r="AX77" s="274" t="s">
        <v>282</v>
      </c>
      <c r="AY77" s="274" t="s">
        <v>282</v>
      </c>
      <c r="AZ77" s="274" t="s">
        <v>282</v>
      </c>
      <c r="BA77" s="274" t="s">
        <v>282</v>
      </c>
      <c r="BB77" s="274" t="s">
        <v>282</v>
      </c>
      <c r="BC77" s="274" t="s">
        <v>282</v>
      </c>
      <c r="BD77" s="274" t="s">
        <v>282</v>
      </c>
      <c r="BE77" s="274" t="s">
        <v>282</v>
      </c>
      <c r="BF77" s="274" t="s">
        <v>282</v>
      </c>
      <c r="BG77" s="274" t="s">
        <v>282</v>
      </c>
      <c r="BH77" s="274" t="s">
        <v>282</v>
      </c>
      <c r="BI77" s="274" t="s">
        <v>282</v>
      </c>
      <c r="BJ77" s="274" t="s">
        <v>282</v>
      </c>
      <c r="BK77" s="274" t="s">
        <v>282</v>
      </c>
      <c r="BL77" s="274" t="s">
        <v>282</v>
      </c>
      <c r="BM77" s="274" t="s">
        <v>282</v>
      </c>
      <c r="BN77" s="274" t="s">
        <v>282</v>
      </c>
      <c r="BO77" s="274" t="s">
        <v>282</v>
      </c>
      <c r="BP77" s="274" t="s">
        <v>282</v>
      </c>
      <c r="BQ77" s="274" t="s">
        <v>282</v>
      </c>
      <c r="BR77" s="274" t="s">
        <v>282</v>
      </c>
      <c r="BS77" s="274" t="s">
        <v>282</v>
      </c>
      <c r="BT77" s="274" t="s">
        <v>282</v>
      </c>
      <c r="BU77" s="274" t="s">
        <v>282</v>
      </c>
      <c r="BV77" s="274" t="s">
        <v>282</v>
      </c>
      <c r="BW77" s="274" t="s">
        <v>282</v>
      </c>
      <c r="BX77" s="274" t="s">
        <v>282</v>
      </c>
      <c r="BY77" s="274" t="s">
        <v>282</v>
      </c>
      <c r="BZ77" s="274" t="s">
        <v>282</v>
      </c>
      <c r="CA77" s="274" t="s">
        <v>282</v>
      </c>
      <c r="CB77" s="274" t="s">
        <v>282</v>
      </c>
      <c r="CC77" s="274" t="s">
        <v>282</v>
      </c>
      <c r="CD77" s="274" t="s">
        <v>282</v>
      </c>
      <c r="CE77" s="32">
        <f t="shared" si="11"/>
        <v>0</v>
      </c>
    </row>
    <row r="78" spans="1:83">
      <c r="A78" s="33" t="s">
        <v>262</v>
      </c>
      <c r="B78" s="34"/>
      <c r="C78" s="274" t="s">
        <v>282</v>
      </c>
      <c r="D78" s="274" t="s">
        <v>282</v>
      </c>
      <c r="E78" s="274" t="s">
        <v>282</v>
      </c>
      <c r="F78" s="274" t="s">
        <v>282</v>
      </c>
      <c r="G78" s="274" t="s">
        <v>282</v>
      </c>
      <c r="H78" s="274" t="s">
        <v>282</v>
      </c>
      <c r="I78" s="274" t="s">
        <v>282</v>
      </c>
      <c r="J78" s="274" t="s">
        <v>282</v>
      </c>
      <c r="K78" s="274" t="s">
        <v>282</v>
      </c>
      <c r="L78" s="274" t="s">
        <v>282</v>
      </c>
      <c r="M78" s="274" t="s">
        <v>282</v>
      </c>
      <c r="N78" s="274" t="s">
        <v>282</v>
      </c>
      <c r="O78" s="274" t="s">
        <v>282</v>
      </c>
      <c r="P78" s="274" t="s">
        <v>282</v>
      </c>
      <c r="Q78" s="274" t="s">
        <v>282</v>
      </c>
      <c r="R78" s="274" t="s">
        <v>282</v>
      </c>
      <c r="S78" s="274" t="s">
        <v>282</v>
      </c>
      <c r="T78" s="274" t="s">
        <v>282</v>
      </c>
      <c r="U78" s="274" t="s">
        <v>282</v>
      </c>
      <c r="V78" s="274" t="s">
        <v>282</v>
      </c>
      <c r="W78" s="274" t="s">
        <v>282</v>
      </c>
      <c r="X78" s="274" t="s">
        <v>282</v>
      </c>
      <c r="Y78" s="274" t="s">
        <v>282</v>
      </c>
      <c r="Z78" s="274" t="s">
        <v>282</v>
      </c>
      <c r="AA78" s="274" t="s">
        <v>282</v>
      </c>
      <c r="AB78" s="274" t="s">
        <v>282</v>
      </c>
      <c r="AC78" s="274" t="s">
        <v>282</v>
      </c>
      <c r="AD78" s="274" t="s">
        <v>282</v>
      </c>
      <c r="AE78" s="274" t="s">
        <v>282</v>
      </c>
      <c r="AF78" s="274" t="s">
        <v>282</v>
      </c>
      <c r="AG78" s="274" t="s">
        <v>282</v>
      </c>
      <c r="AH78" s="274" t="s">
        <v>282</v>
      </c>
      <c r="AI78" s="274" t="s">
        <v>282</v>
      </c>
      <c r="AJ78" s="274" t="s">
        <v>282</v>
      </c>
      <c r="AK78" s="274" t="s">
        <v>282</v>
      </c>
      <c r="AL78" s="274" t="s">
        <v>282</v>
      </c>
      <c r="AM78" s="274" t="s">
        <v>282</v>
      </c>
      <c r="AN78" s="274" t="s">
        <v>282</v>
      </c>
      <c r="AO78" s="274" t="s">
        <v>282</v>
      </c>
      <c r="AP78" s="274" t="s">
        <v>282</v>
      </c>
      <c r="AQ78" s="274" t="s">
        <v>282</v>
      </c>
      <c r="AR78" s="274" t="s">
        <v>282</v>
      </c>
      <c r="AS78" s="274" t="s">
        <v>282</v>
      </c>
      <c r="AT78" s="274" t="s">
        <v>282</v>
      </c>
      <c r="AU78" s="274" t="s">
        <v>282</v>
      </c>
      <c r="AV78" s="274" t="s">
        <v>282</v>
      </c>
      <c r="AW78" s="274" t="s">
        <v>282</v>
      </c>
      <c r="AX78" s="274" t="s">
        <v>282</v>
      </c>
      <c r="AY78" s="274" t="s">
        <v>282</v>
      </c>
      <c r="AZ78" s="274" t="s">
        <v>282</v>
      </c>
      <c r="BA78" s="274" t="s">
        <v>282</v>
      </c>
      <c r="BB78" s="274" t="s">
        <v>282</v>
      </c>
      <c r="BC78" s="274" t="s">
        <v>282</v>
      </c>
      <c r="BD78" s="274" t="s">
        <v>282</v>
      </c>
      <c r="BE78" s="274" t="s">
        <v>282</v>
      </c>
      <c r="BF78" s="274" t="s">
        <v>282</v>
      </c>
      <c r="BG78" s="274" t="s">
        <v>282</v>
      </c>
      <c r="BH78" s="274" t="s">
        <v>282</v>
      </c>
      <c r="BI78" s="274" t="s">
        <v>282</v>
      </c>
      <c r="BJ78" s="274" t="s">
        <v>282</v>
      </c>
      <c r="BK78" s="274" t="s">
        <v>282</v>
      </c>
      <c r="BL78" s="274" t="s">
        <v>282</v>
      </c>
      <c r="BM78" s="274" t="s">
        <v>282</v>
      </c>
      <c r="BN78" s="274" t="s">
        <v>282</v>
      </c>
      <c r="BO78" s="274" t="s">
        <v>282</v>
      </c>
      <c r="BP78" s="274" t="s">
        <v>282</v>
      </c>
      <c r="BQ78" s="274" t="s">
        <v>282</v>
      </c>
      <c r="BR78" s="274" t="s">
        <v>282</v>
      </c>
      <c r="BS78" s="274" t="s">
        <v>282</v>
      </c>
      <c r="BT78" s="274" t="s">
        <v>282</v>
      </c>
      <c r="BU78" s="274" t="s">
        <v>282</v>
      </c>
      <c r="BV78" s="274" t="s">
        <v>282</v>
      </c>
      <c r="BW78" s="274" t="s">
        <v>282</v>
      </c>
      <c r="BX78" s="274" t="s">
        <v>282</v>
      </c>
      <c r="BY78" s="274" t="s">
        <v>282</v>
      </c>
      <c r="BZ78" s="274" t="s">
        <v>282</v>
      </c>
      <c r="CA78" s="274" t="s">
        <v>282</v>
      </c>
      <c r="CB78" s="274" t="s">
        <v>282</v>
      </c>
      <c r="CC78" s="274" t="s">
        <v>282</v>
      </c>
      <c r="CD78" s="274" t="s">
        <v>282</v>
      </c>
      <c r="CE78" s="32">
        <f t="shared" si="11"/>
        <v>0</v>
      </c>
    </row>
    <row r="79" spans="1:83">
      <c r="A79" s="33" t="s">
        <v>263</v>
      </c>
      <c r="B79" s="20"/>
      <c r="C79" s="274" t="s">
        <v>282</v>
      </c>
      <c r="D79" s="274" t="s">
        <v>282</v>
      </c>
      <c r="E79" s="274" t="s">
        <v>282</v>
      </c>
      <c r="F79" s="274" t="s">
        <v>282</v>
      </c>
      <c r="G79" s="274" t="s">
        <v>282</v>
      </c>
      <c r="H79" s="274" t="s">
        <v>282</v>
      </c>
      <c r="I79" s="274" t="s">
        <v>282</v>
      </c>
      <c r="J79" s="274" t="s">
        <v>282</v>
      </c>
      <c r="K79" s="274" t="s">
        <v>282</v>
      </c>
      <c r="L79" s="274" t="s">
        <v>282</v>
      </c>
      <c r="M79" s="274" t="s">
        <v>282</v>
      </c>
      <c r="N79" s="274" t="s">
        <v>282</v>
      </c>
      <c r="O79" s="274" t="s">
        <v>282</v>
      </c>
      <c r="P79" s="274" t="s">
        <v>282</v>
      </c>
      <c r="Q79" s="274" t="s">
        <v>282</v>
      </c>
      <c r="R79" s="274" t="s">
        <v>282</v>
      </c>
      <c r="S79" s="274" t="s">
        <v>282</v>
      </c>
      <c r="T79" s="274" t="s">
        <v>282</v>
      </c>
      <c r="U79" s="274" t="s">
        <v>282</v>
      </c>
      <c r="V79" s="274" t="s">
        <v>282</v>
      </c>
      <c r="W79" s="274" t="s">
        <v>282</v>
      </c>
      <c r="X79" s="274" t="s">
        <v>282</v>
      </c>
      <c r="Y79" s="274" t="s">
        <v>282</v>
      </c>
      <c r="Z79" s="274" t="s">
        <v>282</v>
      </c>
      <c r="AA79" s="274" t="s">
        <v>282</v>
      </c>
      <c r="AB79" s="274" t="s">
        <v>282</v>
      </c>
      <c r="AC79" s="274" t="s">
        <v>282</v>
      </c>
      <c r="AD79" s="274" t="s">
        <v>282</v>
      </c>
      <c r="AE79" s="274" t="s">
        <v>282</v>
      </c>
      <c r="AF79" s="274" t="s">
        <v>282</v>
      </c>
      <c r="AG79" s="274" t="s">
        <v>282</v>
      </c>
      <c r="AH79" s="274" t="s">
        <v>282</v>
      </c>
      <c r="AI79" s="274" t="s">
        <v>282</v>
      </c>
      <c r="AJ79" s="274" t="s">
        <v>282</v>
      </c>
      <c r="AK79" s="274" t="s">
        <v>282</v>
      </c>
      <c r="AL79" s="274" t="s">
        <v>282</v>
      </c>
      <c r="AM79" s="274" t="s">
        <v>282</v>
      </c>
      <c r="AN79" s="274" t="s">
        <v>282</v>
      </c>
      <c r="AO79" s="274" t="s">
        <v>282</v>
      </c>
      <c r="AP79" s="274" t="s">
        <v>282</v>
      </c>
      <c r="AQ79" s="274" t="s">
        <v>282</v>
      </c>
      <c r="AR79" s="274" t="s">
        <v>282</v>
      </c>
      <c r="AS79" s="274" t="s">
        <v>282</v>
      </c>
      <c r="AT79" s="274" t="s">
        <v>282</v>
      </c>
      <c r="AU79" s="274" t="s">
        <v>282</v>
      </c>
      <c r="AV79" s="274" t="s">
        <v>282</v>
      </c>
      <c r="AW79" s="274" t="s">
        <v>282</v>
      </c>
      <c r="AX79" s="274" t="s">
        <v>282</v>
      </c>
      <c r="AY79" s="274" t="s">
        <v>282</v>
      </c>
      <c r="AZ79" s="274" t="s">
        <v>282</v>
      </c>
      <c r="BA79" s="274" t="s">
        <v>282</v>
      </c>
      <c r="BB79" s="274" t="s">
        <v>282</v>
      </c>
      <c r="BC79" s="274" t="s">
        <v>282</v>
      </c>
      <c r="BD79" s="274" t="s">
        <v>282</v>
      </c>
      <c r="BE79" s="274" t="s">
        <v>282</v>
      </c>
      <c r="BF79" s="274" t="s">
        <v>282</v>
      </c>
      <c r="BG79" s="274" t="s">
        <v>282</v>
      </c>
      <c r="BH79" s="274" t="s">
        <v>282</v>
      </c>
      <c r="BI79" s="274" t="s">
        <v>282</v>
      </c>
      <c r="BJ79" s="274" t="s">
        <v>282</v>
      </c>
      <c r="BK79" s="274" t="s">
        <v>282</v>
      </c>
      <c r="BL79" s="274" t="s">
        <v>282</v>
      </c>
      <c r="BM79" s="274" t="s">
        <v>282</v>
      </c>
      <c r="BN79" s="274" t="s">
        <v>282</v>
      </c>
      <c r="BO79" s="274" t="s">
        <v>282</v>
      </c>
      <c r="BP79" s="274" t="s">
        <v>282</v>
      </c>
      <c r="BQ79" s="274" t="s">
        <v>282</v>
      </c>
      <c r="BR79" s="274" t="s">
        <v>282</v>
      </c>
      <c r="BS79" s="274" t="s">
        <v>282</v>
      </c>
      <c r="BT79" s="274" t="s">
        <v>282</v>
      </c>
      <c r="BU79" s="274" t="s">
        <v>282</v>
      </c>
      <c r="BV79" s="274" t="s">
        <v>282</v>
      </c>
      <c r="BW79" s="274" t="s">
        <v>282</v>
      </c>
      <c r="BX79" s="274" t="s">
        <v>282</v>
      </c>
      <c r="BY79" s="274" t="s">
        <v>282</v>
      </c>
      <c r="BZ79" s="274" t="s">
        <v>282</v>
      </c>
      <c r="CA79" s="274" t="s">
        <v>282</v>
      </c>
      <c r="CB79" s="274" t="s">
        <v>282</v>
      </c>
      <c r="CC79" s="274" t="s">
        <v>282</v>
      </c>
      <c r="CD79" s="274" t="s">
        <v>282</v>
      </c>
      <c r="CE79" s="32">
        <f t="shared" si="11"/>
        <v>0</v>
      </c>
    </row>
    <row r="80" spans="1:83">
      <c r="A80" s="33" t="s">
        <v>264</v>
      </c>
      <c r="B80" s="20"/>
      <c r="C80" s="274" t="s">
        <v>282</v>
      </c>
      <c r="D80" s="274" t="s">
        <v>282</v>
      </c>
      <c r="E80" s="274" t="s">
        <v>282</v>
      </c>
      <c r="F80" s="274" t="s">
        <v>282</v>
      </c>
      <c r="G80" s="274" t="s">
        <v>282</v>
      </c>
      <c r="H80" s="274" t="s">
        <v>282</v>
      </c>
      <c r="I80" s="274" t="s">
        <v>282</v>
      </c>
      <c r="J80" s="274" t="s">
        <v>282</v>
      </c>
      <c r="K80" s="274" t="s">
        <v>282</v>
      </c>
      <c r="L80" s="274" t="s">
        <v>282</v>
      </c>
      <c r="M80" s="274" t="s">
        <v>282</v>
      </c>
      <c r="N80" s="274" t="s">
        <v>282</v>
      </c>
      <c r="O80" s="274" t="s">
        <v>282</v>
      </c>
      <c r="P80" s="274" t="s">
        <v>282</v>
      </c>
      <c r="Q80" s="274" t="s">
        <v>282</v>
      </c>
      <c r="R80" s="274" t="s">
        <v>282</v>
      </c>
      <c r="S80" s="274" t="s">
        <v>282</v>
      </c>
      <c r="T80" s="274" t="s">
        <v>282</v>
      </c>
      <c r="U80" s="274" t="s">
        <v>282</v>
      </c>
      <c r="V80" s="274" t="s">
        <v>282</v>
      </c>
      <c r="W80" s="274" t="s">
        <v>282</v>
      </c>
      <c r="X80" s="274" t="s">
        <v>282</v>
      </c>
      <c r="Y80" s="274" t="s">
        <v>282</v>
      </c>
      <c r="Z80" s="274" t="s">
        <v>282</v>
      </c>
      <c r="AA80" s="274" t="s">
        <v>282</v>
      </c>
      <c r="AB80" s="274" t="s">
        <v>282</v>
      </c>
      <c r="AC80" s="274" t="s">
        <v>282</v>
      </c>
      <c r="AD80" s="274" t="s">
        <v>282</v>
      </c>
      <c r="AE80" s="274" t="s">
        <v>282</v>
      </c>
      <c r="AF80" s="274" t="s">
        <v>282</v>
      </c>
      <c r="AG80" s="274" t="s">
        <v>282</v>
      </c>
      <c r="AH80" s="274" t="s">
        <v>282</v>
      </c>
      <c r="AI80" s="274" t="s">
        <v>282</v>
      </c>
      <c r="AJ80" s="274" t="s">
        <v>282</v>
      </c>
      <c r="AK80" s="274" t="s">
        <v>282</v>
      </c>
      <c r="AL80" s="274" t="s">
        <v>282</v>
      </c>
      <c r="AM80" s="274" t="s">
        <v>282</v>
      </c>
      <c r="AN80" s="274" t="s">
        <v>282</v>
      </c>
      <c r="AO80" s="274" t="s">
        <v>282</v>
      </c>
      <c r="AP80" s="274" t="s">
        <v>282</v>
      </c>
      <c r="AQ80" s="274" t="s">
        <v>282</v>
      </c>
      <c r="AR80" s="274" t="s">
        <v>282</v>
      </c>
      <c r="AS80" s="274" t="s">
        <v>282</v>
      </c>
      <c r="AT80" s="274" t="s">
        <v>282</v>
      </c>
      <c r="AU80" s="274" t="s">
        <v>282</v>
      </c>
      <c r="AV80" s="274" t="s">
        <v>282</v>
      </c>
      <c r="AW80" s="274" t="s">
        <v>282</v>
      </c>
      <c r="AX80" s="274" t="s">
        <v>282</v>
      </c>
      <c r="AY80" s="274" t="s">
        <v>282</v>
      </c>
      <c r="AZ80" s="274" t="s">
        <v>282</v>
      </c>
      <c r="BA80" s="274" t="s">
        <v>282</v>
      </c>
      <c r="BB80" s="274" t="s">
        <v>282</v>
      </c>
      <c r="BC80" s="274" t="s">
        <v>282</v>
      </c>
      <c r="BD80" s="274" t="s">
        <v>282</v>
      </c>
      <c r="BE80" s="274" t="s">
        <v>282</v>
      </c>
      <c r="BF80" s="274" t="s">
        <v>282</v>
      </c>
      <c r="BG80" s="274" t="s">
        <v>282</v>
      </c>
      <c r="BH80" s="274" t="s">
        <v>282</v>
      </c>
      <c r="BI80" s="274" t="s">
        <v>282</v>
      </c>
      <c r="BJ80" s="274" t="s">
        <v>282</v>
      </c>
      <c r="BK80" s="274" t="s">
        <v>282</v>
      </c>
      <c r="BL80" s="274" t="s">
        <v>282</v>
      </c>
      <c r="BM80" s="274" t="s">
        <v>282</v>
      </c>
      <c r="BN80" s="274" t="s">
        <v>282</v>
      </c>
      <c r="BO80" s="274" t="s">
        <v>282</v>
      </c>
      <c r="BP80" s="274" t="s">
        <v>282</v>
      </c>
      <c r="BQ80" s="274" t="s">
        <v>282</v>
      </c>
      <c r="BR80" s="274" t="s">
        <v>282</v>
      </c>
      <c r="BS80" s="274" t="s">
        <v>282</v>
      </c>
      <c r="BT80" s="274" t="s">
        <v>282</v>
      </c>
      <c r="BU80" s="274" t="s">
        <v>282</v>
      </c>
      <c r="BV80" s="274" t="s">
        <v>282</v>
      </c>
      <c r="BW80" s="274" t="s">
        <v>282</v>
      </c>
      <c r="BX80" s="274" t="s">
        <v>282</v>
      </c>
      <c r="BY80" s="274" t="s">
        <v>282</v>
      </c>
      <c r="BZ80" s="274" t="s">
        <v>282</v>
      </c>
      <c r="CA80" s="274" t="s">
        <v>282</v>
      </c>
      <c r="CB80" s="274" t="s">
        <v>282</v>
      </c>
      <c r="CC80" s="274" t="s">
        <v>282</v>
      </c>
      <c r="CD80" s="274" t="s">
        <v>282</v>
      </c>
      <c r="CE80" s="32">
        <f t="shared" si="11"/>
        <v>0</v>
      </c>
    </row>
    <row r="81" spans="1:84">
      <c r="A81" s="33" t="s">
        <v>265</v>
      </c>
      <c r="B81" s="20"/>
      <c r="C81" s="274" t="s">
        <v>282</v>
      </c>
      <c r="D81" s="274" t="s">
        <v>282</v>
      </c>
      <c r="E81" s="274" t="s">
        <v>282</v>
      </c>
      <c r="F81" s="274" t="s">
        <v>282</v>
      </c>
      <c r="G81" s="274" t="s">
        <v>282</v>
      </c>
      <c r="H81" s="274" t="s">
        <v>282</v>
      </c>
      <c r="I81" s="274" t="s">
        <v>282</v>
      </c>
      <c r="J81" s="274" t="s">
        <v>282</v>
      </c>
      <c r="K81" s="274" t="s">
        <v>282</v>
      </c>
      <c r="L81" s="274" t="s">
        <v>282</v>
      </c>
      <c r="M81" s="274" t="s">
        <v>282</v>
      </c>
      <c r="N81" s="274" t="s">
        <v>282</v>
      </c>
      <c r="O81" s="274" t="s">
        <v>282</v>
      </c>
      <c r="P81" s="274" t="s">
        <v>282</v>
      </c>
      <c r="Q81" s="274" t="s">
        <v>282</v>
      </c>
      <c r="R81" s="274" t="s">
        <v>282</v>
      </c>
      <c r="S81" s="274" t="s">
        <v>282</v>
      </c>
      <c r="T81" s="274" t="s">
        <v>282</v>
      </c>
      <c r="U81" s="274" t="s">
        <v>282</v>
      </c>
      <c r="V81" s="274" t="s">
        <v>282</v>
      </c>
      <c r="W81" s="274" t="s">
        <v>282</v>
      </c>
      <c r="X81" s="274" t="s">
        <v>282</v>
      </c>
      <c r="Y81" s="274" t="s">
        <v>282</v>
      </c>
      <c r="Z81" s="274" t="s">
        <v>282</v>
      </c>
      <c r="AA81" s="274" t="s">
        <v>282</v>
      </c>
      <c r="AB81" s="274" t="s">
        <v>282</v>
      </c>
      <c r="AC81" s="274" t="s">
        <v>282</v>
      </c>
      <c r="AD81" s="274" t="s">
        <v>282</v>
      </c>
      <c r="AE81" s="274" t="s">
        <v>282</v>
      </c>
      <c r="AF81" s="274" t="s">
        <v>282</v>
      </c>
      <c r="AG81" s="274" t="s">
        <v>282</v>
      </c>
      <c r="AH81" s="274" t="s">
        <v>282</v>
      </c>
      <c r="AI81" s="274" t="s">
        <v>282</v>
      </c>
      <c r="AJ81" s="274" t="s">
        <v>282</v>
      </c>
      <c r="AK81" s="274" t="s">
        <v>282</v>
      </c>
      <c r="AL81" s="274" t="s">
        <v>282</v>
      </c>
      <c r="AM81" s="274" t="s">
        <v>282</v>
      </c>
      <c r="AN81" s="274" t="s">
        <v>282</v>
      </c>
      <c r="AO81" s="274" t="s">
        <v>282</v>
      </c>
      <c r="AP81" s="274" t="s">
        <v>282</v>
      </c>
      <c r="AQ81" s="274" t="s">
        <v>282</v>
      </c>
      <c r="AR81" s="274" t="s">
        <v>282</v>
      </c>
      <c r="AS81" s="274" t="s">
        <v>282</v>
      </c>
      <c r="AT81" s="274" t="s">
        <v>282</v>
      </c>
      <c r="AU81" s="274" t="s">
        <v>282</v>
      </c>
      <c r="AV81" s="274" t="s">
        <v>282</v>
      </c>
      <c r="AW81" s="274" t="s">
        <v>282</v>
      </c>
      <c r="AX81" s="274" t="s">
        <v>282</v>
      </c>
      <c r="AY81" s="274" t="s">
        <v>282</v>
      </c>
      <c r="AZ81" s="274" t="s">
        <v>282</v>
      </c>
      <c r="BA81" s="274" t="s">
        <v>282</v>
      </c>
      <c r="BB81" s="274" t="s">
        <v>282</v>
      </c>
      <c r="BC81" s="274" t="s">
        <v>282</v>
      </c>
      <c r="BD81" s="274" t="s">
        <v>282</v>
      </c>
      <c r="BE81" s="274" t="s">
        <v>282</v>
      </c>
      <c r="BF81" s="274" t="s">
        <v>282</v>
      </c>
      <c r="BG81" s="274" t="s">
        <v>282</v>
      </c>
      <c r="BH81" s="274" t="s">
        <v>282</v>
      </c>
      <c r="BI81" s="274" t="s">
        <v>282</v>
      </c>
      <c r="BJ81" s="274" t="s">
        <v>282</v>
      </c>
      <c r="BK81" s="274" t="s">
        <v>282</v>
      </c>
      <c r="BL81" s="274" t="s">
        <v>282</v>
      </c>
      <c r="BM81" s="274" t="s">
        <v>282</v>
      </c>
      <c r="BN81" s="274" t="s">
        <v>282</v>
      </c>
      <c r="BO81" s="274" t="s">
        <v>282</v>
      </c>
      <c r="BP81" s="274" t="s">
        <v>282</v>
      </c>
      <c r="BQ81" s="274" t="s">
        <v>282</v>
      </c>
      <c r="BR81" s="274" t="s">
        <v>282</v>
      </c>
      <c r="BS81" s="274" t="s">
        <v>282</v>
      </c>
      <c r="BT81" s="274" t="s">
        <v>282</v>
      </c>
      <c r="BU81" s="274" t="s">
        <v>282</v>
      </c>
      <c r="BV81" s="274" t="s">
        <v>282</v>
      </c>
      <c r="BW81" s="274" t="s">
        <v>282</v>
      </c>
      <c r="BX81" s="274" t="s">
        <v>282</v>
      </c>
      <c r="BY81" s="274" t="s">
        <v>282</v>
      </c>
      <c r="BZ81" s="274" t="s">
        <v>282</v>
      </c>
      <c r="CA81" s="274" t="s">
        <v>282</v>
      </c>
      <c r="CB81" s="274" t="s">
        <v>282</v>
      </c>
      <c r="CC81" s="274" t="s">
        <v>282</v>
      </c>
      <c r="CD81" s="274" t="s">
        <v>282</v>
      </c>
      <c r="CE81" s="32">
        <f t="shared" si="11"/>
        <v>0</v>
      </c>
    </row>
    <row r="82" spans="1:84">
      <c r="A82" s="33" t="s">
        <v>266</v>
      </c>
      <c r="B82" s="20"/>
      <c r="C82" s="274" t="s">
        <v>282</v>
      </c>
      <c r="D82" s="274" t="s">
        <v>282</v>
      </c>
      <c r="E82" s="274" t="s">
        <v>282</v>
      </c>
      <c r="F82" s="274" t="s">
        <v>282</v>
      </c>
      <c r="G82" s="274" t="s">
        <v>282</v>
      </c>
      <c r="H82" s="274" t="s">
        <v>282</v>
      </c>
      <c r="I82" s="274" t="s">
        <v>282</v>
      </c>
      <c r="J82" s="274" t="s">
        <v>282</v>
      </c>
      <c r="K82" s="274" t="s">
        <v>282</v>
      </c>
      <c r="L82" s="274" t="s">
        <v>282</v>
      </c>
      <c r="M82" s="274" t="s">
        <v>282</v>
      </c>
      <c r="N82" s="274" t="s">
        <v>282</v>
      </c>
      <c r="O82" s="274" t="s">
        <v>282</v>
      </c>
      <c r="P82" s="274" t="s">
        <v>282</v>
      </c>
      <c r="Q82" s="274" t="s">
        <v>282</v>
      </c>
      <c r="R82" s="274" t="s">
        <v>282</v>
      </c>
      <c r="S82" s="274" t="s">
        <v>282</v>
      </c>
      <c r="T82" s="274" t="s">
        <v>282</v>
      </c>
      <c r="U82" s="274" t="s">
        <v>282</v>
      </c>
      <c r="V82" s="274" t="s">
        <v>282</v>
      </c>
      <c r="W82" s="274" t="s">
        <v>282</v>
      </c>
      <c r="X82" s="274" t="s">
        <v>282</v>
      </c>
      <c r="Y82" s="274" t="s">
        <v>282</v>
      </c>
      <c r="Z82" s="274" t="s">
        <v>282</v>
      </c>
      <c r="AA82" s="274" t="s">
        <v>282</v>
      </c>
      <c r="AB82" s="274" t="s">
        <v>282</v>
      </c>
      <c r="AC82" s="274" t="s">
        <v>282</v>
      </c>
      <c r="AD82" s="274" t="s">
        <v>282</v>
      </c>
      <c r="AE82" s="274" t="s">
        <v>282</v>
      </c>
      <c r="AF82" s="274" t="s">
        <v>282</v>
      </c>
      <c r="AG82" s="274" t="s">
        <v>282</v>
      </c>
      <c r="AH82" s="274" t="s">
        <v>282</v>
      </c>
      <c r="AI82" s="274" t="s">
        <v>282</v>
      </c>
      <c r="AJ82" s="274" t="s">
        <v>282</v>
      </c>
      <c r="AK82" s="274" t="s">
        <v>282</v>
      </c>
      <c r="AL82" s="274" t="s">
        <v>282</v>
      </c>
      <c r="AM82" s="274" t="s">
        <v>282</v>
      </c>
      <c r="AN82" s="274" t="s">
        <v>282</v>
      </c>
      <c r="AO82" s="274" t="s">
        <v>282</v>
      </c>
      <c r="AP82" s="274" t="s">
        <v>282</v>
      </c>
      <c r="AQ82" s="274" t="s">
        <v>282</v>
      </c>
      <c r="AR82" s="274" t="s">
        <v>282</v>
      </c>
      <c r="AS82" s="274" t="s">
        <v>282</v>
      </c>
      <c r="AT82" s="274" t="s">
        <v>282</v>
      </c>
      <c r="AU82" s="274" t="s">
        <v>282</v>
      </c>
      <c r="AV82" s="274" t="s">
        <v>282</v>
      </c>
      <c r="AW82" s="274" t="s">
        <v>282</v>
      </c>
      <c r="AX82" s="274" t="s">
        <v>282</v>
      </c>
      <c r="AY82" s="274" t="s">
        <v>282</v>
      </c>
      <c r="AZ82" s="274" t="s">
        <v>282</v>
      </c>
      <c r="BA82" s="274" t="s">
        <v>282</v>
      </c>
      <c r="BB82" s="274" t="s">
        <v>282</v>
      </c>
      <c r="BC82" s="274" t="s">
        <v>282</v>
      </c>
      <c r="BD82" s="274" t="s">
        <v>282</v>
      </c>
      <c r="BE82" s="274" t="s">
        <v>282</v>
      </c>
      <c r="BF82" s="274" t="s">
        <v>282</v>
      </c>
      <c r="BG82" s="274" t="s">
        <v>282</v>
      </c>
      <c r="BH82" s="274" t="s">
        <v>282</v>
      </c>
      <c r="BI82" s="274" t="s">
        <v>282</v>
      </c>
      <c r="BJ82" s="274" t="s">
        <v>282</v>
      </c>
      <c r="BK82" s="274" t="s">
        <v>282</v>
      </c>
      <c r="BL82" s="274" t="s">
        <v>282</v>
      </c>
      <c r="BM82" s="274" t="s">
        <v>282</v>
      </c>
      <c r="BN82" s="274" t="s">
        <v>282</v>
      </c>
      <c r="BO82" s="274" t="s">
        <v>282</v>
      </c>
      <c r="BP82" s="274" t="s">
        <v>282</v>
      </c>
      <c r="BQ82" s="274" t="s">
        <v>282</v>
      </c>
      <c r="BR82" s="274" t="s">
        <v>282</v>
      </c>
      <c r="BS82" s="274" t="s">
        <v>282</v>
      </c>
      <c r="BT82" s="274" t="s">
        <v>282</v>
      </c>
      <c r="BU82" s="274" t="s">
        <v>282</v>
      </c>
      <c r="BV82" s="274" t="s">
        <v>282</v>
      </c>
      <c r="BW82" s="274" t="s">
        <v>282</v>
      </c>
      <c r="BX82" s="274" t="s">
        <v>282</v>
      </c>
      <c r="BY82" s="274" t="s">
        <v>282</v>
      </c>
      <c r="BZ82" s="274" t="s">
        <v>282</v>
      </c>
      <c r="CA82" s="274" t="s">
        <v>282</v>
      </c>
      <c r="CB82" s="274" t="s">
        <v>282</v>
      </c>
      <c r="CC82" s="274" t="s">
        <v>282</v>
      </c>
      <c r="CD82" s="274" t="s">
        <v>282</v>
      </c>
      <c r="CE82" s="32">
        <f t="shared" si="11"/>
        <v>0</v>
      </c>
    </row>
    <row r="83" spans="1:84">
      <c r="A83" s="33" t="s">
        <v>267</v>
      </c>
      <c r="B83" s="20"/>
      <c r="C83" s="274" t="s">
        <v>282</v>
      </c>
      <c r="D83" s="274" t="s">
        <v>282</v>
      </c>
      <c r="E83" s="274" t="s">
        <v>282</v>
      </c>
      <c r="F83" s="274" t="s">
        <v>282</v>
      </c>
      <c r="G83" s="274" t="s">
        <v>282</v>
      </c>
      <c r="H83" s="274" t="s">
        <v>282</v>
      </c>
      <c r="I83" s="274" t="s">
        <v>282</v>
      </c>
      <c r="J83" s="274" t="s">
        <v>282</v>
      </c>
      <c r="K83" s="274" t="s">
        <v>282</v>
      </c>
      <c r="L83" s="274" t="s">
        <v>282</v>
      </c>
      <c r="M83" s="274" t="s">
        <v>282</v>
      </c>
      <c r="N83" s="274" t="s">
        <v>282</v>
      </c>
      <c r="O83" s="274" t="s">
        <v>282</v>
      </c>
      <c r="P83" s="274" t="s">
        <v>282</v>
      </c>
      <c r="Q83" s="274" t="s">
        <v>282</v>
      </c>
      <c r="R83" s="274" t="s">
        <v>282</v>
      </c>
      <c r="S83" s="274" t="s">
        <v>282</v>
      </c>
      <c r="T83" s="274" t="s">
        <v>282</v>
      </c>
      <c r="U83" s="274" t="s">
        <v>282</v>
      </c>
      <c r="V83" s="274" t="s">
        <v>282</v>
      </c>
      <c r="W83" s="274" t="s">
        <v>282</v>
      </c>
      <c r="X83" s="274" t="s">
        <v>282</v>
      </c>
      <c r="Y83" s="274" t="s">
        <v>282</v>
      </c>
      <c r="Z83" s="274" t="s">
        <v>282</v>
      </c>
      <c r="AA83" s="274" t="s">
        <v>282</v>
      </c>
      <c r="AB83" s="274" t="s">
        <v>282</v>
      </c>
      <c r="AC83" s="274" t="s">
        <v>282</v>
      </c>
      <c r="AD83" s="274" t="s">
        <v>282</v>
      </c>
      <c r="AE83" s="274" t="s">
        <v>282</v>
      </c>
      <c r="AF83" s="274" t="s">
        <v>282</v>
      </c>
      <c r="AG83" s="274" t="s">
        <v>282</v>
      </c>
      <c r="AH83" s="274" t="s">
        <v>282</v>
      </c>
      <c r="AI83" s="274" t="s">
        <v>282</v>
      </c>
      <c r="AJ83" s="274" t="s">
        <v>282</v>
      </c>
      <c r="AK83" s="274" t="s">
        <v>282</v>
      </c>
      <c r="AL83" s="274" t="s">
        <v>282</v>
      </c>
      <c r="AM83" s="274" t="s">
        <v>282</v>
      </c>
      <c r="AN83" s="274" t="s">
        <v>282</v>
      </c>
      <c r="AO83" s="274" t="s">
        <v>282</v>
      </c>
      <c r="AP83" s="274" t="s">
        <v>282</v>
      </c>
      <c r="AQ83" s="274" t="s">
        <v>282</v>
      </c>
      <c r="AR83" s="274" t="s">
        <v>282</v>
      </c>
      <c r="AS83" s="274" t="s">
        <v>282</v>
      </c>
      <c r="AT83" s="274" t="s">
        <v>282</v>
      </c>
      <c r="AU83" s="274" t="s">
        <v>282</v>
      </c>
      <c r="AV83" s="274" t="s">
        <v>282</v>
      </c>
      <c r="AW83" s="274" t="s">
        <v>282</v>
      </c>
      <c r="AX83" s="274" t="s">
        <v>282</v>
      </c>
      <c r="AY83" s="274" t="s">
        <v>282</v>
      </c>
      <c r="AZ83" s="274" t="s">
        <v>282</v>
      </c>
      <c r="BA83" s="274" t="s">
        <v>282</v>
      </c>
      <c r="BB83" s="274" t="s">
        <v>282</v>
      </c>
      <c r="BC83" s="274" t="s">
        <v>282</v>
      </c>
      <c r="BD83" s="274" t="s">
        <v>282</v>
      </c>
      <c r="BE83" s="274" t="s">
        <v>282</v>
      </c>
      <c r="BF83" s="274" t="s">
        <v>282</v>
      </c>
      <c r="BG83" s="274" t="s">
        <v>282</v>
      </c>
      <c r="BH83" s="274" t="s">
        <v>282</v>
      </c>
      <c r="BI83" s="274" t="s">
        <v>282</v>
      </c>
      <c r="BJ83" s="274" t="s">
        <v>282</v>
      </c>
      <c r="BK83" s="274" t="s">
        <v>282</v>
      </c>
      <c r="BL83" s="274" t="s">
        <v>282</v>
      </c>
      <c r="BM83" s="274" t="s">
        <v>282</v>
      </c>
      <c r="BN83" s="274" t="s">
        <v>282</v>
      </c>
      <c r="BO83" s="274" t="s">
        <v>282</v>
      </c>
      <c r="BP83" s="274" t="s">
        <v>282</v>
      </c>
      <c r="BQ83" s="274" t="s">
        <v>282</v>
      </c>
      <c r="BR83" s="274" t="s">
        <v>282</v>
      </c>
      <c r="BS83" s="274" t="s">
        <v>282</v>
      </c>
      <c r="BT83" s="274" t="s">
        <v>282</v>
      </c>
      <c r="BU83" s="274" t="s">
        <v>282</v>
      </c>
      <c r="BV83" s="274" t="s">
        <v>282</v>
      </c>
      <c r="BW83" s="274" t="s">
        <v>282</v>
      </c>
      <c r="BX83" s="274" t="s">
        <v>282</v>
      </c>
      <c r="BY83" s="274" t="s">
        <v>282</v>
      </c>
      <c r="BZ83" s="274" t="s">
        <v>282</v>
      </c>
      <c r="CA83" s="274" t="s">
        <v>282</v>
      </c>
      <c r="CB83" s="274" t="s">
        <v>282</v>
      </c>
      <c r="CC83" s="274" t="s">
        <v>282</v>
      </c>
      <c r="CD83" s="274" t="s">
        <v>282</v>
      </c>
      <c r="CE83" s="32">
        <f t="shared" si="11"/>
        <v>0</v>
      </c>
    </row>
    <row r="84" spans="1:84">
      <c r="A84" s="33" t="s">
        <v>268</v>
      </c>
      <c r="B84" s="20"/>
      <c r="C84" s="24"/>
      <c r="D84" s="24"/>
      <c r="E84" s="30">
        <v>174</v>
      </c>
      <c r="F84" s="30"/>
      <c r="G84" s="24"/>
      <c r="H84" s="24"/>
      <c r="I84" s="30"/>
      <c r="J84" s="30"/>
      <c r="K84" s="30"/>
      <c r="L84" s="30">
        <v>8889</v>
      </c>
      <c r="M84" s="24"/>
      <c r="N84" s="24">
        <v>1890</v>
      </c>
      <c r="O84" s="24"/>
      <c r="P84" s="30"/>
      <c r="Q84" s="30"/>
      <c r="R84" s="31"/>
      <c r="S84" s="30"/>
      <c r="T84" s="24"/>
      <c r="U84" s="30">
        <v>34</v>
      </c>
      <c r="V84" s="30">
        <v>0</v>
      </c>
      <c r="W84" s="24"/>
      <c r="X84" s="30"/>
      <c r="Y84" s="30">
        <v>4736</v>
      </c>
      <c r="Z84" s="30"/>
      <c r="AA84" s="30"/>
      <c r="AB84" s="30"/>
      <c r="AC84" s="30"/>
      <c r="AD84" s="30"/>
      <c r="AE84" s="30">
        <v>627</v>
      </c>
      <c r="AF84" s="30"/>
      <c r="AG84" s="30">
        <v>2041</v>
      </c>
      <c r="AH84" s="30">
        <v>5522</v>
      </c>
      <c r="AI84" s="30"/>
      <c r="AJ84" s="30">
        <v>36654</v>
      </c>
      <c r="AK84" s="30"/>
      <c r="AL84" s="30"/>
      <c r="AM84" s="30"/>
      <c r="AN84" s="30"/>
      <c r="AO84" s="24"/>
      <c r="AP84" s="30"/>
      <c r="AQ84" s="24"/>
      <c r="AR84" s="24"/>
      <c r="AS84" s="24"/>
      <c r="AT84" s="24"/>
      <c r="AU84" s="30"/>
      <c r="AV84" s="30"/>
      <c r="AW84" s="30"/>
      <c r="AX84" s="30"/>
      <c r="AY84" s="30"/>
      <c r="AZ84" s="30"/>
      <c r="BA84" s="30">
        <v>72</v>
      </c>
      <c r="BB84" s="30"/>
      <c r="BC84" s="30"/>
      <c r="BD84" s="30">
        <v>836</v>
      </c>
      <c r="BE84" s="30">
        <v>218</v>
      </c>
      <c r="BF84" s="30"/>
      <c r="BG84" s="30"/>
      <c r="BH84" s="31"/>
      <c r="BI84" s="30"/>
      <c r="BJ84" s="30"/>
      <c r="BK84" s="30"/>
      <c r="BL84" s="30"/>
      <c r="BM84" s="30">
        <v>28883</v>
      </c>
      <c r="BN84" s="30">
        <v>511212</v>
      </c>
      <c r="BO84" s="30"/>
      <c r="BP84" s="30"/>
      <c r="BQ84" s="30"/>
      <c r="BR84" s="30"/>
      <c r="BS84" s="30"/>
      <c r="BT84" s="30"/>
      <c r="BU84" s="30"/>
      <c r="BV84" s="30">
        <v>0</v>
      </c>
      <c r="BW84" s="30"/>
      <c r="BX84" s="30"/>
      <c r="BY84" s="30">
        <v>13837</v>
      </c>
      <c r="BZ84" s="30"/>
      <c r="CA84" s="30"/>
      <c r="CB84" s="30"/>
      <c r="CC84" s="30"/>
      <c r="CD84" s="35">
        <v>156882</v>
      </c>
      <c r="CE84" s="32">
        <f t="shared" si="11"/>
        <v>772507</v>
      </c>
    </row>
    <row r="85" spans="1:84">
      <c r="A85" s="39" t="s">
        <v>269</v>
      </c>
      <c r="B85" s="20"/>
      <c r="C85" s="213"/>
      <c r="D85" s="213"/>
      <c r="E85" s="213">
        <v>0</v>
      </c>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35"/>
      <c r="CE85" s="32">
        <f t="shared" si="11"/>
        <v>0</v>
      </c>
    </row>
    <row r="86" spans="1:84">
      <c r="A86" s="39" t="s">
        <v>270</v>
      </c>
      <c r="B86" s="32"/>
      <c r="C86" s="32">
        <f>SUM(C62:C70)-C85</f>
        <v>0</v>
      </c>
      <c r="D86" s="32">
        <f t="shared" ref="D86:BO86" si="12">SUM(D62:D70)-D85</f>
        <v>0</v>
      </c>
      <c r="E86" s="32">
        <f t="shared" si="12"/>
        <v>41961</v>
      </c>
      <c r="F86" s="32">
        <f t="shared" si="12"/>
        <v>0</v>
      </c>
      <c r="G86" s="32">
        <f t="shared" si="12"/>
        <v>0</v>
      </c>
      <c r="H86" s="32">
        <f t="shared" si="12"/>
        <v>0</v>
      </c>
      <c r="I86" s="32">
        <f t="shared" si="12"/>
        <v>0</v>
      </c>
      <c r="J86" s="32">
        <f t="shared" si="12"/>
        <v>0</v>
      </c>
      <c r="K86" s="32">
        <f t="shared" si="12"/>
        <v>0</v>
      </c>
      <c r="L86" s="32">
        <f t="shared" si="12"/>
        <v>1986891</v>
      </c>
      <c r="M86" s="32">
        <f t="shared" si="12"/>
        <v>0</v>
      </c>
      <c r="N86" s="32">
        <f t="shared" si="12"/>
        <v>511534</v>
      </c>
      <c r="O86" s="32">
        <f t="shared" si="12"/>
        <v>0</v>
      </c>
      <c r="P86" s="32">
        <f t="shared" si="12"/>
        <v>33576</v>
      </c>
      <c r="Q86" s="32">
        <f t="shared" si="12"/>
        <v>0</v>
      </c>
      <c r="R86" s="32">
        <f t="shared" si="12"/>
        <v>0</v>
      </c>
      <c r="S86" s="32">
        <f t="shared" si="12"/>
        <v>39338</v>
      </c>
      <c r="T86" s="32">
        <f t="shared" si="12"/>
        <v>0</v>
      </c>
      <c r="U86" s="32">
        <f t="shared" si="12"/>
        <v>403122</v>
      </c>
      <c r="V86" s="32">
        <f t="shared" si="12"/>
        <v>19742</v>
      </c>
      <c r="W86" s="32">
        <f t="shared" si="12"/>
        <v>0</v>
      </c>
      <c r="X86" s="32">
        <f t="shared" si="12"/>
        <v>0</v>
      </c>
      <c r="Y86" s="32">
        <f t="shared" si="12"/>
        <v>151988</v>
      </c>
      <c r="Z86" s="32">
        <f t="shared" si="12"/>
        <v>0</v>
      </c>
      <c r="AA86" s="32">
        <f t="shared" si="12"/>
        <v>0</v>
      </c>
      <c r="AB86" s="32">
        <f t="shared" si="12"/>
        <v>307908</v>
      </c>
      <c r="AC86" s="32">
        <f t="shared" si="12"/>
        <v>0</v>
      </c>
      <c r="AD86" s="32">
        <f t="shared" si="12"/>
        <v>0</v>
      </c>
      <c r="AE86" s="32">
        <f t="shared" si="12"/>
        <v>465527</v>
      </c>
      <c r="AF86" s="32">
        <f t="shared" si="12"/>
        <v>0</v>
      </c>
      <c r="AG86" s="32">
        <f t="shared" si="12"/>
        <v>186131</v>
      </c>
      <c r="AH86" s="32">
        <f t="shared" si="12"/>
        <v>107036</v>
      </c>
      <c r="AI86" s="32">
        <f t="shared" si="12"/>
        <v>0</v>
      </c>
      <c r="AJ86" s="32">
        <f t="shared" si="12"/>
        <v>1074238</v>
      </c>
      <c r="AK86" s="32">
        <f t="shared" si="12"/>
        <v>0</v>
      </c>
      <c r="AL86" s="32">
        <f t="shared" si="12"/>
        <v>0</v>
      </c>
      <c r="AM86" s="32">
        <f t="shared" si="12"/>
        <v>0</v>
      </c>
      <c r="AN86" s="32">
        <f t="shared" si="12"/>
        <v>0</v>
      </c>
      <c r="AO86" s="32">
        <f t="shared" si="12"/>
        <v>0</v>
      </c>
      <c r="AP86" s="32">
        <f t="shared" si="12"/>
        <v>0</v>
      </c>
      <c r="AQ86" s="32">
        <f t="shared" si="12"/>
        <v>0</v>
      </c>
      <c r="AR86" s="32">
        <f t="shared" si="12"/>
        <v>0</v>
      </c>
      <c r="AS86" s="32">
        <f t="shared" si="12"/>
        <v>0</v>
      </c>
      <c r="AT86" s="32">
        <f t="shared" si="12"/>
        <v>0</v>
      </c>
      <c r="AU86" s="32">
        <f t="shared" si="12"/>
        <v>0</v>
      </c>
      <c r="AV86" s="32">
        <f t="shared" si="12"/>
        <v>0</v>
      </c>
      <c r="AW86" s="32">
        <f t="shared" si="12"/>
        <v>0</v>
      </c>
      <c r="AX86" s="32">
        <f t="shared" si="12"/>
        <v>0</v>
      </c>
      <c r="AY86" s="32">
        <f t="shared" si="12"/>
        <v>452172</v>
      </c>
      <c r="AZ86" s="32">
        <f t="shared" si="12"/>
        <v>13280</v>
      </c>
      <c r="BA86" s="32">
        <f t="shared" si="12"/>
        <v>123281</v>
      </c>
      <c r="BB86" s="32">
        <f t="shared" si="12"/>
        <v>114318</v>
      </c>
      <c r="BC86" s="32">
        <f t="shared" si="12"/>
        <v>0</v>
      </c>
      <c r="BD86" s="32">
        <f t="shared" si="12"/>
        <v>166602</v>
      </c>
      <c r="BE86" s="32">
        <f t="shared" si="12"/>
        <v>546514</v>
      </c>
      <c r="BF86" s="32">
        <f t="shared" si="12"/>
        <v>178251</v>
      </c>
      <c r="BG86" s="32">
        <f t="shared" si="12"/>
        <v>0</v>
      </c>
      <c r="BH86" s="32">
        <f t="shared" si="12"/>
        <v>0</v>
      </c>
      <c r="BI86" s="32">
        <f t="shared" si="12"/>
        <v>0</v>
      </c>
      <c r="BJ86" s="32">
        <f t="shared" si="12"/>
        <v>0</v>
      </c>
      <c r="BK86" s="32">
        <f t="shared" si="12"/>
        <v>0</v>
      </c>
      <c r="BL86" s="32">
        <f t="shared" si="12"/>
        <v>60269</v>
      </c>
      <c r="BM86" s="32">
        <f t="shared" si="12"/>
        <v>1181679</v>
      </c>
      <c r="BN86" s="32">
        <f t="shared" si="12"/>
        <v>1334784</v>
      </c>
      <c r="BO86" s="32">
        <f t="shared" si="12"/>
        <v>15826</v>
      </c>
      <c r="BP86" s="32">
        <f t="shared" ref="BP86:CD86" si="13">SUM(BP62:BP70)-BP85</f>
        <v>0</v>
      </c>
      <c r="BQ86" s="32">
        <f t="shared" si="13"/>
        <v>0</v>
      </c>
      <c r="BR86" s="32">
        <f t="shared" si="13"/>
        <v>0</v>
      </c>
      <c r="BS86" s="32">
        <f t="shared" si="13"/>
        <v>0</v>
      </c>
      <c r="BT86" s="32">
        <f t="shared" si="13"/>
        <v>0</v>
      </c>
      <c r="BU86" s="32">
        <f t="shared" si="13"/>
        <v>0</v>
      </c>
      <c r="BV86" s="32">
        <f t="shared" si="13"/>
        <v>78206</v>
      </c>
      <c r="BW86" s="32">
        <f t="shared" si="13"/>
        <v>0</v>
      </c>
      <c r="BX86" s="32">
        <f t="shared" si="13"/>
        <v>0</v>
      </c>
      <c r="BY86" s="32">
        <f t="shared" si="13"/>
        <v>311533</v>
      </c>
      <c r="BZ86" s="32">
        <f t="shared" si="13"/>
        <v>0</v>
      </c>
      <c r="CA86" s="32">
        <f t="shared" si="13"/>
        <v>0</v>
      </c>
      <c r="CB86" s="32">
        <f t="shared" si="13"/>
        <v>0</v>
      </c>
      <c r="CC86" s="32">
        <f t="shared" si="13"/>
        <v>0</v>
      </c>
      <c r="CD86" s="32">
        <f t="shared" si="13"/>
        <v>156882</v>
      </c>
      <c r="CE86" s="32">
        <f t="shared" si="11"/>
        <v>10062589</v>
      </c>
    </row>
    <row r="87" spans="1:84">
      <c r="A87" s="39" t="s">
        <v>271</v>
      </c>
      <c r="B87" s="32"/>
      <c r="C87" s="29" t="s">
        <v>233</v>
      </c>
      <c r="D87" s="29" t="s">
        <v>233</v>
      </c>
      <c r="E87" s="29" t="s">
        <v>233</v>
      </c>
      <c r="F87" s="29" t="s">
        <v>233</v>
      </c>
      <c r="G87" s="29" t="s">
        <v>233</v>
      </c>
      <c r="H87" s="29" t="s">
        <v>233</v>
      </c>
      <c r="I87" s="29" t="s">
        <v>233</v>
      </c>
      <c r="J87" s="29" t="s">
        <v>233</v>
      </c>
      <c r="K87" s="36" t="s">
        <v>233</v>
      </c>
      <c r="L87" s="29" t="s">
        <v>233</v>
      </c>
      <c r="M87" s="29" t="s">
        <v>233</v>
      </c>
      <c r="N87" s="29" t="s">
        <v>233</v>
      </c>
      <c r="O87" s="29" t="s">
        <v>233</v>
      </c>
      <c r="P87" s="29" t="s">
        <v>233</v>
      </c>
      <c r="Q87" s="29" t="s">
        <v>233</v>
      </c>
      <c r="R87" s="29" t="s">
        <v>233</v>
      </c>
      <c r="S87" s="29" t="s">
        <v>233</v>
      </c>
      <c r="T87" s="29" t="s">
        <v>233</v>
      </c>
      <c r="U87" s="29" t="s">
        <v>233</v>
      </c>
      <c r="V87" s="29" t="s">
        <v>233</v>
      </c>
      <c r="W87" s="29" t="s">
        <v>233</v>
      </c>
      <c r="X87" s="29" t="s">
        <v>233</v>
      </c>
      <c r="Y87" s="29" t="s">
        <v>233</v>
      </c>
      <c r="Z87" s="29" t="s">
        <v>233</v>
      </c>
      <c r="AA87" s="29" t="s">
        <v>233</v>
      </c>
      <c r="AB87" s="29" t="s">
        <v>233</v>
      </c>
      <c r="AC87" s="29" t="s">
        <v>233</v>
      </c>
      <c r="AD87" s="29" t="s">
        <v>233</v>
      </c>
      <c r="AE87" s="29" t="s">
        <v>233</v>
      </c>
      <c r="AF87" s="29" t="s">
        <v>233</v>
      </c>
      <c r="AG87" s="29" t="s">
        <v>233</v>
      </c>
      <c r="AH87" s="29" t="s">
        <v>233</v>
      </c>
      <c r="AI87" s="29" t="s">
        <v>233</v>
      </c>
      <c r="AJ87" s="29" t="s">
        <v>233</v>
      </c>
      <c r="AK87" s="29" t="s">
        <v>233</v>
      </c>
      <c r="AL87" s="29" t="s">
        <v>233</v>
      </c>
      <c r="AM87" s="29" t="s">
        <v>233</v>
      </c>
      <c r="AN87" s="29" t="s">
        <v>233</v>
      </c>
      <c r="AO87" s="29" t="s">
        <v>233</v>
      </c>
      <c r="AP87" s="29" t="s">
        <v>233</v>
      </c>
      <c r="AQ87" s="29" t="s">
        <v>233</v>
      </c>
      <c r="AR87" s="29" t="s">
        <v>233</v>
      </c>
      <c r="AS87" s="29" t="s">
        <v>233</v>
      </c>
      <c r="AT87" s="29" t="s">
        <v>233</v>
      </c>
      <c r="AU87" s="29" t="s">
        <v>233</v>
      </c>
      <c r="AV87" s="29" t="s">
        <v>233</v>
      </c>
      <c r="AW87" s="29" t="s">
        <v>233</v>
      </c>
      <c r="AX87" s="29" t="s">
        <v>233</v>
      </c>
      <c r="AY87" s="29" t="s">
        <v>233</v>
      </c>
      <c r="AZ87" s="29" t="s">
        <v>233</v>
      </c>
      <c r="BA87" s="29" t="s">
        <v>233</v>
      </c>
      <c r="BB87" s="29" t="s">
        <v>233</v>
      </c>
      <c r="BC87" s="29" t="s">
        <v>233</v>
      </c>
      <c r="BD87" s="29" t="s">
        <v>233</v>
      </c>
      <c r="BE87" s="29" t="s">
        <v>233</v>
      </c>
      <c r="BF87" s="29" t="s">
        <v>233</v>
      </c>
      <c r="BG87" s="29" t="s">
        <v>233</v>
      </c>
      <c r="BH87" s="29" t="s">
        <v>233</v>
      </c>
      <c r="BI87" s="29" t="s">
        <v>233</v>
      </c>
      <c r="BJ87" s="29" t="s">
        <v>233</v>
      </c>
      <c r="BK87" s="29" t="s">
        <v>233</v>
      </c>
      <c r="BL87" s="29" t="s">
        <v>233</v>
      </c>
      <c r="BM87" s="29" t="s">
        <v>233</v>
      </c>
      <c r="BN87" s="29" t="s">
        <v>233</v>
      </c>
      <c r="BO87" s="29" t="s">
        <v>233</v>
      </c>
      <c r="BP87" s="29" t="s">
        <v>233</v>
      </c>
      <c r="BQ87" s="29" t="s">
        <v>233</v>
      </c>
      <c r="BR87" s="29" t="s">
        <v>233</v>
      </c>
      <c r="BS87" s="29" t="s">
        <v>233</v>
      </c>
      <c r="BT87" s="29" t="s">
        <v>233</v>
      </c>
      <c r="BU87" s="29" t="s">
        <v>233</v>
      </c>
      <c r="BV87" s="29" t="s">
        <v>233</v>
      </c>
      <c r="BW87" s="29" t="s">
        <v>233</v>
      </c>
      <c r="BX87" s="29" t="s">
        <v>233</v>
      </c>
      <c r="BY87" s="29" t="s">
        <v>233</v>
      </c>
      <c r="BZ87" s="29" t="s">
        <v>233</v>
      </c>
      <c r="CA87" s="29" t="s">
        <v>233</v>
      </c>
      <c r="CB87" s="29" t="s">
        <v>233</v>
      </c>
      <c r="CC87" s="29" t="s">
        <v>233</v>
      </c>
      <c r="CD87" s="29" t="s">
        <v>233</v>
      </c>
      <c r="CE87" s="35">
        <v>832952</v>
      </c>
    </row>
    <row r="88" spans="1:84">
      <c r="A88" s="26" t="s">
        <v>272</v>
      </c>
      <c r="B88" s="20"/>
      <c r="C88" s="213"/>
      <c r="D88" s="213"/>
      <c r="E88" s="213">
        <v>251268</v>
      </c>
      <c r="F88" s="213"/>
      <c r="G88" s="213"/>
      <c r="H88" s="213"/>
      <c r="I88" s="213"/>
      <c r="J88" s="213"/>
      <c r="K88" s="213"/>
      <c r="L88" s="213">
        <v>1594500</v>
      </c>
      <c r="M88" s="213"/>
      <c r="N88" s="213">
        <v>286409</v>
      </c>
      <c r="O88" s="213"/>
      <c r="P88" s="213">
        <v>0</v>
      </c>
      <c r="Q88" s="213"/>
      <c r="R88" s="213"/>
      <c r="S88" s="213">
        <v>13843</v>
      </c>
      <c r="T88" s="213"/>
      <c r="U88" s="213">
        <v>60586</v>
      </c>
      <c r="V88" s="213">
        <v>2850</v>
      </c>
      <c r="W88" s="213"/>
      <c r="X88" s="213"/>
      <c r="Y88" s="213">
        <v>15605</v>
      </c>
      <c r="Z88" s="213"/>
      <c r="AA88" s="213"/>
      <c r="AB88" s="213">
        <v>65423</v>
      </c>
      <c r="AC88" s="213"/>
      <c r="AD88" s="213"/>
      <c r="AE88" s="213">
        <v>100094</v>
      </c>
      <c r="AF88" s="213"/>
      <c r="AG88" s="213">
        <v>43478</v>
      </c>
      <c r="AH88" s="213">
        <v>0</v>
      </c>
      <c r="AI88" s="213"/>
      <c r="AJ88" s="213">
        <v>2020</v>
      </c>
      <c r="AK88" s="213"/>
      <c r="AL88" s="213"/>
      <c r="AM88" s="213"/>
      <c r="AN88" s="213"/>
      <c r="AO88" s="213"/>
      <c r="AP88" s="213"/>
      <c r="AQ88" s="213"/>
      <c r="AR88" s="213"/>
      <c r="AS88" s="213"/>
      <c r="AT88" s="213"/>
      <c r="AU88" s="213"/>
      <c r="AV88" s="213"/>
      <c r="AW88" s="29" t="s">
        <v>233</v>
      </c>
      <c r="AX88" s="29" t="s">
        <v>233</v>
      </c>
      <c r="AY88" s="29" t="s">
        <v>233</v>
      </c>
      <c r="AZ88" s="29" t="s">
        <v>233</v>
      </c>
      <c r="BA88" s="29" t="s">
        <v>233</v>
      </c>
      <c r="BB88" s="29" t="s">
        <v>233</v>
      </c>
      <c r="BC88" s="29" t="s">
        <v>233</v>
      </c>
      <c r="BD88" s="29" t="s">
        <v>233</v>
      </c>
      <c r="BE88" s="29" t="s">
        <v>233</v>
      </c>
      <c r="BF88" s="29" t="s">
        <v>233</v>
      </c>
      <c r="BG88" s="29" t="s">
        <v>233</v>
      </c>
      <c r="BH88" s="29" t="s">
        <v>233</v>
      </c>
      <c r="BI88" s="29" t="s">
        <v>233</v>
      </c>
      <c r="BJ88" s="29" t="s">
        <v>233</v>
      </c>
      <c r="BK88" s="29" t="s">
        <v>233</v>
      </c>
      <c r="BL88" s="29" t="s">
        <v>233</v>
      </c>
      <c r="BM88" s="29" t="s">
        <v>233</v>
      </c>
      <c r="BN88" s="29" t="s">
        <v>233</v>
      </c>
      <c r="BO88" s="29" t="s">
        <v>233</v>
      </c>
      <c r="BP88" s="29" t="s">
        <v>233</v>
      </c>
      <c r="BQ88" s="29" t="s">
        <v>233</v>
      </c>
      <c r="BR88" s="29" t="s">
        <v>233</v>
      </c>
      <c r="BS88" s="29" t="s">
        <v>233</v>
      </c>
      <c r="BT88" s="29" t="s">
        <v>233</v>
      </c>
      <c r="BU88" s="29" t="s">
        <v>233</v>
      </c>
      <c r="BV88" s="29" t="s">
        <v>233</v>
      </c>
      <c r="BW88" s="29" t="s">
        <v>233</v>
      </c>
      <c r="BX88" s="29" t="s">
        <v>233</v>
      </c>
      <c r="BY88" s="29" t="s">
        <v>233</v>
      </c>
      <c r="BZ88" s="29" t="s">
        <v>233</v>
      </c>
      <c r="CA88" s="29" t="s">
        <v>233</v>
      </c>
      <c r="CB88" s="29" t="s">
        <v>233</v>
      </c>
      <c r="CC88" s="29" t="s">
        <v>233</v>
      </c>
      <c r="CD88" s="29" t="s">
        <v>233</v>
      </c>
      <c r="CE88" s="32">
        <f t="shared" ref="CE88:CE95" si="14">SUM(C88:CD88)</f>
        <v>2436076</v>
      </c>
    </row>
    <row r="89" spans="1:84">
      <c r="A89" s="26" t="s">
        <v>273</v>
      </c>
      <c r="B89" s="20"/>
      <c r="C89" s="213"/>
      <c r="D89" s="213"/>
      <c r="E89" s="213">
        <v>18118</v>
      </c>
      <c r="F89" s="213"/>
      <c r="G89" s="213"/>
      <c r="H89" s="213"/>
      <c r="I89" s="213"/>
      <c r="J89" s="213"/>
      <c r="K89" s="213"/>
      <c r="L89" s="213">
        <v>0</v>
      </c>
      <c r="M89" s="213"/>
      <c r="N89" s="213">
        <v>0</v>
      </c>
      <c r="O89" s="213"/>
      <c r="P89" s="213">
        <v>42123</v>
      </c>
      <c r="Q89" s="213"/>
      <c r="R89" s="213"/>
      <c r="S89" s="213">
        <v>12395</v>
      </c>
      <c r="T89" s="213"/>
      <c r="U89" s="213">
        <v>1032531</v>
      </c>
      <c r="V89" s="213">
        <v>25080</v>
      </c>
      <c r="W89" s="213"/>
      <c r="X89" s="213"/>
      <c r="Y89" s="213">
        <v>192768</v>
      </c>
      <c r="Z89" s="213"/>
      <c r="AA89" s="213"/>
      <c r="AB89" s="213">
        <v>308691</v>
      </c>
      <c r="AC89" s="213"/>
      <c r="AD89" s="213"/>
      <c r="AE89" s="213">
        <v>564884</v>
      </c>
      <c r="AF89" s="213"/>
      <c r="AG89" s="213">
        <v>693474</v>
      </c>
      <c r="AH89" s="213">
        <v>144544</v>
      </c>
      <c r="AI89" s="213"/>
      <c r="AJ89" s="213">
        <v>940958</v>
      </c>
      <c r="AK89" s="213"/>
      <c r="AL89" s="213"/>
      <c r="AM89" s="213"/>
      <c r="AN89" s="213"/>
      <c r="AO89" s="213"/>
      <c r="AP89" s="213"/>
      <c r="AQ89" s="213"/>
      <c r="AR89" s="213"/>
      <c r="AS89" s="213"/>
      <c r="AT89" s="213"/>
      <c r="AU89" s="213"/>
      <c r="AV89" s="213"/>
      <c r="AW89" s="29" t="s">
        <v>233</v>
      </c>
      <c r="AX89" s="29" t="s">
        <v>233</v>
      </c>
      <c r="AY89" s="29" t="s">
        <v>233</v>
      </c>
      <c r="AZ89" s="29" t="s">
        <v>233</v>
      </c>
      <c r="BA89" s="29" t="s">
        <v>233</v>
      </c>
      <c r="BB89" s="29" t="s">
        <v>233</v>
      </c>
      <c r="BC89" s="29" t="s">
        <v>233</v>
      </c>
      <c r="BD89" s="29" t="s">
        <v>233</v>
      </c>
      <c r="BE89" s="29" t="s">
        <v>233</v>
      </c>
      <c r="BF89" s="29" t="s">
        <v>233</v>
      </c>
      <c r="BG89" s="29" t="s">
        <v>233</v>
      </c>
      <c r="BH89" s="29" t="s">
        <v>233</v>
      </c>
      <c r="BI89" s="29" t="s">
        <v>233</v>
      </c>
      <c r="BJ89" s="29" t="s">
        <v>233</v>
      </c>
      <c r="BK89" s="29" t="s">
        <v>233</v>
      </c>
      <c r="BL89" s="29" t="s">
        <v>233</v>
      </c>
      <c r="BM89" s="29" t="s">
        <v>233</v>
      </c>
      <c r="BN89" s="29" t="s">
        <v>233</v>
      </c>
      <c r="BO89" s="29" t="s">
        <v>233</v>
      </c>
      <c r="BP89" s="29" t="s">
        <v>233</v>
      </c>
      <c r="BQ89" s="29" t="s">
        <v>233</v>
      </c>
      <c r="BR89" s="29" t="s">
        <v>233</v>
      </c>
      <c r="BS89" s="29" t="s">
        <v>233</v>
      </c>
      <c r="BT89" s="29" t="s">
        <v>233</v>
      </c>
      <c r="BU89" s="29" t="s">
        <v>233</v>
      </c>
      <c r="BV89" s="29" t="s">
        <v>233</v>
      </c>
      <c r="BW89" s="29" t="s">
        <v>233</v>
      </c>
      <c r="BX89" s="29" t="s">
        <v>233</v>
      </c>
      <c r="BY89" s="29" t="s">
        <v>233</v>
      </c>
      <c r="BZ89" s="29" t="s">
        <v>233</v>
      </c>
      <c r="CA89" s="29" t="s">
        <v>233</v>
      </c>
      <c r="CB89" s="29" t="s">
        <v>233</v>
      </c>
      <c r="CC89" s="29" t="s">
        <v>233</v>
      </c>
      <c r="CD89" s="29" t="s">
        <v>233</v>
      </c>
      <c r="CE89" s="32">
        <f t="shared" si="14"/>
        <v>3975566</v>
      </c>
    </row>
    <row r="90" spans="1:84">
      <c r="A90" s="26" t="s">
        <v>274</v>
      </c>
      <c r="B90" s="20"/>
      <c r="C90" s="32">
        <f>C88+C89</f>
        <v>0</v>
      </c>
      <c r="D90" s="32">
        <f t="shared" ref="D90:AV90" si="15">D88+D89</f>
        <v>0</v>
      </c>
      <c r="E90" s="32">
        <f t="shared" si="15"/>
        <v>269386</v>
      </c>
      <c r="F90" s="32">
        <f t="shared" si="15"/>
        <v>0</v>
      </c>
      <c r="G90" s="32">
        <f t="shared" si="15"/>
        <v>0</v>
      </c>
      <c r="H90" s="32">
        <f t="shared" si="15"/>
        <v>0</v>
      </c>
      <c r="I90" s="32">
        <f t="shared" si="15"/>
        <v>0</v>
      </c>
      <c r="J90" s="32">
        <f t="shared" si="15"/>
        <v>0</v>
      </c>
      <c r="K90" s="32">
        <f t="shared" si="15"/>
        <v>0</v>
      </c>
      <c r="L90" s="32">
        <f t="shared" si="15"/>
        <v>1594500</v>
      </c>
      <c r="M90" s="32">
        <f t="shared" si="15"/>
        <v>0</v>
      </c>
      <c r="N90" s="32">
        <f t="shared" si="15"/>
        <v>286409</v>
      </c>
      <c r="O90" s="32">
        <f t="shared" si="15"/>
        <v>0</v>
      </c>
      <c r="P90" s="32">
        <f t="shared" si="15"/>
        <v>42123</v>
      </c>
      <c r="Q90" s="32">
        <f t="shared" si="15"/>
        <v>0</v>
      </c>
      <c r="R90" s="32">
        <f t="shared" si="15"/>
        <v>0</v>
      </c>
      <c r="S90" s="32">
        <f t="shared" si="15"/>
        <v>26238</v>
      </c>
      <c r="T90" s="32">
        <f t="shared" si="15"/>
        <v>0</v>
      </c>
      <c r="U90" s="32">
        <f t="shared" si="15"/>
        <v>1093117</v>
      </c>
      <c r="V90" s="32">
        <f t="shared" si="15"/>
        <v>27930</v>
      </c>
      <c r="W90" s="32">
        <f t="shared" si="15"/>
        <v>0</v>
      </c>
      <c r="X90" s="32">
        <f t="shared" si="15"/>
        <v>0</v>
      </c>
      <c r="Y90" s="32">
        <f t="shared" si="15"/>
        <v>208373</v>
      </c>
      <c r="Z90" s="32">
        <f t="shared" si="15"/>
        <v>0</v>
      </c>
      <c r="AA90" s="32">
        <f t="shared" si="15"/>
        <v>0</v>
      </c>
      <c r="AB90" s="32">
        <f t="shared" si="15"/>
        <v>374114</v>
      </c>
      <c r="AC90" s="32">
        <f t="shared" si="15"/>
        <v>0</v>
      </c>
      <c r="AD90" s="32">
        <f t="shared" si="15"/>
        <v>0</v>
      </c>
      <c r="AE90" s="32">
        <f t="shared" si="15"/>
        <v>664978</v>
      </c>
      <c r="AF90" s="32">
        <f t="shared" si="15"/>
        <v>0</v>
      </c>
      <c r="AG90" s="32">
        <f t="shared" si="15"/>
        <v>736952</v>
      </c>
      <c r="AH90" s="32">
        <f t="shared" si="15"/>
        <v>144544</v>
      </c>
      <c r="AI90" s="32">
        <f t="shared" si="15"/>
        <v>0</v>
      </c>
      <c r="AJ90" s="32">
        <f t="shared" si="15"/>
        <v>942978</v>
      </c>
      <c r="AK90" s="32">
        <f t="shared" si="15"/>
        <v>0</v>
      </c>
      <c r="AL90" s="32">
        <f t="shared" si="15"/>
        <v>0</v>
      </c>
      <c r="AM90" s="32">
        <f t="shared" si="15"/>
        <v>0</v>
      </c>
      <c r="AN90" s="32">
        <f t="shared" si="15"/>
        <v>0</v>
      </c>
      <c r="AO90" s="32">
        <f t="shared" si="15"/>
        <v>0</v>
      </c>
      <c r="AP90" s="32">
        <f t="shared" si="15"/>
        <v>0</v>
      </c>
      <c r="AQ90" s="32">
        <f t="shared" si="15"/>
        <v>0</v>
      </c>
      <c r="AR90" s="32">
        <f t="shared" si="15"/>
        <v>0</v>
      </c>
      <c r="AS90" s="32">
        <f t="shared" si="15"/>
        <v>0</v>
      </c>
      <c r="AT90" s="32">
        <f t="shared" si="15"/>
        <v>0</v>
      </c>
      <c r="AU90" s="32">
        <f t="shared" si="15"/>
        <v>0</v>
      </c>
      <c r="AV90" s="32">
        <f t="shared" si="15"/>
        <v>0</v>
      </c>
      <c r="AW90" s="29" t="s">
        <v>233</v>
      </c>
      <c r="AX90" s="29" t="s">
        <v>233</v>
      </c>
      <c r="AY90" s="29" t="s">
        <v>233</v>
      </c>
      <c r="AZ90" s="29" t="s">
        <v>233</v>
      </c>
      <c r="BA90" s="29" t="s">
        <v>233</v>
      </c>
      <c r="BB90" s="29" t="s">
        <v>233</v>
      </c>
      <c r="BC90" s="29" t="s">
        <v>233</v>
      </c>
      <c r="BD90" s="29" t="s">
        <v>233</v>
      </c>
      <c r="BE90" s="29" t="s">
        <v>233</v>
      </c>
      <c r="BF90" s="29" t="s">
        <v>233</v>
      </c>
      <c r="BG90" s="29" t="s">
        <v>233</v>
      </c>
      <c r="BH90" s="29" t="s">
        <v>233</v>
      </c>
      <c r="BI90" s="29" t="s">
        <v>233</v>
      </c>
      <c r="BJ90" s="29" t="s">
        <v>233</v>
      </c>
      <c r="BK90" s="29" t="s">
        <v>233</v>
      </c>
      <c r="BL90" s="29" t="s">
        <v>233</v>
      </c>
      <c r="BM90" s="29" t="s">
        <v>233</v>
      </c>
      <c r="BN90" s="29" t="s">
        <v>233</v>
      </c>
      <c r="BO90" s="29" t="s">
        <v>233</v>
      </c>
      <c r="BP90" s="29" t="s">
        <v>233</v>
      </c>
      <c r="BQ90" s="29" t="s">
        <v>233</v>
      </c>
      <c r="BR90" s="29" t="s">
        <v>233</v>
      </c>
      <c r="BS90" s="29" t="s">
        <v>233</v>
      </c>
      <c r="BT90" s="29" t="s">
        <v>233</v>
      </c>
      <c r="BU90" s="29" t="s">
        <v>233</v>
      </c>
      <c r="BV90" s="29" t="s">
        <v>233</v>
      </c>
      <c r="BW90" s="29" t="s">
        <v>233</v>
      </c>
      <c r="BX90" s="29" t="s">
        <v>233</v>
      </c>
      <c r="BY90" s="29" t="s">
        <v>233</v>
      </c>
      <c r="BZ90" s="29" t="s">
        <v>233</v>
      </c>
      <c r="CA90" s="29" t="s">
        <v>233</v>
      </c>
      <c r="CB90" s="29" t="s">
        <v>233</v>
      </c>
      <c r="CC90" s="29" t="s">
        <v>233</v>
      </c>
      <c r="CD90" s="29" t="s">
        <v>233</v>
      </c>
      <c r="CE90" s="32">
        <f t="shared" si="14"/>
        <v>6411642</v>
      </c>
    </row>
    <row r="91" spans="1:84">
      <c r="A91" s="39" t="s">
        <v>275</v>
      </c>
      <c r="B91" s="32"/>
      <c r="C91" s="213"/>
      <c r="D91" s="213"/>
      <c r="E91" s="213">
        <v>340</v>
      </c>
      <c r="F91" s="213"/>
      <c r="G91" s="213"/>
      <c r="H91" s="213"/>
      <c r="I91" s="213"/>
      <c r="J91" s="213"/>
      <c r="K91" s="213"/>
      <c r="L91" s="213">
        <v>7136</v>
      </c>
      <c r="M91" s="213"/>
      <c r="N91" s="213">
        <v>5834</v>
      </c>
      <c r="O91" s="213"/>
      <c r="P91" s="213">
        <v>302</v>
      </c>
      <c r="Q91" s="213"/>
      <c r="R91" s="213"/>
      <c r="S91" s="213">
        <v>793</v>
      </c>
      <c r="T91" s="213"/>
      <c r="U91" s="213">
        <v>213</v>
      </c>
      <c r="V91" s="213">
        <v>58</v>
      </c>
      <c r="W91" s="213"/>
      <c r="X91" s="213"/>
      <c r="Y91" s="213">
        <v>430</v>
      </c>
      <c r="Z91" s="213"/>
      <c r="AA91" s="213"/>
      <c r="AB91" s="213">
        <v>180</v>
      </c>
      <c r="AC91" s="213"/>
      <c r="AD91" s="213"/>
      <c r="AE91" s="213">
        <v>928</v>
      </c>
      <c r="AF91" s="213"/>
      <c r="AG91" s="213">
        <v>567</v>
      </c>
      <c r="AH91" s="213">
        <v>0</v>
      </c>
      <c r="AI91" s="213"/>
      <c r="AJ91" s="213">
        <v>3235</v>
      </c>
      <c r="AK91" s="213"/>
      <c r="AL91" s="213"/>
      <c r="AM91" s="213"/>
      <c r="AN91" s="213"/>
      <c r="AO91" s="213"/>
      <c r="AP91" s="213"/>
      <c r="AQ91" s="213"/>
      <c r="AR91" s="213"/>
      <c r="AS91" s="213"/>
      <c r="AT91" s="213"/>
      <c r="AU91" s="213"/>
      <c r="AV91" s="213"/>
      <c r="AW91" s="213"/>
      <c r="AX91" s="213"/>
      <c r="AY91" s="213">
        <v>2352</v>
      </c>
      <c r="AZ91" s="213">
        <v>850</v>
      </c>
      <c r="BA91" s="213">
        <v>1286</v>
      </c>
      <c r="BB91" s="213">
        <v>221</v>
      </c>
      <c r="BC91" s="213"/>
      <c r="BD91" s="213"/>
      <c r="BE91" s="213">
        <v>6812</v>
      </c>
      <c r="BF91" s="213">
        <v>196</v>
      </c>
      <c r="BG91" s="213"/>
      <c r="BH91" s="213"/>
      <c r="BI91" s="213"/>
      <c r="BJ91" s="213"/>
      <c r="BK91" s="213"/>
      <c r="BL91" s="213">
        <v>60</v>
      </c>
      <c r="BM91" s="213"/>
      <c r="BN91" s="213">
        <v>3516</v>
      </c>
      <c r="BO91" s="213"/>
      <c r="BP91" s="213"/>
      <c r="BQ91" s="213"/>
      <c r="BR91" s="213"/>
      <c r="BS91" s="213"/>
      <c r="BT91" s="213"/>
      <c r="BU91" s="213"/>
      <c r="BV91" s="213">
        <v>54</v>
      </c>
      <c r="BW91" s="213"/>
      <c r="BX91" s="213"/>
      <c r="BY91" s="213">
        <v>259</v>
      </c>
      <c r="BZ91" s="213"/>
      <c r="CA91" s="213"/>
      <c r="CB91" s="213"/>
      <c r="CC91" s="213"/>
      <c r="CD91" s="233" t="s">
        <v>233</v>
      </c>
      <c r="CE91" s="32">
        <f t="shared" si="14"/>
        <v>35622</v>
      </c>
      <c r="CF91" s="32">
        <f>BE60-CE91</f>
        <v>0</v>
      </c>
    </row>
    <row r="92" spans="1:84">
      <c r="A92" s="26" t="s">
        <v>276</v>
      </c>
      <c r="B92" s="20"/>
      <c r="C92" s="213"/>
      <c r="D92" s="213"/>
      <c r="E92" s="213">
        <v>299</v>
      </c>
      <c r="F92" s="213"/>
      <c r="G92" s="213"/>
      <c r="H92" s="213"/>
      <c r="I92" s="213"/>
      <c r="J92" s="213"/>
      <c r="K92" s="213"/>
      <c r="L92" s="213">
        <v>15302</v>
      </c>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65" t="s">
        <v>233</v>
      </c>
      <c r="AY92" s="265" t="s">
        <v>233</v>
      </c>
      <c r="AZ92" s="213">
        <v>1493</v>
      </c>
      <c r="BA92" s="213"/>
      <c r="BB92" s="213"/>
      <c r="BC92" s="213"/>
      <c r="BD92" s="229" t="s">
        <v>233</v>
      </c>
      <c r="BE92" s="229" t="s">
        <v>233</v>
      </c>
      <c r="BF92" s="213"/>
      <c r="BG92" s="229" t="s">
        <v>233</v>
      </c>
      <c r="BH92" s="213"/>
      <c r="BI92" s="213"/>
      <c r="BJ92" s="229" t="s">
        <v>233</v>
      </c>
      <c r="BK92" s="213"/>
      <c r="BL92" s="213"/>
      <c r="BM92" s="213"/>
      <c r="BN92" s="229" t="s">
        <v>233</v>
      </c>
      <c r="BO92" s="229" t="s">
        <v>233</v>
      </c>
      <c r="BP92" s="229" t="s">
        <v>233</v>
      </c>
      <c r="BQ92" s="229" t="s">
        <v>233</v>
      </c>
      <c r="BR92" s="213"/>
      <c r="BS92" s="213"/>
      <c r="BT92" s="213"/>
      <c r="BU92" s="213"/>
      <c r="BV92" s="213"/>
      <c r="BW92" s="213"/>
      <c r="BX92" s="213"/>
      <c r="BY92" s="213"/>
      <c r="BZ92" s="213"/>
      <c r="CA92" s="213"/>
      <c r="CB92" s="213"/>
      <c r="CC92" s="229" t="s">
        <v>233</v>
      </c>
      <c r="CD92" s="229" t="s">
        <v>233</v>
      </c>
      <c r="CE92" s="32">
        <f t="shared" si="14"/>
        <v>17094</v>
      </c>
      <c r="CF92" s="32">
        <f>AY60-CE92</f>
        <v>0</v>
      </c>
    </row>
    <row r="93" spans="1:84">
      <c r="A93" s="26" t="s">
        <v>277</v>
      </c>
      <c r="B93" s="20"/>
      <c r="C93" s="213"/>
      <c r="D93" s="213"/>
      <c r="E93" s="213">
        <v>340</v>
      </c>
      <c r="F93" s="213"/>
      <c r="G93" s="213"/>
      <c r="H93" s="213"/>
      <c r="I93" s="213"/>
      <c r="J93" s="213"/>
      <c r="K93" s="213"/>
      <c r="L93" s="213">
        <v>7136</v>
      </c>
      <c r="M93" s="213"/>
      <c r="N93" s="213">
        <v>5834</v>
      </c>
      <c r="O93" s="213"/>
      <c r="P93" s="213">
        <v>302</v>
      </c>
      <c r="Q93" s="213"/>
      <c r="R93" s="213"/>
      <c r="S93" s="213">
        <v>793</v>
      </c>
      <c r="T93" s="213"/>
      <c r="U93" s="213">
        <v>213</v>
      </c>
      <c r="V93" s="213">
        <v>58</v>
      </c>
      <c r="W93" s="213"/>
      <c r="X93" s="213"/>
      <c r="Y93" s="213">
        <v>430</v>
      </c>
      <c r="Z93" s="213"/>
      <c r="AA93" s="213"/>
      <c r="AB93" s="213">
        <v>180</v>
      </c>
      <c r="AC93" s="213"/>
      <c r="AD93" s="213"/>
      <c r="AE93" s="213">
        <v>928</v>
      </c>
      <c r="AF93" s="213"/>
      <c r="AG93" s="213">
        <v>567</v>
      </c>
      <c r="AH93" s="213">
        <v>0</v>
      </c>
      <c r="AI93" s="213"/>
      <c r="AJ93" s="213">
        <v>3235</v>
      </c>
      <c r="AK93" s="213"/>
      <c r="AL93" s="213"/>
      <c r="AM93" s="213"/>
      <c r="AN93" s="213"/>
      <c r="AO93" s="213"/>
      <c r="AP93" s="213"/>
      <c r="AQ93" s="213"/>
      <c r="AR93" s="213"/>
      <c r="AS93" s="213"/>
      <c r="AT93" s="213"/>
      <c r="AU93" s="213"/>
      <c r="AV93" s="213"/>
      <c r="AW93" s="213"/>
      <c r="AX93" s="265" t="s">
        <v>233</v>
      </c>
      <c r="AY93" s="265" t="s">
        <v>233</v>
      </c>
      <c r="AZ93" s="229" t="s">
        <v>233</v>
      </c>
      <c r="BA93" s="213">
        <v>1286</v>
      </c>
      <c r="BB93" s="213">
        <v>221</v>
      </c>
      <c r="BC93" s="213"/>
      <c r="BD93" s="229" t="s">
        <v>233</v>
      </c>
      <c r="BE93" s="229" t="s">
        <v>233</v>
      </c>
      <c r="BF93" s="229" t="s">
        <v>233</v>
      </c>
      <c r="BG93" s="229" t="s">
        <v>233</v>
      </c>
      <c r="BH93" s="213"/>
      <c r="BI93" s="213"/>
      <c r="BJ93" s="229" t="s">
        <v>233</v>
      </c>
      <c r="BK93" s="213"/>
      <c r="BL93" s="213">
        <v>60</v>
      </c>
      <c r="BM93" s="213"/>
      <c r="BN93" s="229" t="s">
        <v>233</v>
      </c>
      <c r="BO93" s="229" t="s">
        <v>233</v>
      </c>
      <c r="BP93" s="229" t="s">
        <v>233</v>
      </c>
      <c r="BQ93" s="229" t="s">
        <v>233</v>
      </c>
      <c r="BR93" s="229" t="s">
        <v>233</v>
      </c>
      <c r="BS93" s="213"/>
      <c r="BT93" s="213"/>
      <c r="BU93" s="213"/>
      <c r="BV93" s="213">
        <v>54</v>
      </c>
      <c r="BW93" s="213"/>
      <c r="BX93" s="213"/>
      <c r="BY93" s="213">
        <v>259</v>
      </c>
      <c r="BZ93" s="213"/>
      <c r="CA93" s="213"/>
      <c r="CB93" s="213"/>
      <c r="CC93" s="229" t="s">
        <v>233</v>
      </c>
      <c r="CD93" s="229" t="s">
        <v>233</v>
      </c>
      <c r="CE93" s="32">
        <f t="shared" si="14"/>
        <v>21896</v>
      </c>
      <c r="CF93" s="20"/>
    </row>
    <row r="94" spans="1:84">
      <c r="A94" s="26" t="s">
        <v>278</v>
      </c>
      <c r="B94" s="20"/>
      <c r="C94" s="213"/>
      <c r="D94" s="213"/>
      <c r="E94" s="213">
        <v>990</v>
      </c>
      <c r="F94" s="213"/>
      <c r="G94" s="213"/>
      <c r="H94" s="213"/>
      <c r="I94" s="213"/>
      <c r="J94" s="213"/>
      <c r="K94" s="213"/>
      <c r="L94" s="213">
        <v>50675</v>
      </c>
      <c r="M94" s="213"/>
      <c r="N94" s="213">
        <v>1726</v>
      </c>
      <c r="O94" s="213"/>
      <c r="P94" s="213">
        <v>273</v>
      </c>
      <c r="Q94" s="213"/>
      <c r="R94" s="213"/>
      <c r="S94" s="213">
        <v>33</v>
      </c>
      <c r="T94" s="213"/>
      <c r="U94" s="213">
        <v>6</v>
      </c>
      <c r="V94" s="213">
        <v>30</v>
      </c>
      <c r="W94" s="213"/>
      <c r="X94" s="213"/>
      <c r="Y94" s="213">
        <v>226</v>
      </c>
      <c r="Z94" s="213"/>
      <c r="AA94" s="213"/>
      <c r="AB94" s="213"/>
      <c r="AC94" s="213"/>
      <c r="AD94" s="213"/>
      <c r="AE94" s="213">
        <v>4063</v>
      </c>
      <c r="AF94" s="213"/>
      <c r="AG94" s="213">
        <v>750</v>
      </c>
      <c r="AH94" s="213">
        <v>193</v>
      </c>
      <c r="AI94" s="213"/>
      <c r="AJ94" s="213">
        <v>105</v>
      </c>
      <c r="AK94" s="213"/>
      <c r="AL94" s="213"/>
      <c r="AM94" s="213"/>
      <c r="AN94" s="213"/>
      <c r="AO94" s="213"/>
      <c r="AP94" s="213"/>
      <c r="AQ94" s="213"/>
      <c r="AR94" s="213"/>
      <c r="AS94" s="213"/>
      <c r="AT94" s="213"/>
      <c r="AU94" s="213"/>
      <c r="AV94" s="213"/>
      <c r="AW94" s="213"/>
      <c r="AX94" s="265" t="s">
        <v>233</v>
      </c>
      <c r="AY94" s="265" t="s">
        <v>233</v>
      </c>
      <c r="AZ94" s="229" t="s">
        <v>233</v>
      </c>
      <c r="BA94" s="229" t="s">
        <v>233</v>
      </c>
      <c r="BB94" s="213"/>
      <c r="BC94" s="213"/>
      <c r="BD94" s="229" t="s">
        <v>233</v>
      </c>
      <c r="BE94" s="229" t="s">
        <v>233</v>
      </c>
      <c r="BF94" s="229" t="s">
        <v>233</v>
      </c>
      <c r="BG94" s="229" t="s">
        <v>233</v>
      </c>
      <c r="BH94" s="213"/>
      <c r="BI94" s="213"/>
      <c r="BJ94" s="229" t="s">
        <v>233</v>
      </c>
      <c r="BK94" s="213"/>
      <c r="BL94" s="213"/>
      <c r="BM94" s="213"/>
      <c r="BN94" s="229" t="s">
        <v>233</v>
      </c>
      <c r="BO94" s="229" t="s">
        <v>233</v>
      </c>
      <c r="BP94" s="229" t="s">
        <v>233</v>
      </c>
      <c r="BQ94" s="229" t="s">
        <v>233</v>
      </c>
      <c r="BR94" s="229" t="s">
        <v>233</v>
      </c>
      <c r="BS94" s="213"/>
      <c r="BT94" s="213"/>
      <c r="BU94" s="213"/>
      <c r="BV94" s="213"/>
      <c r="BW94" s="213"/>
      <c r="BX94" s="213"/>
      <c r="BY94" s="213"/>
      <c r="BZ94" s="213"/>
      <c r="CA94" s="213"/>
      <c r="CB94" s="213"/>
      <c r="CC94" s="229" t="s">
        <v>233</v>
      </c>
      <c r="CD94" s="229" t="s">
        <v>233</v>
      </c>
      <c r="CE94" s="32">
        <f t="shared" si="14"/>
        <v>59070</v>
      </c>
      <c r="CF94" s="32">
        <f>BA60</f>
        <v>0</v>
      </c>
    </row>
    <row r="95" spans="1:84">
      <c r="A95" s="26" t="s">
        <v>279</v>
      </c>
      <c r="B95" s="20"/>
      <c r="C95" s="243"/>
      <c r="D95" s="243"/>
      <c r="E95" s="243">
        <v>0.33</v>
      </c>
      <c r="F95" s="243"/>
      <c r="G95" s="243"/>
      <c r="H95" s="243"/>
      <c r="I95" s="243"/>
      <c r="J95" s="243"/>
      <c r="K95" s="243"/>
      <c r="L95" s="243">
        <v>16.7</v>
      </c>
      <c r="M95" s="243"/>
      <c r="N95" s="243">
        <v>3.86</v>
      </c>
      <c r="O95" s="243"/>
      <c r="P95" s="244">
        <v>0.03</v>
      </c>
      <c r="Q95" s="244"/>
      <c r="R95" s="244"/>
      <c r="S95" s="245">
        <v>0.06</v>
      </c>
      <c r="T95" s="245"/>
      <c r="U95" s="246">
        <v>0.04</v>
      </c>
      <c r="V95" s="244">
        <v>0</v>
      </c>
      <c r="W95" s="244"/>
      <c r="X95" s="244"/>
      <c r="Y95" s="244">
        <v>0.01</v>
      </c>
      <c r="Z95" s="244"/>
      <c r="AA95" s="244"/>
      <c r="AB95" s="245"/>
      <c r="AC95" s="244"/>
      <c r="AD95" s="244"/>
      <c r="AE95" s="244">
        <v>0</v>
      </c>
      <c r="AF95" s="244"/>
      <c r="AG95" s="244">
        <v>0.33</v>
      </c>
      <c r="AH95" s="244">
        <v>0</v>
      </c>
      <c r="AI95" s="244"/>
      <c r="AJ95" s="244">
        <v>1.79</v>
      </c>
      <c r="AK95" s="244"/>
      <c r="AL95" s="244"/>
      <c r="AM95" s="244"/>
      <c r="AN95" s="244"/>
      <c r="AO95" s="244"/>
      <c r="AP95" s="244"/>
      <c r="AQ95" s="244"/>
      <c r="AR95" s="244"/>
      <c r="AS95" s="244"/>
      <c r="AT95" s="244"/>
      <c r="AU95" s="244"/>
      <c r="AV95" s="245"/>
      <c r="AW95" s="265" t="s">
        <v>233</v>
      </c>
      <c r="AX95" s="265" t="s">
        <v>233</v>
      </c>
      <c r="AY95" s="265" t="s">
        <v>233</v>
      </c>
      <c r="AZ95" s="229" t="s">
        <v>233</v>
      </c>
      <c r="BA95" s="229" t="s">
        <v>233</v>
      </c>
      <c r="BB95" s="229" t="s">
        <v>233</v>
      </c>
      <c r="BC95" s="229" t="s">
        <v>233</v>
      </c>
      <c r="BD95" s="229" t="s">
        <v>233</v>
      </c>
      <c r="BE95" s="229" t="s">
        <v>233</v>
      </c>
      <c r="BF95" s="229" t="s">
        <v>233</v>
      </c>
      <c r="BG95" s="229" t="s">
        <v>233</v>
      </c>
      <c r="BH95" s="229" t="s">
        <v>233</v>
      </c>
      <c r="BI95" s="229" t="s">
        <v>233</v>
      </c>
      <c r="BJ95" s="229" t="s">
        <v>233</v>
      </c>
      <c r="BK95" s="229" t="s">
        <v>233</v>
      </c>
      <c r="BL95" s="229" t="s">
        <v>233</v>
      </c>
      <c r="BM95" s="229" t="s">
        <v>233</v>
      </c>
      <c r="BN95" s="229" t="s">
        <v>233</v>
      </c>
      <c r="BO95" s="229" t="s">
        <v>233</v>
      </c>
      <c r="BP95" s="229" t="s">
        <v>233</v>
      </c>
      <c r="BQ95" s="229" t="s">
        <v>233</v>
      </c>
      <c r="BR95" s="229" t="s">
        <v>233</v>
      </c>
      <c r="BS95" s="229" t="s">
        <v>233</v>
      </c>
      <c r="BT95" s="229" t="s">
        <v>233</v>
      </c>
      <c r="BU95" s="230"/>
      <c r="BV95" s="230"/>
      <c r="BW95" s="230"/>
      <c r="BX95" s="230"/>
      <c r="BY95" s="230"/>
      <c r="BZ95" s="230"/>
      <c r="CA95" s="230"/>
      <c r="CB95" s="230"/>
      <c r="CC95" s="229" t="s">
        <v>233</v>
      </c>
      <c r="CD95" s="229" t="s">
        <v>233</v>
      </c>
      <c r="CE95" s="267">
        <f t="shared" si="14"/>
        <v>23.149999999999995</v>
      </c>
      <c r="CF95" s="37"/>
    </row>
    <row r="96" spans="1:84">
      <c r="A96" s="38" t="s">
        <v>280</v>
      </c>
      <c r="B96" s="38"/>
      <c r="C96" s="38"/>
      <c r="D96" s="38"/>
      <c r="E96" s="38"/>
    </row>
    <row r="97" spans="1:6">
      <c r="A97" s="39" t="s">
        <v>281</v>
      </c>
      <c r="B97" s="40"/>
      <c r="C97" s="217" t="s">
        <v>1371</v>
      </c>
      <c r="D97" s="42"/>
      <c r="E97" s="43"/>
      <c r="F97" s="16"/>
    </row>
    <row r="98" spans="1:6">
      <c r="A98" s="32" t="s">
        <v>283</v>
      </c>
      <c r="B98" s="40" t="s">
        <v>284</v>
      </c>
      <c r="C98" s="218" t="s">
        <v>1363</v>
      </c>
      <c r="D98" s="42"/>
      <c r="E98" s="43"/>
      <c r="F98" s="16"/>
    </row>
    <row r="99" spans="1:6">
      <c r="A99" s="32" t="s">
        <v>285</v>
      </c>
      <c r="B99" s="40" t="s">
        <v>284</v>
      </c>
      <c r="C99" s="219" t="s">
        <v>1364</v>
      </c>
      <c r="D99" s="42"/>
      <c r="E99" s="43"/>
      <c r="F99" s="16"/>
    </row>
    <row r="100" spans="1:6">
      <c r="A100" s="32" t="s">
        <v>286</v>
      </c>
      <c r="B100" s="40" t="s">
        <v>284</v>
      </c>
      <c r="C100" s="219" t="s">
        <v>1365</v>
      </c>
      <c r="D100" s="42"/>
      <c r="E100" s="43"/>
      <c r="F100" s="16"/>
    </row>
    <row r="101" spans="1:6">
      <c r="A101" s="32" t="s">
        <v>287</v>
      </c>
      <c r="B101" s="40" t="s">
        <v>284</v>
      </c>
      <c r="C101" s="219" t="s">
        <v>1372</v>
      </c>
      <c r="D101" s="42"/>
      <c r="E101" s="43"/>
      <c r="F101" s="16"/>
    </row>
    <row r="102" spans="1:6">
      <c r="A102" s="32" t="s">
        <v>288</v>
      </c>
      <c r="B102" s="40" t="s">
        <v>284</v>
      </c>
      <c r="C102" s="219" t="s">
        <v>1366</v>
      </c>
      <c r="D102" s="42"/>
      <c r="E102" s="43"/>
      <c r="F102" s="16"/>
    </row>
    <row r="103" spans="1:6">
      <c r="A103" s="32" t="s">
        <v>289</v>
      </c>
      <c r="B103" s="40" t="s">
        <v>284</v>
      </c>
      <c r="C103" s="248">
        <v>99159</v>
      </c>
      <c r="D103" s="42"/>
      <c r="E103" s="43"/>
      <c r="F103" s="16"/>
    </row>
    <row r="104" spans="1:6">
      <c r="A104" s="32" t="s">
        <v>290</v>
      </c>
      <c r="B104" s="40" t="s">
        <v>284</v>
      </c>
      <c r="C104" s="239" t="s">
        <v>1367</v>
      </c>
      <c r="D104" s="42"/>
      <c r="E104" s="43"/>
      <c r="F104" s="16"/>
    </row>
    <row r="105" spans="1:6">
      <c r="A105" s="32" t="s">
        <v>291</v>
      </c>
      <c r="B105" s="40" t="s">
        <v>284</v>
      </c>
      <c r="C105" s="219" t="s">
        <v>1373</v>
      </c>
      <c r="D105" s="42"/>
      <c r="E105" s="43"/>
      <c r="F105" s="16"/>
    </row>
    <row r="106" spans="1:6">
      <c r="A106" s="32" t="s">
        <v>292</v>
      </c>
      <c r="B106" s="40" t="s">
        <v>284</v>
      </c>
      <c r="C106" s="219" t="s">
        <v>1374</v>
      </c>
      <c r="D106" s="42"/>
      <c r="E106" s="43"/>
      <c r="F106" s="16"/>
    </row>
    <row r="107" spans="1:6">
      <c r="A107" s="32" t="s">
        <v>293</v>
      </c>
      <c r="B107" s="40" t="s">
        <v>284</v>
      </c>
      <c r="C107" s="219" t="s">
        <v>1368</v>
      </c>
      <c r="D107" s="42"/>
      <c r="E107" s="43"/>
      <c r="F107" s="16"/>
    </row>
    <row r="108" spans="1:6">
      <c r="A108" s="32" t="s">
        <v>294</v>
      </c>
      <c r="B108" s="40" t="s">
        <v>284</v>
      </c>
      <c r="C108" s="341" t="s">
        <v>1369</v>
      </c>
      <c r="D108" s="42"/>
      <c r="E108" s="43"/>
      <c r="F108" s="16"/>
    </row>
    <row r="109" spans="1:6">
      <c r="A109" s="32" t="s">
        <v>295</v>
      </c>
      <c r="B109" s="40" t="s">
        <v>284</v>
      </c>
      <c r="C109" s="341" t="s">
        <v>1370</v>
      </c>
      <c r="D109" s="42"/>
      <c r="E109" s="43"/>
      <c r="F109" s="16"/>
    </row>
    <row r="110" spans="1:6">
      <c r="A110" s="44" t="s">
        <v>296</v>
      </c>
      <c r="B110" s="40" t="s">
        <v>284</v>
      </c>
      <c r="C110" s="41" t="s">
        <v>1375</v>
      </c>
      <c r="D110" s="42"/>
      <c r="E110" s="43"/>
      <c r="F110" s="16"/>
    </row>
    <row r="111" spans="1:6">
      <c r="A111" s="44" t="s">
        <v>297</v>
      </c>
      <c r="B111" s="40" t="s">
        <v>284</v>
      </c>
      <c r="C111" s="327" t="s">
        <v>1376</v>
      </c>
      <c r="D111" s="42"/>
      <c r="E111" s="43"/>
      <c r="F111" s="16"/>
    </row>
    <row r="112" spans="1:6">
      <c r="A112" s="38" t="s">
        <v>298</v>
      </c>
      <c r="B112" s="38"/>
      <c r="C112" s="38"/>
      <c r="D112" s="38"/>
      <c r="E112" s="38"/>
    </row>
    <row r="113" spans="1:5">
      <c r="A113" s="45" t="s">
        <v>299</v>
      </c>
      <c r="B113" s="45"/>
      <c r="C113" s="45"/>
      <c r="D113" s="45"/>
      <c r="E113" s="45"/>
    </row>
    <row r="114" spans="1:5">
      <c r="A114" s="20" t="s">
        <v>288</v>
      </c>
      <c r="B114" s="46" t="s">
        <v>284</v>
      </c>
      <c r="C114" s="47" t="s">
        <v>282</v>
      </c>
      <c r="D114" s="20"/>
      <c r="E114" s="20"/>
    </row>
    <row r="115" spans="1:5">
      <c r="A115" s="20" t="s">
        <v>290</v>
      </c>
      <c r="B115" s="46" t="s">
        <v>284</v>
      </c>
      <c r="C115" s="47" t="s">
        <v>282</v>
      </c>
      <c r="D115" s="20"/>
      <c r="E115" s="20"/>
    </row>
    <row r="116" spans="1:5">
      <c r="A116" s="20" t="s">
        <v>300</v>
      </c>
      <c r="B116" s="46" t="s">
        <v>284</v>
      </c>
      <c r="C116" s="47" t="s">
        <v>233</v>
      </c>
      <c r="D116" s="20"/>
      <c r="E116" s="20"/>
    </row>
    <row r="117" spans="1:5">
      <c r="A117" s="45" t="s">
        <v>301</v>
      </c>
      <c r="B117" s="45"/>
      <c r="C117" s="45"/>
      <c r="D117" s="45"/>
      <c r="E117" s="45"/>
    </row>
    <row r="118" spans="1:5">
      <c r="A118" s="20" t="s">
        <v>302</v>
      </c>
      <c r="B118" s="46" t="s">
        <v>284</v>
      </c>
      <c r="C118" s="47"/>
      <c r="D118" s="20"/>
      <c r="E118" s="20"/>
    </row>
    <row r="119" spans="1:5">
      <c r="A119" s="20" t="s">
        <v>144</v>
      </c>
      <c r="B119" s="46" t="s">
        <v>284</v>
      </c>
      <c r="C119" s="234"/>
      <c r="D119" s="20"/>
      <c r="E119" s="20"/>
    </row>
    <row r="120" spans="1:5">
      <c r="A120" s="45" t="s">
        <v>303</v>
      </c>
      <c r="B120" s="45"/>
      <c r="C120" s="45"/>
      <c r="D120" s="45"/>
      <c r="E120" s="45"/>
    </row>
    <row r="121" spans="1:5">
      <c r="A121" s="20" t="s">
        <v>304</v>
      </c>
      <c r="B121" s="46" t="s">
        <v>284</v>
      </c>
      <c r="C121" s="47" t="s">
        <v>282</v>
      </c>
      <c r="D121" s="20"/>
      <c r="E121" s="20"/>
    </row>
    <row r="122" spans="1:5">
      <c r="A122" s="20" t="s">
        <v>305</v>
      </c>
      <c r="B122" s="46" t="s">
        <v>284</v>
      </c>
      <c r="C122" s="47" t="s">
        <v>282</v>
      </c>
      <c r="D122" s="20"/>
      <c r="E122" s="20"/>
    </row>
    <row r="123" spans="1:5">
      <c r="A123" s="20" t="s">
        <v>306</v>
      </c>
      <c r="B123" s="46" t="s">
        <v>284</v>
      </c>
      <c r="C123" s="47" t="s">
        <v>282</v>
      </c>
      <c r="D123" s="20"/>
      <c r="E123" s="20"/>
    </row>
    <row r="124" spans="1:5">
      <c r="A124" s="20"/>
      <c r="B124" s="46"/>
      <c r="C124" s="48"/>
      <c r="D124" s="20"/>
      <c r="E124" s="20"/>
    </row>
    <row r="125" spans="1:5">
      <c r="A125" s="49" t="s">
        <v>307</v>
      </c>
      <c r="B125" s="38"/>
      <c r="C125" s="38"/>
      <c r="D125" s="38"/>
      <c r="E125" s="38"/>
    </row>
    <row r="126" spans="1:5">
      <c r="A126" s="20"/>
      <c r="B126" s="46"/>
      <c r="C126" s="48"/>
      <c r="D126" s="20"/>
      <c r="E126" s="20"/>
    </row>
    <row r="127" spans="1:5">
      <c r="A127" s="26" t="s">
        <v>308</v>
      </c>
      <c r="B127" s="20"/>
      <c r="C127" s="21" t="s">
        <v>309</v>
      </c>
      <c r="D127" s="22" t="s">
        <v>227</v>
      </c>
      <c r="E127" s="20"/>
    </row>
    <row r="128" spans="1:5">
      <c r="A128" s="20" t="s">
        <v>310</v>
      </c>
      <c r="B128" s="46" t="s">
        <v>284</v>
      </c>
      <c r="C128" s="216">
        <v>24</v>
      </c>
      <c r="D128" s="220">
        <v>85</v>
      </c>
      <c r="E128" s="20"/>
    </row>
    <row r="129" spans="1:5">
      <c r="A129" s="20" t="s">
        <v>311</v>
      </c>
      <c r="B129" s="46" t="s">
        <v>284</v>
      </c>
      <c r="C129" s="216">
        <v>365</v>
      </c>
      <c r="D129" s="220">
        <v>7727</v>
      </c>
      <c r="E129" s="20"/>
    </row>
    <row r="130" spans="1:5">
      <c r="A130" s="20" t="s">
        <v>312</v>
      </c>
      <c r="B130" s="46" t="s">
        <v>284</v>
      </c>
      <c r="C130" s="216"/>
      <c r="D130" s="220"/>
      <c r="E130" s="20"/>
    </row>
    <row r="131" spans="1:5">
      <c r="A131" s="20" t="s">
        <v>313</v>
      </c>
      <c r="B131" s="46" t="s">
        <v>284</v>
      </c>
      <c r="C131" s="216"/>
      <c r="D131" s="220"/>
      <c r="E131" s="20"/>
    </row>
    <row r="132" spans="1:5">
      <c r="A132" s="26" t="s">
        <v>314</v>
      </c>
      <c r="B132" s="20"/>
      <c r="C132" s="21" t="s">
        <v>179</v>
      </c>
      <c r="D132" s="20"/>
      <c r="E132" s="20"/>
    </row>
    <row r="133" spans="1:5">
      <c r="A133" s="20" t="s">
        <v>315</v>
      </c>
      <c r="B133" s="46" t="s">
        <v>284</v>
      </c>
      <c r="C133" s="216"/>
      <c r="D133" s="20"/>
      <c r="E133" s="20"/>
    </row>
    <row r="134" spans="1:5">
      <c r="A134" s="20" t="s">
        <v>316</v>
      </c>
      <c r="B134" s="46" t="s">
        <v>284</v>
      </c>
      <c r="C134" s="216"/>
      <c r="D134" s="20"/>
      <c r="E134" s="20"/>
    </row>
    <row r="135" spans="1:5">
      <c r="A135" s="20" t="s">
        <v>317</v>
      </c>
      <c r="B135" s="46" t="s">
        <v>284</v>
      </c>
      <c r="C135" s="216">
        <v>25</v>
      </c>
      <c r="D135" s="20"/>
      <c r="E135" s="20"/>
    </row>
    <row r="136" spans="1:5">
      <c r="A136" s="20" t="s">
        <v>318</v>
      </c>
      <c r="B136" s="46" t="s">
        <v>284</v>
      </c>
      <c r="C136" s="216"/>
      <c r="D136" s="20"/>
      <c r="E136" s="20"/>
    </row>
    <row r="137" spans="1:5">
      <c r="A137" s="20" t="s">
        <v>319</v>
      </c>
      <c r="B137" s="46" t="s">
        <v>284</v>
      </c>
      <c r="C137" s="216"/>
      <c r="D137" s="20"/>
      <c r="E137" s="20"/>
    </row>
    <row r="138" spans="1:5">
      <c r="A138" s="20" t="s">
        <v>320</v>
      </c>
      <c r="B138" s="46" t="s">
        <v>284</v>
      </c>
      <c r="C138" s="216"/>
      <c r="D138" s="20"/>
      <c r="E138" s="20"/>
    </row>
    <row r="139" spans="1:5">
      <c r="A139" s="20" t="s">
        <v>108</v>
      </c>
      <c r="B139" s="46" t="s">
        <v>284</v>
      </c>
      <c r="C139" s="216"/>
      <c r="D139" s="20"/>
      <c r="E139" s="20"/>
    </row>
    <row r="140" spans="1:5">
      <c r="A140" s="20" t="s">
        <v>321</v>
      </c>
      <c r="B140" s="46" t="s">
        <v>284</v>
      </c>
      <c r="C140" s="216"/>
      <c r="D140" s="20"/>
      <c r="E140" s="20"/>
    </row>
    <row r="141" spans="1:5">
      <c r="A141" s="20" t="s">
        <v>322</v>
      </c>
      <c r="B141" s="46"/>
      <c r="C141" s="216"/>
      <c r="D141" s="20"/>
      <c r="E141" s="20"/>
    </row>
    <row r="142" spans="1:5">
      <c r="A142" s="20" t="s">
        <v>312</v>
      </c>
      <c r="B142" s="46" t="s">
        <v>284</v>
      </c>
      <c r="C142" s="216"/>
      <c r="D142" s="20"/>
      <c r="E142" s="20"/>
    </row>
    <row r="143" spans="1:5">
      <c r="A143" s="20" t="s">
        <v>323</v>
      </c>
      <c r="B143" s="46" t="s">
        <v>284</v>
      </c>
      <c r="C143" s="216"/>
      <c r="D143" s="20"/>
      <c r="E143" s="20"/>
    </row>
    <row r="144" spans="1:5">
      <c r="A144" s="20" t="s">
        <v>324</v>
      </c>
      <c r="B144" s="20"/>
      <c r="C144" s="27"/>
      <c r="D144" s="20"/>
      <c r="E144" s="32">
        <f>SUM(C133:C143)</f>
        <v>25</v>
      </c>
    </row>
    <row r="145" spans="1:6">
      <c r="A145" s="20" t="s">
        <v>325</v>
      </c>
      <c r="B145" s="46" t="s">
        <v>284</v>
      </c>
      <c r="C145" s="47">
        <v>25</v>
      </c>
      <c r="D145" s="20"/>
      <c r="E145" s="20"/>
    </row>
    <row r="146" spans="1:6">
      <c r="A146" s="20" t="s">
        <v>326</v>
      </c>
      <c r="B146" s="46" t="s">
        <v>284</v>
      </c>
      <c r="C146" s="47"/>
      <c r="D146" s="20"/>
      <c r="E146" s="20"/>
    </row>
    <row r="147" spans="1:6">
      <c r="A147" s="20"/>
      <c r="B147" s="20"/>
      <c r="C147" s="27"/>
      <c r="D147" s="20"/>
      <c r="E147" s="20"/>
    </row>
    <row r="148" spans="1:6">
      <c r="A148" s="20" t="s">
        <v>327</v>
      </c>
      <c r="B148" s="46" t="s">
        <v>284</v>
      </c>
      <c r="C148" s="47"/>
      <c r="D148" s="20"/>
      <c r="E148" s="20"/>
    </row>
    <row r="149" spans="1:6">
      <c r="A149" s="20"/>
      <c r="B149" s="20"/>
      <c r="C149" s="27"/>
      <c r="D149" s="20"/>
      <c r="E149" s="20"/>
    </row>
    <row r="150" spans="1:6">
      <c r="A150" s="20"/>
      <c r="B150" s="20"/>
      <c r="C150" s="27"/>
      <c r="D150" s="20"/>
      <c r="E150" s="20"/>
    </row>
    <row r="151" spans="1:6">
      <c r="A151" s="20"/>
      <c r="B151" s="20"/>
      <c r="C151" s="27"/>
      <c r="D151" s="20"/>
      <c r="E151" s="20"/>
    </row>
    <row r="152" spans="1:6">
      <c r="A152" s="20"/>
      <c r="B152" s="20"/>
      <c r="C152" s="27"/>
      <c r="D152" s="20"/>
      <c r="E152" s="20"/>
    </row>
    <row r="153" spans="1:6">
      <c r="A153" s="38" t="s">
        <v>328</v>
      </c>
      <c r="B153" s="49"/>
      <c r="C153" s="49"/>
      <c r="D153" s="49"/>
      <c r="E153" s="49"/>
    </row>
    <row r="154" spans="1:6">
      <c r="A154" s="51" t="s">
        <v>329</v>
      </c>
      <c r="B154" s="52" t="s">
        <v>330</v>
      </c>
      <c r="C154" s="53" t="s">
        <v>331</v>
      </c>
      <c r="D154" s="52" t="s">
        <v>144</v>
      </c>
      <c r="E154" s="52" t="s">
        <v>215</v>
      </c>
    </row>
    <row r="155" spans="1:6">
      <c r="A155" s="20" t="s">
        <v>309</v>
      </c>
      <c r="B155" s="50">
        <v>22</v>
      </c>
      <c r="C155" s="50">
        <v>0</v>
      </c>
      <c r="D155" s="50">
        <v>2</v>
      </c>
      <c r="E155" s="32">
        <f>SUM(B155:D155)</f>
        <v>24</v>
      </c>
    </row>
    <row r="156" spans="1:6">
      <c r="A156" s="20" t="s">
        <v>227</v>
      </c>
      <c r="B156" s="50">
        <v>81</v>
      </c>
      <c r="C156" s="50">
        <v>0</v>
      </c>
      <c r="D156" s="50">
        <v>4</v>
      </c>
      <c r="E156" s="32">
        <f>SUM(B156:D156)</f>
        <v>85</v>
      </c>
    </row>
    <row r="157" spans="1:6">
      <c r="A157" s="20" t="s">
        <v>332</v>
      </c>
      <c r="B157" s="50"/>
      <c r="C157" s="50"/>
      <c r="D157" s="50"/>
      <c r="E157" s="32">
        <f>SUM(B157:D157)</f>
        <v>0</v>
      </c>
    </row>
    <row r="158" spans="1:6">
      <c r="A158" s="20" t="s">
        <v>272</v>
      </c>
      <c r="B158" s="50">
        <v>513777</v>
      </c>
      <c r="C158" s="50">
        <v>14329</v>
      </c>
      <c r="D158" s="50">
        <v>25041</v>
      </c>
      <c r="E158" s="32">
        <f>SUM(B158:D158)</f>
        <v>553147</v>
      </c>
      <c r="F158" s="18"/>
    </row>
    <row r="159" spans="1:6">
      <c r="A159" s="20" t="s">
        <v>273</v>
      </c>
      <c r="B159" s="50">
        <v>1620815</v>
      </c>
      <c r="C159" s="50">
        <v>630670</v>
      </c>
      <c r="D159" s="50">
        <v>1464121</v>
      </c>
      <c r="E159" s="32">
        <f>SUM(B159:D159)</f>
        <v>3715606</v>
      </c>
      <c r="F159" s="18"/>
    </row>
    <row r="160" spans="1:6">
      <c r="A160" s="51" t="s">
        <v>333</v>
      </c>
      <c r="B160" s="52" t="s">
        <v>330</v>
      </c>
      <c r="C160" s="53" t="s">
        <v>331</v>
      </c>
      <c r="D160" s="52" t="s">
        <v>144</v>
      </c>
      <c r="E160" s="52" t="s">
        <v>215</v>
      </c>
    </row>
    <row r="161" spans="1:5">
      <c r="A161" s="20" t="s">
        <v>309</v>
      </c>
      <c r="B161" s="50">
        <v>14</v>
      </c>
      <c r="C161" s="50">
        <v>143</v>
      </c>
      <c r="D161" s="50">
        <v>208</v>
      </c>
      <c r="E161" s="32">
        <f>SUM(B161:D161)</f>
        <v>365</v>
      </c>
    </row>
    <row r="162" spans="1:5">
      <c r="A162" s="20" t="s">
        <v>227</v>
      </c>
      <c r="B162" s="50">
        <v>305</v>
      </c>
      <c r="C162" s="50">
        <v>3017</v>
      </c>
      <c r="D162" s="50">
        <v>4405</v>
      </c>
      <c r="E162" s="32">
        <f>SUM(B162:D162)</f>
        <v>7727</v>
      </c>
    </row>
    <row r="163" spans="1:5">
      <c r="A163" s="20" t="s">
        <v>332</v>
      </c>
      <c r="B163" s="50"/>
      <c r="C163" s="50"/>
      <c r="D163" s="50"/>
      <c r="E163" s="32">
        <f>SUM(B163:D163)</f>
        <v>0</v>
      </c>
    </row>
    <row r="164" spans="1:5">
      <c r="A164" s="20" t="s">
        <v>272</v>
      </c>
      <c r="B164" s="50">
        <v>94887</v>
      </c>
      <c r="C164" s="50">
        <v>1143252</v>
      </c>
      <c r="D164" s="50">
        <v>644790</v>
      </c>
      <c r="E164" s="32">
        <f>SUM(B164:D164)</f>
        <v>1882929</v>
      </c>
    </row>
    <row r="165" spans="1:5">
      <c r="A165" s="20" t="s">
        <v>273</v>
      </c>
      <c r="B165" s="50"/>
      <c r="C165" s="50"/>
      <c r="D165" s="50"/>
      <c r="E165" s="32">
        <f>SUM(B165:D165)</f>
        <v>0</v>
      </c>
    </row>
    <row r="166" spans="1:5">
      <c r="A166" s="51" t="s">
        <v>334</v>
      </c>
      <c r="B166" s="52" t="s">
        <v>330</v>
      </c>
      <c r="C166" s="53" t="s">
        <v>331</v>
      </c>
      <c r="D166" s="52" t="s">
        <v>144</v>
      </c>
      <c r="E166" s="52" t="s">
        <v>215</v>
      </c>
    </row>
    <row r="167" spans="1:5">
      <c r="A167" s="20" t="s">
        <v>309</v>
      </c>
      <c r="B167" s="50"/>
      <c r="C167" s="50"/>
      <c r="D167" s="50"/>
      <c r="E167" s="32">
        <f>SUM(B167:D167)</f>
        <v>0</v>
      </c>
    </row>
    <row r="168" spans="1:5">
      <c r="A168" s="20" t="s">
        <v>227</v>
      </c>
      <c r="B168" s="50"/>
      <c r="C168" s="50"/>
      <c r="D168" s="50"/>
      <c r="E168" s="32">
        <f>SUM(B168:D168)</f>
        <v>0</v>
      </c>
    </row>
    <row r="169" spans="1:5">
      <c r="A169" s="20" t="s">
        <v>332</v>
      </c>
      <c r="B169" s="50"/>
      <c r="C169" s="50"/>
      <c r="D169" s="50"/>
      <c r="E169" s="32">
        <f>SUM(B169:D169)</f>
        <v>0</v>
      </c>
    </row>
    <row r="170" spans="1:5">
      <c r="A170" s="20" t="s">
        <v>272</v>
      </c>
      <c r="B170" s="50"/>
      <c r="C170" s="50"/>
      <c r="D170" s="50"/>
      <c r="E170" s="32">
        <f>SUM(B170:D170)</f>
        <v>0</v>
      </c>
    </row>
    <row r="171" spans="1:5">
      <c r="A171" s="20" t="s">
        <v>273</v>
      </c>
      <c r="B171" s="50"/>
      <c r="C171" s="50"/>
      <c r="D171" s="50"/>
      <c r="E171" s="32">
        <f>SUM(B171:D171)</f>
        <v>0</v>
      </c>
    </row>
    <row r="172" spans="1:5">
      <c r="A172" s="25"/>
      <c r="B172" s="25"/>
      <c r="C172" s="54"/>
      <c r="D172" s="55"/>
      <c r="E172" s="20"/>
    </row>
    <row r="173" spans="1:5">
      <c r="A173" s="51" t="s">
        <v>335</v>
      </c>
      <c r="B173" s="52" t="s">
        <v>336</v>
      </c>
      <c r="C173" s="53" t="s">
        <v>337</v>
      </c>
      <c r="D173" s="20"/>
      <c r="E173" s="20"/>
    </row>
    <row r="174" spans="1:5">
      <c r="A174" s="25" t="s">
        <v>338</v>
      </c>
      <c r="B174" s="50">
        <v>154574</v>
      </c>
      <c r="C174" s="50">
        <v>55648</v>
      </c>
      <c r="D174" s="20"/>
      <c r="E174" s="20"/>
    </row>
    <row r="175" spans="1:5">
      <c r="A175" s="25"/>
      <c r="B175" s="55"/>
      <c r="C175" s="54"/>
      <c r="D175" s="20"/>
      <c r="E175" s="20"/>
    </row>
    <row r="176" spans="1:5">
      <c r="A176" s="25"/>
      <c r="B176" s="25"/>
      <c r="C176" s="54"/>
      <c r="D176" s="55"/>
      <c r="E176" s="20"/>
    </row>
    <row r="177" spans="1:5">
      <c r="A177" s="25"/>
      <c r="B177" s="25"/>
      <c r="C177" s="54"/>
      <c r="D177" s="55"/>
      <c r="E177" s="20"/>
    </row>
    <row r="178" spans="1:5">
      <c r="A178" s="25"/>
      <c r="B178" s="25"/>
      <c r="C178" s="54"/>
      <c r="D178" s="55"/>
      <c r="E178" s="20"/>
    </row>
    <row r="179" spans="1:5">
      <c r="A179" s="25"/>
      <c r="B179" s="25"/>
      <c r="C179" s="54"/>
      <c r="D179" s="55"/>
      <c r="E179" s="20"/>
    </row>
    <row r="180" spans="1:5">
      <c r="A180" s="49" t="s">
        <v>339</v>
      </c>
      <c r="B180" s="38"/>
      <c r="C180" s="38"/>
      <c r="D180" s="38"/>
      <c r="E180" s="38"/>
    </row>
    <row r="181" spans="1:5">
      <c r="A181" s="45" t="s">
        <v>340</v>
      </c>
      <c r="B181" s="45"/>
      <c r="C181" s="45"/>
      <c r="D181" s="45"/>
      <c r="E181" s="45"/>
    </row>
    <row r="182" spans="1:5">
      <c r="A182" s="20" t="s">
        <v>341</v>
      </c>
      <c r="B182" s="46" t="s">
        <v>284</v>
      </c>
      <c r="C182" s="216">
        <v>299562</v>
      </c>
      <c r="D182" s="20"/>
      <c r="E182" s="20"/>
    </row>
    <row r="183" spans="1:5">
      <c r="A183" s="20" t="s">
        <v>342</v>
      </c>
      <c r="B183" s="46" t="s">
        <v>284</v>
      </c>
      <c r="C183" s="216">
        <v>-6917</v>
      </c>
      <c r="D183" s="20"/>
      <c r="E183" s="20"/>
    </row>
    <row r="184" spans="1:5">
      <c r="A184" s="25" t="s">
        <v>343</v>
      </c>
      <c r="B184" s="46" t="s">
        <v>284</v>
      </c>
      <c r="C184" s="216">
        <v>46381</v>
      </c>
      <c r="D184" s="20"/>
      <c r="E184" s="20"/>
    </row>
    <row r="185" spans="1:5">
      <c r="A185" s="20" t="s">
        <v>344</v>
      </c>
      <c r="B185" s="46" t="s">
        <v>284</v>
      </c>
      <c r="C185" s="216">
        <v>380965.44</v>
      </c>
      <c r="D185" s="20"/>
      <c r="E185" s="20"/>
    </row>
    <row r="186" spans="1:5">
      <c r="A186" s="20" t="s">
        <v>345</v>
      </c>
      <c r="B186" s="46" t="s">
        <v>284</v>
      </c>
      <c r="C186" s="216">
        <v>6067</v>
      </c>
      <c r="D186" s="20"/>
      <c r="E186" s="20"/>
    </row>
    <row r="187" spans="1:5">
      <c r="A187" s="20" t="s">
        <v>346</v>
      </c>
      <c r="B187" s="46" t="s">
        <v>284</v>
      </c>
      <c r="C187" s="216">
        <v>148166</v>
      </c>
      <c r="D187" s="20"/>
      <c r="E187" s="20"/>
    </row>
    <row r="188" spans="1:5">
      <c r="A188" s="20" t="s">
        <v>347</v>
      </c>
      <c r="B188" s="46" t="s">
        <v>284</v>
      </c>
      <c r="C188" s="216">
        <v>71203</v>
      </c>
      <c r="D188" s="20"/>
      <c r="E188" s="20"/>
    </row>
    <row r="189" spans="1:5">
      <c r="A189" s="20" t="s">
        <v>347</v>
      </c>
      <c r="B189" s="46" t="s">
        <v>284</v>
      </c>
      <c r="C189" s="47">
        <v>0</v>
      </c>
      <c r="D189" s="20"/>
      <c r="E189" s="20"/>
    </row>
    <row r="190" spans="1:5">
      <c r="A190" s="20" t="s">
        <v>215</v>
      </c>
      <c r="B190" s="20"/>
      <c r="C190" s="27"/>
      <c r="D190" s="32">
        <f>SUM(C182:C189)</f>
        <v>945427.44</v>
      </c>
      <c r="E190" s="20"/>
    </row>
    <row r="191" spans="1:5">
      <c r="A191" s="45" t="s">
        <v>348</v>
      </c>
      <c r="B191" s="45"/>
      <c r="C191" s="45"/>
      <c r="D191" s="45"/>
      <c r="E191" s="45"/>
    </row>
    <row r="192" spans="1:5">
      <c r="A192" s="20" t="s">
        <v>349</v>
      </c>
      <c r="B192" s="46" t="s">
        <v>284</v>
      </c>
      <c r="C192" s="216">
        <v>2750</v>
      </c>
      <c r="D192" s="20"/>
      <c r="E192" s="20"/>
    </row>
    <row r="193" spans="1:5">
      <c r="A193" s="20" t="s">
        <v>350</v>
      </c>
      <c r="B193" s="46" t="s">
        <v>284</v>
      </c>
      <c r="C193" s="216">
        <v>17837</v>
      </c>
      <c r="D193" s="20"/>
      <c r="E193" s="20"/>
    </row>
    <row r="194" spans="1:5">
      <c r="A194" s="20" t="s">
        <v>215</v>
      </c>
      <c r="B194" s="20"/>
      <c r="C194" s="27"/>
      <c r="D194" s="32">
        <f>SUM(C192:C193)</f>
        <v>20587</v>
      </c>
      <c r="E194" s="20"/>
    </row>
    <row r="195" spans="1:5">
      <c r="A195" s="45" t="s">
        <v>351</v>
      </c>
      <c r="B195" s="45"/>
      <c r="C195" s="45"/>
      <c r="D195" s="45"/>
      <c r="E195" s="45"/>
    </row>
    <row r="196" spans="1:5">
      <c r="A196" s="20" t="s">
        <v>352</v>
      </c>
      <c r="B196" s="46" t="s">
        <v>284</v>
      </c>
      <c r="C196" s="47">
        <v>31125</v>
      </c>
      <c r="D196" s="20"/>
      <c r="E196" s="20"/>
    </row>
    <row r="197" spans="1:5">
      <c r="A197" s="20" t="s">
        <v>353</v>
      </c>
      <c r="B197" s="46" t="s">
        <v>284</v>
      </c>
      <c r="C197" s="47">
        <v>38429</v>
      </c>
      <c r="D197" s="20"/>
      <c r="E197" s="20"/>
    </row>
    <row r="198" spans="1:5">
      <c r="A198" s="20" t="s">
        <v>215</v>
      </c>
      <c r="B198" s="20"/>
      <c r="C198" s="27"/>
      <c r="D198" s="32">
        <f>SUM(C196:C197)</f>
        <v>69554</v>
      </c>
      <c r="E198" s="20"/>
    </row>
    <row r="199" spans="1:5">
      <c r="A199" s="45" t="s">
        <v>354</v>
      </c>
      <c r="B199" s="45"/>
      <c r="C199" s="45"/>
      <c r="D199" s="45"/>
      <c r="E199" s="45"/>
    </row>
    <row r="200" spans="1:5">
      <c r="A200" s="20" t="s">
        <v>355</v>
      </c>
      <c r="B200" s="46" t="s">
        <v>284</v>
      </c>
      <c r="C200" s="47">
        <v>13329</v>
      </c>
      <c r="D200" s="20"/>
      <c r="E200" s="20"/>
    </row>
    <row r="201" spans="1:5">
      <c r="A201" s="20" t="s">
        <v>356</v>
      </c>
      <c r="B201" s="46" t="s">
        <v>284</v>
      </c>
      <c r="C201" s="47">
        <v>25703</v>
      </c>
      <c r="D201" s="20"/>
      <c r="E201" s="20"/>
    </row>
    <row r="202" spans="1:5">
      <c r="A202" s="20" t="s">
        <v>144</v>
      </c>
      <c r="B202" s="46" t="s">
        <v>284</v>
      </c>
      <c r="C202" s="47"/>
      <c r="D202" s="20"/>
      <c r="E202" s="20"/>
    </row>
    <row r="203" spans="1:5">
      <c r="A203" s="20" t="s">
        <v>215</v>
      </c>
      <c r="B203" s="20"/>
      <c r="C203" s="27"/>
      <c r="D203" s="32">
        <f>SUM(C200:C202)</f>
        <v>39032</v>
      </c>
      <c r="E203" s="20"/>
    </row>
    <row r="204" spans="1:5">
      <c r="A204" s="45" t="s">
        <v>357</v>
      </c>
      <c r="B204" s="45"/>
      <c r="C204" s="45"/>
      <c r="D204" s="45"/>
      <c r="E204" s="45"/>
    </row>
    <row r="205" spans="1:5">
      <c r="A205" s="20" t="s">
        <v>358</v>
      </c>
      <c r="B205" s="46" t="s">
        <v>284</v>
      </c>
      <c r="C205" s="47">
        <v>0</v>
      </c>
      <c r="D205" s="20"/>
      <c r="E205" s="20"/>
    </row>
    <row r="206" spans="1:5">
      <c r="A206" s="20" t="s">
        <v>359</v>
      </c>
      <c r="B206" s="46" t="s">
        <v>284</v>
      </c>
      <c r="C206" s="47">
        <v>48296</v>
      </c>
      <c r="D206" s="20"/>
      <c r="E206" s="20"/>
    </row>
    <row r="207" spans="1:5">
      <c r="A207" s="20" t="s">
        <v>215</v>
      </c>
      <c r="B207" s="20"/>
      <c r="C207" s="27"/>
      <c r="D207" s="32">
        <f>SUM(C205:C206)</f>
        <v>48296</v>
      </c>
      <c r="E207" s="20"/>
    </row>
    <row r="208" spans="1:5">
      <c r="A208" s="20"/>
      <c r="B208" s="20"/>
      <c r="C208" s="27"/>
      <c r="D208" s="20"/>
      <c r="E208" s="20"/>
    </row>
    <row r="209" spans="1:5">
      <c r="A209" s="38" t="s">
        <v>360</v>
      </c>
      <c r="B209" s="38"/>
      <c r="C209" s="38"/>
      <c r="D209" s="38"/>
      <c r="E209" s="38"/>
    </row>
    <row r="210" spans="1:5">
      <c r="A210" s="49" t="s">
        <v>361</v>
      </c>
      <c r="B210" s="38"/>
      <c r="C210" s="38"/>
      <c r="D210" s="38"/>
      <c r="E210" s="38"/>
    </row>
    <row r="211" spans="1:5">
      <c r="A211" s="26"/>
      <c r="B211" s="22" t="s">
        <v>362</v>
      </c>
      <c r="C211" s="21" t="s">
        <v>363</v>
      </c>
      <c r="D211" s="22" t="s">
        <v>364</v>
      </c>
      <c r="E211" s="22" t="s">
        <v>365</v>
      </c>
    </row>
    <row r="212" spans="1:5">
      <c r="A212" s="20" t="s">
        <v>366</v>
      </c>
      <c r="B212" s="220">
        <v>16481</v>
      </c>
      <c r="C212" s="216"/>
      <c r="D212" s="220"/>
      <c r="E212" s="32">
        <f t="shared" ref="E212:E220" si="16">SUM(B212:C212)-D212</f>
        <v>16481</v>
      </c>
    </row>
    <row r="213" spans="1:5">
      <c r="A213" s="20" t="s">
        <v>367</v>
      </c>
      <c r="B213" s="220">
        <v>443865</v>
      </c>
      <c r="C213" s="216"/>
      <c r="D213" s="220"/>
      <c r="E213" s="32">
        <f t="shared" si="16"/>
        <v>443865</v>
      </c>
    </row>
    <row r="214" spans="1:5">
      <c r="A214" s="20" t="s">
        <v>368</v>
      </c>
      <c r="B214" s="220">
        <v>2982205</v>
      </c>
      <c r="C214" s="216">
        <v>313764</v>
      </c>
      <c r="D214" s="220"/>
      <c r="E214" s="32">
        <f t="shared" si="16"/>
        <v>3295969</v>
      </c>
    </row>
    <row r="215" spans="1:5">
      <c r="A215" s="20" t="s">
        <v>369</v>
      </c>
      <c r="B215" s="220">
        <v>6407099</v>
      </c>
      <c r="C215" s="216">
        <v>1619048</v>
      </c>
      <c r="D215" s="220"/>
      <c r="E215" s="32">
        <f t="shared" si="16"/>
        <v>8026147</v>
      </c>
    </row>
    <row r="216" spans="1:5">
      <c r="A216" s="20" t="s">
        <v>370</v>
      </c>
      <c r="B216" s="220"/>
      <c r="C216" s="216"/>
      <c r="D216" s="220"/>
      <c r="E216" s="32">
        <f t="shared" si="16"/>
        <v>0</v>
      </c>
    </row>
    <row r="217" spans="1:5">
      <c r="A217" s="20" t="s">
        <v>371</v>
      </c>
      <c r="B217" s="220">
        <v>1199247</v>
      </c>
      <c r="C217" s="216">
        <v>192511</v>
      </c>
      <c r="D217" s="220"/>
      <c r="E217" s="32">
        <f t="shared" si="16"/>
        <v>1391758</v>
      </c>
    </row>
    <row r="218" spans="1:5">
      <c r="A218" s="20" t="s">
        <v>372</v>
      </c>
      <c r="B218" s="220"/>
      <c r="C218" s="216"/>
      <c r="D218" s="220"/>
      <c r="E218" s="32">
        <f t="shared" si="16"/>
        <v>0</v>
      </c>
    </row>
    <row r="219" spans="1:5">
      <c r="A219" s="20" t="s">
        <v>373</v>
      </c>
      <c r="B219" s="220"/>
      <c r="C219" s="216"/>
      <c r="D219" s="220"/>
      <c r="E219" s="32">
        <f t="shared" si="16"/>
        <v>0</v>
      </c>
    </row>
    <row r="220" spans="1:5">
      <c r="A220" s="20" t="s">
        <v>374</v>
      </c>
      <c r="B220" s="220">
        <v>0</v>
      </c>
      <c r="C220" s="216"/>
      <c r="D220" s="220"/>
      <c r="E220" s="32">
        <f t="shared" si="16"/>
        <v>0</v>
      </c>
    </row>
    <row r="221" spans="1:5">
      <c r="A221" s="20" t="s">
        <v>215</v>
      </c>
      <c r="B221" s="32">
        <f>SUM(B212:B220)</f>
        <v>11048897</v>
      </c>
      <c r="C221" s="266">
        <f>SUM(C212:C220)</f>
        <v>2125323</v>
      </c>
      <c r="D221" s="32">
        <f>SUM(D212:D220)</f>
        <v>0</v>
      </c>
      <c r="E221" s="32">
        <f>SUM(E212:E220)</f>
        <v>13174220</v>
      </c>
    </row>
    <row r="222" spans="1:5">
      <c r="A222" s="20"/>
      <c r="B222" s="20"/>
      <c r="C222" s="27"/>
      <c r="D222" s="20"/>
      <c r="E222" s="20"/>
    </row>
    <row r="223" spans="1:5">
      <c r="A223" s="49" t="s">
        <v>375</v>
      </c>
      <c r="B223" s="49"/>
      <c r="C223" s="49"/>
      <c r="D223" s="49"/>
      <c r="E223" s="49"/>
    </row>
    <row r="224" spans="1:5">
      <c r="A224" s="26"/>
      <c r="B224" s="22" t="s">
        <v>362</v>
      </c>
      <c r="C224" s="21" t="s">
        <v>363</v>
      </c>
      <c r="D224" s="22" t="s">
        <v>364</v>
      </c>
      <c r="E224" s="22" t="s">
        <v>365</v>
      </c>
    </row>
    <row r="225" spans="1:5">
      <c r="A225" s="20" t="s">
        <v>366</v>
      </c>
      <c r="B225" s="55"/>
      <c r="C225" s="54"/>
      <c r="D225" s="55"/>
      <c r="E225" s="20"/>
    </row>
    <row r="226" spans="1:5">
      <c r="A226" s="20" t="s">
        <v>367</v>
      </c>
      <c r="B226" s="220">
        <v>280889</v>
      </c>
      <c r="C226" s="216">
        <v>32625</v>
      </c>
      <c r="D226" s="220"/>
      <c r="E226" s="32">
        <f t="shared" ref="E226:E233" si="17">SUM(B226:C226)-D226</f>
        <v>313514</v>
      </c>
    </row>
    <row r="227" spans="1:5">
      <c r="A227" s="20" t="s">
        <v>368</v>
      </c>
      <c r="B227" s="220">
        <v>2185663</v>
      </c>
      <c r="C227" s="216">
        <v>100122</v>
      </c>
      <c r="D227" s="220"/>
      <c r="E227" s="32">
        <f t="shared" si="17"/>
        <v>2285785</v>
      </c>
    </row>
    <row r="228" spans="1:5">
      <c r="A228" s="20" t="s">
        <v>369</v>
      </c>
      <c r="B228" s="220">
        <v>5017448</v>
      </c>
      <c r="C228" s="216">
        <v>420370</v>
      </c>
      <c r="D228" s="220"/>
      <c r="E228" s="32">
        <f t="shared" si="17"/>
        <v>5437818</v>
      </c>
    </row>
    <row r="229" spans="1:5">
      <c r="A229" s="20" t="s">
        <v>370</v>
      </c>
      <c r="B229" s="220"/>
      <c r="C229" s="216"/>
      <c r="D229" s="220"/>
      <c r="E229" s="32">
        <f t="shared" si="17"/>
        <v>0</v>
      </c>
    </row>
    <row r="230" spans="1:5">
      <c r="A230" s="20" t="s">
        <v>371</v>
      </c>
      <c r="B230" s="220">
        <v>1199247</v>
      </c>
      <c r="C230" s="216">
        <v>32085</v>
      </c>
      <c r="D230" s="220"/>
      <c r="E230" s="32">
        <f t="shared" si="17"/>
        <v>1231332</v>
      </c>
    </row>
    <row r="231" spans="1:5">
      <c r="A231" s="20" t="s">
        <v>372</v>
      </c>
      <c r="B231" s="220"/>
      <c r="C231" s="216"/>
      <c r="D231" s="220"/>
      <c r="E231" s="32">
        <f t="shared" si="17"/>
        <v>0</v>
      </c>
    </row>
    <row r="232" spans="1:5">
      <c r="A232" s="20" t="s">
        <v>373</v>
      </c>
      <c r="B232" s="220"/>
      <c r="C232" s="216"/>
      <c r="D232" s="220"/>
      <c r="E232" s="32">
        <f t="shared" si="17"/>
        <v>0</v>
      </c>
    </row>
    <row r="233" spans="1:5">
      <c r="A233" s="20" t="s">
        <v>374</v>
      </c>
      <c r="B233" s="220"/>
      <c r="C233" s="216"/>
      <c r="D233" s="220"/>
      <c r="E233" s="32">
        <f t="shared" si="17"/>
        <v>0</v>
      </c>
    </row>
    <row r="234" spans="1:5">
      <c r="A234" s="20" t="s">
        <v>215</v>
      </c>
      <c r="B234" s="32">
        <f>SUM(B225:B233)</f>
        <v>8683247</v>
      </c>
      <c r="C234" s="266">
        <f>SUM(C225:C233)</f>
        <v>585202</v>
      </c>
      <c r="D234" s="32">
        <f>SUM(D225:D233)</f>
        <v>0</v>
      </c>
      <c r="E234" s="32">
        <f>SUM(E225:E233)</f>
        <v>9268449</v>
      </c>
    </row>
    <row r="235" spans="1:5">
      <c r="A235" s="20"/>
      <c r="B235" s="20"/>
      <c r="C235" s="27"/>
      <c r="D235" s="20"/>
      <c r="E235" s="20"/>
    </row>
    <row r="236" spans="1:5">
      <c r="A236" s="38" t="s">
        <v>376</v>
      </c>
      <c r="B236" s="38"/>
      <c r="C236" s="38"/>
      <c r="D236" s="38"/>
      <c r="E236" s="38"/>
    </row>
    <row r="237" spans="1:5">
      <c r="A237" s="38"/>
      <c r="B237" s="345" t="s">
        <v>377</v>
      </c>
      <c r="C237" s="345"/>
      <c r="D237" s="38"/>
      <c r="E237" s="38"/>
    </row>
    <row r="238" spans="1:5">
      <c r="A238" s="56" t="s">
        <v>377</v>
      </c>
      <c r="B238" s="38"/>
      <c r="C238" s="216">
        <v>62913</v>
      </c>
      <c r="D238" s="40">
        <f>C238</f>
        <v>62913</v>
      </c>
      <c r="E238" s="38"/>
    </row>
    <row r="239" spans="1:5">
      <c r="A239" s="45" t="s">
        <v>378</v>
      </c>
      <c r="B239" s="45"/>
      <c r="C239" s="45"/>
      <c r="D239" s="45"/>
      <c r="E239" s="45"/>
    </row>
    <row r="240" spans="1:5">
      <c r="A240" s="20" t="s">
        <v>379</v>
      </c>
      <c r="B240" s="46" t="s">
        <v>284</v>
      </c>
      <c r="C240" s="216">
        <v>-3508235.24</v>
      </c>
      <c r="D240" s="20"/>
      <c r="E240" s="20"/>
    </row>
    <row r="241" spans="1:5">
      <c r="A241" s="20" t="s">
        <v>380</v>
      </c>
      <c r="B241" s="46" t="s">
        <v>284</v>
      </c>
      <c r="C241" s="216">
        <v>60350.44</v>
      </c>
      <c r="D241" s="20"/>
      <c r="E241" s="20"/>
    </row>
    <row r="242" spans="1:5">
      <c r="A242" s="20" t="s">
        <v>381</v>
      </c>
      <c r="B242" s="46" t="s">
        <v>284</v>
      </c>
      <c r="C242" s="216"/>
      <c r="D242" s="20"/>
      <c r="E242" s="20"/>
    </row>
    <row r="243" spans="1:5">
      <c r="A243" s="20" t="s">
        <v>382</v>
      </c>
      <c r="B243" s="46" t="s">
        <v>284</v>
      </c>
      <c r="C243" s="216"/>
      <c r="D243" s="20"/>
      <c r="E243" s="20"/>
    </row>
    <row r="244" spans="1:5">
      <c r="A244" s="20" t="s">
        <v>383</v>
      </c>
      <c r="B244" s="46" t="s">
        <v>284</v>
      </c>
      <c r="C244" s="216"/>
      <c r="D244" s="20"/>
      <c r="E244" s="20"/>
    </row>
    <row r="245" spans="1:5">
      <c r="A245" s="20" t="s">
        <v>384</v>
      </c>
      <c r="B245" s="46" t="s">
        <v>284</v>
      </c>
      <c r="C245" s="216">
        <v>590708.79</v>
      </c>
      <c r="D245" s="20"/>
      <c r="E245" s="20"/>
    </row>
    <row r="246" spans="1:5">
      <c r="A246" s="20" t="s">
        <v>385</v>
      </c>
      <c r="B246" s="20"/>
      <c r="C246" s="27"/>
      <c r="D246" s="32">
        <f>SUM(C240:C245)</f>
        <v>-2857176.0100000002</v>
      </c>
      <c r="E246" s="20"/>
    </row>
    <row r="247" spans="1:5">
      <c r="A247" s="45" t="s">
        <v>386</v>
      </c>
      <c r="B247" s="45"/>
      <c r="C247" s="45"/>
      <c r="D247" s="45"/>
      <c r="E247" s="45"/>
    </row>
    <row r="248" spans="1:5">
      <c r="A248" s="26" t="s">
        <v>387</v>
      </c>
      <c r="B248" s="46" t="s">
        <v>284</v>
      </c>
      <c r="C248" s="216">
        <v>43</v>
      </c>
      <c r="D248" s="20"/>
      <c r="E248" s="20"/>
    </row>
    <row r="249" spans="1:5">
      <c r="A249" s="26"/>
      <c r="B249" s="46"/>
      <c r="C249" s="27"/>
      <c r="D249" s="20"/>
      <c r="E249" s="20"/>
    </row>
    <row r="250" spans="1:5">
      <c r="A250" s="26" t="s">
        <v>388</v>
      </c>
      <c r="B250" s="46" t="s">
        <v>284</v>
      </c>
      <c r="C250" s="216"/>
      <c r="D250" s="20"/>
      <c r="E250" s="20"/>
    </row>
    <row r="251" spans="1:5">
      <c r="A251" s="26" t="s">
        <v>389</v>
      </c>
      <c r="B251" s="46" t="s">
        <v>284</v>
      </c>
      <c r="C251" s="216">
        <v>29673</v>
      </c>
      <c r="D251" s="20"/>
      <c r="E251" s="20"/>
    </row>
    <row r="252" spans="1:5">
      <c r="A252" s="20"/>
      <c r="B252" s="20"/>
      <c r="C252" s="27"/>
      <c r="D252" s="20"/>
      <c r="E252" s="20"/>
    </row>
    <row r="253" spans="1:5">
      <c r="A253" s="26" t="s">
        <v>390</v>
      </c>
      <c r="B253" s="20"/>
      <c r="C253" s="27"/>
      <c r="D253" s="32">
        <f>SUM(C250:C252)</f>
        <v>29673</v>
      </c>
      <c r="E253" s="20"/>
    </row>
    <row r="254" spans="1:5">
      <c r="A254" s="45" t="s">
        <v>391</v>
      </c>
      <c r="B254" s="45"/>
      <c r="C254" s="45"/>
      <c r="D254" s="45"/>
      <c r="E254" s="45"/>
    </row>
    <row r="255" spans="1:5">
      <c r="A255" s="20" t="s">
        <v>392</v>
      </c>
      <c r="B255" s="46" t="s">
        <v>284</v>
      </c>
      <c r="C255" s="47"/>
      <c r="D255" s="20"/>
      <c r="E255" s="20"/>
    </row>
    <row r="256" spans="1:5">
      <c r="A256" s="20" t="s">
        <v>391</v>
      </c>
      <c r="B256" s="46" t="s">
        <v>284</v>
      </c>
      <c r="C256" s="47"/>
      <c r="D256" s="20"/>
      <c r="E256" s="20"/>
    </row>
    <row r="257" spans="1:5">
      <c r="A257" s="20" t="s">
        <v>393</v>
      </c>
      <c r="B257" s="20"/>
      <c r="C257" s="27"/>
      <c r="D257" s="32">
        <f>SUM(C255:C256)</f>
        <v>0</v>
      </c>
      <c r="E257" s="20"/>
    </row>
    <row r="258" spans="1:5">
      <c r="A258" s="20"/>
      <c r="B258" s="20"/>
      <c r="C258" s="27"/>
      <c r="D258" s="20"/>
      <c r="E258" s="20"/>
    </row>
    <row r="259" spans="1:5">
      <c r="A259" s="20" t="s">
        <v>394</v>
      </c>
      <c r="B259" s="20"/>
      <c r="C259" s="27"/>
      <c r="D259" s="32">
        <f>D238+D246+D253+D257</f>
        <v>-2764590.0100000002</v>
      </c>
      <c r="E259" s="20"/>
    </row>
    <row r="260" spans="1:5">
      <c r="A260" s="20"/>
      <c r="B260" s="20"/>
      <c r="C260" s="27"/>
      <c r="D260" s="20"/>
      <c r="E260" s="20"/>
    </row>
    <row r="261" spans="1:5">
      <c r="A261" s="20"/>
      <c r="B261" s="20"/>
      <c r="C261" s="27"/>
      <c r="D261" s="20"/>
      <c r="E261" s="20"/>
    </row>
    <row r="262" spans="1:5">
      <c r="A262" s="20"/>
      <c r="B262" s="20"/>
      <c r="C262" s="27"/>
      <c r="D262" s="20"/>
      <c r="E262" s="20"/>
    </row>
    <row r="263" spans="1:5">
      <c r="A263" s="20"/>
      <c r="B263" s="20"/>
      <c r="C263" s="27"/>
      <c r="D263" s="20"/>
      <c r="E263" s="20"/>
    </row>
    <row r="264" spans="1:5">
      <c r="A264" s="20"/>
      <c r="B264" s="20"/>
      <c r="C264" s="27"/>
      <c r="D264" s="20"/>
      <c r="E264" s="20"/>
    </row>
    <row r="265" spans="1:5">
      <c r="A265" s="38" t="s">
        <v>395</v>
      </c>
      <c r="B265" s="38"/>
      <c r="C265" s="38"/>
      <c r="D265" s="38"/>
      <c r="E265" s="38"/>
    </row>
    <row r="266" spans="1:5">
      <c r="A266" s="45" t="s">
        <v>396</v>
      </c>
      <c r="B266" s="45"/>
      <c r="C266" s="45"/>
      <c r="D266" s="45"/>
      <c r="E266" s="45"/>
    </row>
    <row r="267" spans="1:5">
      <c r="A267" s="20" t="s">
        <v>397</v>
      </c>
      <c r="B267" s="46" t="s">
        <v>284</v>
      </c>
      <c r="C267" s="216">
        <v>9041197</v>
      </c>
      <c r="D267" s="20"/>
      <c r="E267" s="20"/>
    </row>
    <row r="268" spans="1:5">
      <c r="A268" s="20" t="s">
        <v>398</v>
      </c>
      <c r="B268" s="46" t="s">
        <v>284</v>
      </c>
      <c r="C268" s="216"/>
      <c r="D268" s="20"/>
      <c r="E268" s="20"/>
    </row>
    <row r="269" spans="1:5">
      <c r="A269" s="20" t="s">
        <v>399</v>
      </c>
      <c r="B269" s="46" t="s">
        <v>284</v>
      </c>
      <c r="C269" s="216">
        <v>1490664</v>
      </c>
      <c r="D269" s="20"/>
      <c r="E269" s="20"/>
    </row>
    <row r="270" spans="1:5">
      <c r="A270" s="20" t="s">
        <v>400</v>
      </c>
      <c r="B270" s="46" t="s">
        <v>284</v>
      </c>
      <c r="C270" s="216"/>
      <c r="D270" s="20"/>
      <c r="E270" s="20"/>
    </row>
    <row r="271" spans="1:5">
      <c r="A271" s="20" t="s">
        <v>401</v>
      </c>
      <c r="B271" s="46" t="s">
        <v>284</v>
      </c>
      <c r="C271" s="216"/>
      <c r="D271" s="20"/>
      <c r="E271" s="20"/>
    </row>
    <row r="272" spans="1:5">
      <c r="A272" s="20" t="s">
        <v>402</v>
      </c>
      <c r="B272" s="46" t="s">
        <v>284</v>
      </c>
      <c r="C272" s="216">
        <v>49154</v>
      </c>
      <c r="D272" s="20"/>
      <c r="E272" s="20"/>
    </row>
    <row r="273" spans="1:5">
      <c r="A273" s="20" t="s">
        <v>403</v>
      </c>
      <c r="B273" s="46" t="s">
        <v>284</v>
      </c>
      <c r="C273" s="216"/>
      <c r="D273" s="20"/>
      <c r="E273" s="20"/>
    </row>
    <row r="274" spans="1:5">
      <c r="A274" s="20" t="s">
        <v>404</v>
      </c>
      <c r="B274" s="46" t="s">
        <v>284</v>
      </c>
      <c r="C274" s="216">
        <v>232432</v>
      </c>
      <c r="D274" s="20"/>
      <c r="E274" s="20"/>
    </row>
    <row r="275" spans="1:5">
      <c r="A275" s="20" t="s">
        <v>405</v>
      </c>
      <c r="B275" s="46" t="s">
        <v>284</v>
      </c>
      <c r="C275" s="216">
        <v>138165</v>
      </c>
      <c r="D275" s="20"/>
      <c r="E275" s="20"/>
    </row>
    <row r="276" spans="1:5">
      <c r="A276" s="20" t="s">
        <v>406</v>
      </c>
      <c r="B276" s="46" t="s">
        <v>284</v>
      </c>
      <c r="C276" s="216"/>
      <c r="D276" s="20"/>
      <c r="E276" s="20"/>
    </row>
    <row r="277" spans="1:5">
      <c r="A277" s="20" t="s">
        <v>407</v>
      </c>
      <c r="B277" s="20"/>
      <c r="C277" s="27"/>
      <c r="D277" s="32">
        <f>SUM(C267:C269)-C270+SUM(C271:C276)</f>
        <v>10951612</v>
      </c>
      <c r="E277" s="20"/>
    </row>
    <row r="278" spans="1:5">
      <c r="A278" s="45" t="s">
        <v>408</v>
      </c>
      <c r="B278" s="45"/>
      <c r="C278" s="45"/>
      <c r="D278" s="45"/>
      <c r="E278" s="45"/>
    </row>
    <row r="279" spans="1:5">
      <c r="A279" s="20" t="s">
        <v>397</v>
      </c>
      <c r="B279" s="46" t="s">
        <v>284</v>
      </c>
      <c r="C279" s="47">
        <v>130888</v>
      </c>
      <c r="D279" s="20"/>
      <c r="E279" s="20"/>
    </row>
    <row r="280" spans="1:5">
      <c r="A280" s="20" t="s">
        <v>398</v>
      </c>
      <c r="B280" s="46" t="s">
        <v>284</v>
      </c>
      <c r="C280" s="47"/>
      <c r="D280" s="20"/>
      <c r="E280" s="20"/>
    </row>
    <row r="281" spans="1:5">
      <c r="A281" s="20" t="s">
        <v>409</v>
      </c>
      <c r="B281" s="46" t="s">
        <v>284</v>
      </c>
      <c r="C281" s="47"/>
      <c r="D281" s="20"/>
      <c r="E281" s="20"/>
    </row>
    <row r="282" spans="1:5">
      <c r="A282" s="20" t="s">
        <v>410</v>
      </c>
      <c r="B282" s="20"/>
      <c r="C282" s="27"/>
      <c r="D282" s="32">
        <f>SUM(C279:C281)</f>
        <v>130888</v>
      </c>
      <c r="E282" s="20"/>
    </row>
    <row r="283" spans="1:5">
      <c r="A283" s="45" t="s">
        <v>411</v>
      </c>
      <c r="B283" s="45"/>
      <c r="C283" s="45"/>
      <c r="D283" s="45"/>
      <c r="E283" s="45"/>
    </row>
    <row r="284" spans="1:5">
      <c r="A284" s="20" t="s">
        <v>366</v>
      </c>
      <c r="B284" s="46" t="s">
        <v>284</v>
      </c>
      <c r="C284" s="216">
        <v>16481</v>
      </c>
      <c r="D284" s="20"/>
      <c r="E284" s="20"/>
    </row>
    <row r="285" spans="1:5">
      <c r="A285" s="20" t="s">
        <v>367</v>
      </c>
      <c r="B285" s="46" t="s">
        <v>284</v>
      </c>
      <c r="C285" s="216">
        <v>443865</v>
      </c>
      <c r="D285" s="20"/>
      <c r="E285" s="20"/>
    </row>
    <row r="286" spans="1:5">
      <c r="A286" s="20" t="s">
        <v>368</v>
      </c>
      <c r="B286" s="46" t="s">
        <v>284</v>
      </c>
      <c r="C286" s="216">
        <v>3295969</v>
      </c>
      <c r="D286" s="20"/>
      <c r="E286" s="20"/>
    </row>
    <row r="287" spans="1:5">
      <c r="A287" s="20" t="s">
        <v>412</v>
      </c>
      <c r="B287" s="46" t="s">
        <v>284</v>
      </c>
      <c r="C287" s="216">
        <v>8026147</v>
      </c>
      <c r="D287" s="20"/>
      <c r="E287" s="20"/>
    </row>
    <row r="288" spans="1:5">
      <c r="A288" s="20" t="s">
        <v>413</v>
      </c>
      <c r="B288" s="46" t="s">
        <v>284</v>
      </c>
      <c r="C288" s="216">
        <v>0</v>
      </c>
      <c r="D288" s="20"/>
      <c r="E288" s="20"/>
    </row>
    <row r="289" spans="1:5">
      <c r="A289" s="20" t="s">
        <v>414</v>
      </c>
      <c r="B289" s="46" t="s">
        <v>284</v>
      </c>
      <c r="C289" s="216">
        <v>1391758</v>
      </c>
      <c r="D289" s="20"/>
      <c r="E289" s="20"/>
    </row>
    <row r="290" spans="1:5">
      <c r="A290" s="20" t="s">
        <v>373</v>
      </c>
      <c r="B290" s="46" t="s">
        <v>284</v>
      </c>
      <c r="C290" s="216">
        <v>0</v>
      </c>
      <c r="D290" s="20"/>
      <c r="E290" s="20"/>
    </row>
    <row r="291" spans="1:5">
      <c r="A291" s="20" t="s">
        <v>374</v>
      </c>
      <c r="B291" s="46" t="s">
        <v>284</v>
      </c>
      <c r="C291" s="216">
        <v>0</v>
      </c>
      <c r="D291" s="20"/>
      <c r="E291" s="20"/>
    </row>
    <row r="292" spans="1:5">
      <c r="A292" s="20" t="s">
        <v>415</v>
      </c>
      <c r="B292" s="20"/>
      <c r="C292" s="27"/>
      <c r="D292" s="32">
        <f>SUM(C284:C291)</f>
        <v>13174220</v>
      </c>
      <c r="E292" s="20"/>
    </row>
    <row r="293" spans="1:5">
      <c r="A293" s="20" t="s">
        <v>416</v>
      </c>
      <c r="B293" s="46" t="s">
        <v>284</v>
      </c>
      <c r="C293" s="47">
        <v>9268449</v>
      </c>
      <c r="D293" s="20"/>
      <c r="E293" s="20"/>
    </row>
    <row r="294" spans="1:5">
      <c r="A294" s="20" t="s">
        <v>417</v>
      </c>
      <c r="B294" s="20"/>
      <c r="C294" s="27"/>
      <c r="D294" s="32">
        <f>D292-C293</f>
        <v>3905771</v>
      </c>
      <c r="E294" s="20"/>
    </row>
    <row r="295" spans="1:5">
      <c r="A295" s="45" t="s">
        <v>418</v>
      </c>
      <c r="B295" s="45"/>
      <c r="C295" s="45"/>
      <c r="D295" s="45"/>
      <c r="E295" s="45"/>
    </row>
    <row r="296" spans="1:5">
      <c r="A296" s="20" t="s">
        <v>419</v>
      </c>
      <c r="B296" s="46" t="s">
        <v>284</v>
      </c>
      <c r="C296" s="216"/>
      <c r="D296" s="20"/>
      <c r="E296" s="20"/>
    </row>
    <row r="297" spans="1:5">
      <c r="A297" s="20" t="s">
        <v>420</v>
      </c>
      <c r="B297" s="46" t="s">
        <v>284</v>
      </c>
      <c r="C297" s="216"/>
      <c r="D297" s="20"/>
      <c r="E297" s="20"/>
    </row>
    <row r="298" spans="1:5">
      <c r="A298" s="20" t="s">
        <v>421</v>
      </c>
      <c r="B298" s="46" t="s">
        <v>284</v>
      </c>
      <c r="C298" s="216"/>
      <c r="D298" s="20"/>
      <c r="E298" s="20"/>
    </row>
    <row r="299" spans="1:5">
      <c r="A299" s="20" t="s">
        <v>409</v>
      </c>
      <c r="B299" s="46" t="s">
        <v>284</v>
      </c>
      <c r="C299" s="216"/>
      <c r="D299" s="20"/>
      <c r="E299" s="20"/>
    </row>
    <row r="300" spans="1:5">
      <c r="A300" s="20" t="s">
        <v>422</v>
      </c>
      <c r="B300" s="20"/>
      <c r="C300" s="27"/>
      <c r="D300" s="32">
        <f>C296-C297+C298+C299</f>
        <v>0</v>
      </c>
      <c r="E300" s="20"/>
    </row>
    <row r="301" spans="1:5">
      <c r="A301" s="20"/>
      <c r="B301" s="20"/>
      <c r="C301" s="27"/>
      <c r="D301" s="20"/>
      <c r="E301" s="20"/>
    </row>
    <row r="302" spans="1:5">
      <c r="A302" s="45" t="s">
        <v>423</v>
      </c>
      <c r="B302" s="45"/>
      <c r="C302" s="45"/>
      <c r="D302" s="45"/>
      <c r="E302" s="45"/>
    </row>
    <row r="303" spans="1:5">
      <c r="A303" s="20" t="s">
        <v>424</v>
      </c>
      <c r="B303" s="46" t="s">
        <v>284</v>
      </c>
      <c r="C303" s="216"/>
      <c r="D303" s="20"/>
      <c r="E303" s="20"/>
    </row>
    <row r="304" spans="1:5">
      <c r="A304" s="20" t="s">
        <v>425</v>
      </c>
      <c r="B304" s="46" t="s">
        <v>284</v>
      </c>
      <c r="C304" s="216"/>
      <c r="D304" s="20"/>
      <c r="E304" s="20"/>
    </row>
    <row r="305" spans="1:5">
      <c r="A305" s="20" t="s">
        <v>426</v>
      </c>
      <c r="B305" s="46" t="s">
        <v>284</v>
      </c>
      <c r="C305" s="216"/>
      <c r="D305" s="20"/>
      <c r="E305" s="20"/>
    </row>
    <row r="306" spans="1:5">
      <c r="A306" s="20" t="s">
        <v>427</v>
      </c>
      <c r="B306" s="46" t="s">
        <v>284</v>
      </c>
      <c r="C306" s="216"/>
      <c r="D306" s="20"/>
      <c r="E306" s="20"/>
    </row>
    <row r="307" spans="1:5">
      <c r="A307" s="20" t="s">
        <v>428</v>
      </c>
      <c r="B307" s="20"/>
      <c r="C307" s="27"/>
      <c r="D307" s="32">
        <f>SUM(C303:C306)</f>
        <v>0</v>
      </c>
      <c r="E307" s="20"/>
    </row>
    <row r="308" spans="1:5">
      <c r="A308" s="20"/>
      <c r="B308" s="20"/>
      <c r="C308" s="27"/>
      <c r="D308" s="20"/>
      <c r="E308" s="20"/>
    </row>
    <row r="309" spans="1:5">
      <c r="A309" s="20" t="s">
        <v>429</v>
      </c>
      <c r="B309" s="20"/>
      <c r="C309" s="27"/>
      <c r="D309" s="32">
        <f>D277+D282+D294+D300+D307</f>
        <v>14988271</v>
      </c>
      <c r="E309" s="20"/>
    </row>
    <row r="310" spans="1:5">
      <c r="A310" s="20"/>
      <c r="B310" s="20"/>
      <c r="C310" s="27"/>
      <c r="D310" s="20"/>
      <c r="E310" s="20"/>
    </row>
    <row r="311" spans="1:5">
      <c r="A311" s="20"/>
      <c r="B311" s="20"/>
      <c r="C311" s="27"/>
      <c r="D311" s="20"/>
      <c r="E311" s="20"/>
    </row>
    <row r="312" spans="1:5">
      <c r="A312" s="20"/>
      <c r="B312" s="20"/>
      <c r="C312" s="27"/>
      <c r="D312" s="20"/>
      <c r="E312" s="20"/>
    </row>
    <row r="313" spans="1:5">
      <c r="A313" s="38" t="s">
        <v>430</v>
      </c>
      <c r="B313" s="38"/>
      <c r="C313" s="38"/>
      <c r="D313" s="38"/>
      <c r="E313" s="38"/>
    </row>
    <row r="314" spans="1:5">
      <c r="A314" s="45" t="s">
        <v>431</v>
      </c>
      <c r="B314" s="45"/>
      <c r="C314" s="45"/>
      <c r="D314" s="45"/>
      <c r="E314" s="45"/>
    </row>
    <row r="315" spans="1:5">
      <c r="A315" s="20" t="s">
        <v>432</v>
      </c>
      <c r="B315" s="46" t="s">
        <v>284</v>
      </c>
      <c r="C315" s="216"/>
      <c r="D315" s="20"/>
      <c r="E315" s="20"/>
    </row>
    <row r="316" spans="1:5">
      <c r="A316" s="20" t="s">
        <v>433</v>
      </c>
      <c r="B316" s="46" t="s">
        <v>284</v>
      </c>
      <c r="C316" s="216">
        <v>240360</v>
      </c>
      <c r="D316" s="20"/>
      <c r="E316" s="20"/>
    </row>
    <row r="317" spans="1:5">
      <c r="A317" s="20" t="s">
        <v>434</v>
      </c>
      <c r="B317" s="46" t="s">
        <v>284</v>
      </c>
      <c r="C317" s="216">
        <v>495815</v>
      </c>
      <c r="D317" s="20"/>
      <c r="E317" s="20"/>
    </row>
    <row r="318" spans="1:5">
      <c r="A318" s="20" t="s">
        <v>435</v>
      </c>
      <c r="B318" s="46" t="s">
        <v>284</v>
      </c>
      <c r="C318" s="216">
        <v>3548</v>
      </c>
      <c r="D318" s="20"/>
      <c r="E318" s="20"/>
    </row>
    <row r="319" spans="1:5">
      <c r="A319" s="20" t="s">
        <v>436</v>
      </c>
      <c r="B319" s="46" t="s">
        <v>284</v>
      </c>
      <c r="C319" s="216"/>
      <c r="D319" s="20"/>
      <c r="E319" s="20"/>
    </row>
    <row r="320" spans="1:5">
      <c r="A320" s="20" t="s">
        <v>437</v>
      </c>
      <c r="B320" s="46" t="s">
        <v>284</v>
      </c>
      <c r="C320" s="216">
        <v>987123</v>
      </c>
      <c r="D320" s="20"/>
      <c r="E320" s="20"/>
    </row>
    <row r="321" spans="1:5">
      <c r="A321" s="20" t="s">
        <v>438</v>
      </c>
      <c r="B321" s="46" t="s">
        <v>284</v>
      </c>
      <c r="C321" s="216"/>
      <c r="D321" s="20"/>
      <c r="E321" s="20"/>
    </row>
    <row r="322" spans="1:5">
      <c r="A322" s="20" t="s">
        <v>439</v>
      </c>
      <c r="B322" s="46" t="s">
        <v>284</v>
      </c>
      <c r="C322" s="216"/>
      <c r="D322" s="20"/>
      <c r="E322" s="20"/>
    </row>
    <row r="323" spans="1:5">
      <c r="A323" s="20" t="s">
        <v>440</v>
      </c>
      <c r="B323" s="46" t="s">
        <v>284</v>
      </c>
      <c r="C323" s="216">
        <v>0</v>
      </c>
      <c r="D323" s="20"/>
      <c r="E323" s="20"/>
    </row>
    <row r="324" spans="1:5">
      <c r="A324" s="20" t="s">
        <v>441</v>
      </c>
      <c r="B324" s="46" t="s">
        <v>284</v>
      </c>
      <c r="C324" s="216">
        <v>213914</v>
      </c>
      <c r="D324" s="20"/>
      <c r="E324" s="20"/>
    </row>
    <row r="325" spans="1:5">
      <c r="A325" s="20" t="s">
        <v>442</v>
      </c>
      <c r="B325" s="20"/>
      <c r="C325" s="27"/>
      <c r="D325" s="32">
        <f>SUM(C315:C324)</f>
        <v>1940760</v>
      </c>
      <c r="E325" s="20"/>
    </row>
    <row r="326" spans="1:5">
      <c r="A326" s="45" t="s">
        <v>443</v>
      </c>
      <c r="B326" s="45"/>
      <c r="C326" s="45"/>
      <c r="D326" s="45"/>
      <c r="E326" s="45"/>
    </row>
    <row r="327" spans="1:5">
      <c r="A327" s="20" t="s">
        <v>444</v>
      </c>
      <c r="B327" s="46" t="s">
        <v>284</v>
      </c>
      <c r="C327" s="216"/>
      <c r="D327" s="20"/>
      <c r="E327" s="20"/>
    </row>
    <row r="328" spans="1:5">
      <c r="A328" s="20" t="s">
        <v>445</v>
      </c>
      <c r="B328" s="46" t="s">
        <v>284</v>
      </c>
      <c r="C328" s="216"/>
      <c r="D328" s="20"/>
      <c r="E328" s="20"/>
    </row>
    <row r="329" spans="1:5">
      <c r="A329" s="20" t="s">
        <v>446</v>
      </c>
      <c r="B329" s="46" t="s">
        <v>284</v>
      </c>
      <c r="C329" s="216"/>
      <c r="D329" s="20"/>
      <c r="E329" s="20"/>
    </row>
    <row r="330" spans="1:5">
      <c r="A330" s="20" t="s">
        <v>447</v>
      </c>
      <c r="B330" s="20"/>
      <c r="C330" s="27"/>
      <c r="D330" s="32">
        <f>SUM(C327:C329)</f>
        <v>0</v>
      </c>
      <c r="E330" s="20"/>
    </row>
    <row r="331" spans="1:5">
      <c r="A331" s="45" t="s">
        <v>448</v>
      </c>
      <c r="B331" s="45"/>
      <c r="C331" s="45"/>
      <c r="D331" s="45"/>
      <c r="E331" s="45"/>
    </row>
    <row r="332" spans="1:5">
      <c r="A332" s="20" t="s">
        <v>449</v>
      </c>
      <c r="B332" s="46" t="s">
        <v>284</v>
      </c>
      <c r="C332" s="216">
        <v>557775</v>
      </c>
      <c r="D332" s="20"/>
      <c r="E332" s="20"/>
    </row>
    <row r="333" spans="1:5">
      <c r="A333" s="20" t="s">
        <v>450</v>
      </c>
      <c r="B333" s="46" t="s">
        <v>284</v>
      </c>
      <c r="C333" s="216"/>
      <c r="D333" s="20"/>
      <c r="E333" s="20"/>
    </row>
    <row r="334" spans="1:5">
      <c r="A334" s="20" t="s">
        <v>451</v>
      </c>
      <c r="B334" s="46" t="s">
        <v>284</v>
      </c>
      <c r="C334" s="216"/>
      <c r="D334" s="20"/>
      <c r="E334" s="20"/>
    </row>
    <row r="335" spans="1:5">
      <c r="A335" s="26" t="s">
        <v>452</v>
      </c>
      <c r="B335" s="46" t="s">
        <v>284</v>
      </c>
      <c r="C335" s="216">
        <v>0</v>
      </c>
      <c r="D335" s="20"/>
      <c r="E335" s="20"/>
    </row>
    <row r="336" spans="1:5">
      <c r="A336" s="20" t="s">
        <v>453</v>
      </c>
      <c r="B336" s="46" t="s">
        <v>284</v>
      </c>
      <c r="C336" s="216"/>
      <c r="D336" s="20"/>
      <c r="E336" s="20"/>
    </row>
    <row r="337" spans="1:5">
      <c r="A337" s="26" t="s">
        <v>454</v>
      </c>
      <c r="B337" s="46" t="s">
        <v>284</v>
      </c>
      <c r="C337" s="216"/>
      <c r="D337" s="20"/>
      <c r="E337" s="20"/>
    </row>
    <row r="338" spans="1:5">
      <c r="A338" s="26" t="s">
        <v>455</v>
      </c>
      <c r="B338" s="46" t="s">
        <v>284</v>
      </c>
      <c r="C338" s="272"/>
      <c r="D338" s="20"/>
      <c r="E338" s="20"/>
    </row>
    <row r="339" spans="1:5">
      <c r="A339" s="20" t="s">
        <v>456</v>
      </c>
      <c r="B339" s="46" t="s">
        <v>284</v>
      </c>
      <c r="C339" s="216"/>
      <c r="D339" s="20"/>
      <c r="E339" s="20"/>
    </row>
    <row r="340" spans="1:5">
      <c r="A340" s="20" t="s">
        <v>215</v>
      </c>
      <c r="B340" s="20"/>
      <c r="C340" s="27"/>
      <c r="D340" s="32">
        <f>SUM(C332:C339)</f>
        <v>557775</v>
      </c>
      <c r="E340" s="20"/>
    </row>
    <row r="341" spans="1:5">
      <c r="A341" s="20" t="s">
        <v>457</v>
      </c>
      <c r="B341" s="20"/>
      <c r="C341" s="27"/>
      <c r="D341" s="32">
        <f>C324</f>
        <v>213914</v>
      </c>
      <c r="E341" s="20"/>
    </row>
    <row r="342" spans="1:5">
      <c r="A342" s="20" t="s">
        <v>458</v>
      </c>
      <c r="B342" s="20"/>
      <c r="C342" s="27"/>
      <c r="D342" s="32">
        <f>D340-D341</f>
        <v>343861</v>
      </c>
      <c r="E342" s="20"/>
    </row>
    <row r="343" spans="1:5">
      <c r="A343" s="20"/>
      <c r="B343" s="20"/>
      <c r="C343" s="27"/>
      <c r="D343" s="20"/>
      <c r="E343" s="20"/>
    </row>
    <row r="344" spans="1:5">
      <c r="A344" s="20" t="s">
        <v>459</v>
      </c>
      <c r="B344" s="46" t="s">
        <v>284</v>
      </c>
      <c r="C344" s="221"/>
      <c r="D344" s="20"/>
      <c r="E344" s="20"/>
    </row>
    <row r="345" spans="1:5">
      <c r="A345" s="20"/>
      <c r="B345" s="46"/>
      <c r="C345" s="57"/>
      <c r="D345" s="20"/>
      <c r="E345" s="20"/>
    </row>
    <row r="346" spans="1:5">
      <c r="A346" s="20" t="s">
        <v>460</v>
      </c>
      <c r="B346" s="46" t="s">
        <v>284</v>
      </c>
      <c r="C346" s="234"/>
      <c r="D346" s="20"/>
      <c r="E346" s="20"/>
    </row>
    <row r="347" spans="1:5">
      <c r="A347" s="20" t="s">
        <v>461</v>
      </c>
      <c r="B347" s="46" t="s">
        <v>284</v>
      </c>
      <c r="C347" s="234"/>
      <c r="D347" s="20"/>
      <c r="E347" s="20"/>
    </row>
    <row r="348" spans="1:5">
      <c r="A348" s="20" t="s">
        <v>462</v>
      </c>
      <c r="B348" s="46" t="s">
        <v>284</v>
      </c>
      <c r="C348" s="234"/>
      <c r="D348" s="20"/>
      <c r="E348" s="20"/>
    </row>
    <row r="349" spans="1:5">
      <c r="A349" s="20" t="s">
        <v>463</v>
      </c>
      <c r="B349" s="46" t="s">
        <v>284</v>
      </c>
      <c r="C349" s="234">
        <v>12703650</v>
      </c>
      <c r="D349" s="20"/>
      <c r="E349" s="20"/>
    </row>
    <row r="350" spans="1:5">
      <c r="A350" s="20" t="s">
        <v>464</v>
      </c>
      <c r="B350" s="46" t="s">
        <v>284</v>
      </c>
      <c r="C350" s="234"/>
      <c r="D350" s="20"/>
      <c r="E350" s="20"/>
    </row>
    <row r="351" spans="1:5">
      <c r="A351" s="20" t="s">
        <v>465</v>
      </c>
      <c r="B351" s="20"/>
      <c r="C351" s="27"/>
      <c r="D351" s="32">
        <f>D325+D330+D342+C344+C348+C349</f>
        <v>14988271</v>
      </c>
      <c r="E351" s="20"/>
    </row>
    <row r="352" spans="1:5">
      <c r="A352" s="20"/>
      <c r="B352" s="20"/>
      <c r="C352" s="27"/>
      <c r="D352" s="20"/>
      <c r="E352" s="20"/>
    </row>
    <row r="353" spans="1:5">
      <c r="A353" s="20" t="s">
        <v>466</v>
      </c>
      <c r="B353" s="20"/>
      <c r="C353" s="27"/>
      <c r="D353" s="32">
        <f>D309</f>
        <v>14988271</v>
      </c>
      <c r="E353" s="20"/>
    </row>
    <row r="354" spans="1:5">
      <c r="A354" s="20"/>
      <c r="B354" s="20"/>
      <c r="C354" s="27"/>
      <c r="D354" s="20"/>
      <c r="E354" s="20"/>
    </row>
    <row r="355" spans="1:5">
      <c r="A355" s="20"/>
      <c r="B355" s="20"/>
      <c r="C355" s="27"/>
      <c r="D355" s="20"/>
      <c r="E355" s="20"/>
    </row>
    <row r="356" spans="1:5">
      <c r="A356" s="20"/>
      <c r="B356" s="20"/>
      <c r="C356" s="27"/>
      <c r="D356" s="20"/>
      <c r="E356" s="20"/>
    </row>
    <row r="357" spans="1:5">
      <c r="A357" s="38" t="s">
        <v>467</v>
      </c>
      <c r="B357" s="38"/>
      <c r="C357" s="38"/>
      <c r="D357" s="38"/>
      <c r="E357" s="38"/>
    </row>
    <row r="358" spans="1:5">
      <c r="A358" s="45" t="s">
        <v>468</v>
      </c>
      <c r="B358" s="45"/>
      <c r="C358" s="45"/>
      <c r="D358" s="45"/>
      <c r="E358" s="45"/>
    </row>
    <row r="359" spans="1:5">
      <c r="A359" s="20" t="s">
        <v>469</v>
      </c>
      <c r="B359" s="46" t="s">
        <v>284</v>
      </c>
      <c r="C359" s="235">
        <v>585179</v>
      </c>
      <c r="D359" s="20"/>
      <c r="E359" s="20"/>
    </row>
    <row r="360" spans="1:5">
      <c r="A360" s="20" t="s">
        <v>470</v>
      </c>
      <c r="B360" s="46" t="s">
        <v>284</v>
      </c>
      <c r="C360" s="235">
        <v>5826463</v>
      </c>
      <c r="D360" s="20"/>
      <c r="E360" s="20"/>
    </row>
    <row r="361" spans="1:5">
      <c r="A361" s="20" t="s">
        <v>471</v>
      </c>
      <c r="B361" s="20"/>
      <c r="C361" s="27"/>
      <c r="D361" s="32">
        <f>SUM(C359:C360)</f>
        <v>6411642</v>
      </c>
      <c r="E361" s="20"/>
    </row>
    <row r="362" spans="1:5">
      <c r="A362" s="45" t="s">
        <v>472</v>
      </c>
      <c r="B362" s="45"/>
      <c r="C362" s="45"/>
      <c r="D362" s="45"/>
      <c r="E362" s="45"/>
    </row>
    <row r="363" spans="1:5">
      <c r="A363" s="20" t="s">
        <v>377</v>
      </c>
      <c r="B363" s="45"/>
      <c r="C363" s="216">
        <v>62913</v>
      </c>
      <c r="D363" s="20"/>
      <c r="E363" s="45"/>
    </row>
    <row r="364" spans="1:5">
      <c r="A364" s="20" t="s">
        <v>473</v>
      </c>
      <c r="B364" s="46" t="s">
        <v>284</v>
      </c>
      <c r="C364" s="216">
        <v>-2857176</v>
      </c>
      <c r="D364" s="20"/>
      <c r="E364" s="20"/>
    </row>
    <row r="365" spans="1:5">
      <c r="A365" s="20" t="s">
        <v>474</v>
      </c>
      <c r="B365" s="46" t="s">
        <v>284</v>
      </c>
      <c r="C365" s="216">
        <v>29673</v>
      </c>
      <c r="D365" s="20"/>
      <c r="E365" s="20"/>
    </row>
    <row r="366" spans="1:5">
      <c r="A366" s="20" t="s">
        <v>475</v>
      </c>
      <c r="B366" s="46" t="s">
        <v>284</v>
      </c>
      <c r="C366" s="216"/>
      <c r="D366" s="20"/>
      <c r="E366" s="20"/>
    </row>
    <row r="367" spans="1:5">
      <c r="A367" s="20" t="s">
        <v>394</v>
      </c>
      <c r="B367" s="20"/>
      <c r="C367" s="27"/>
      <c r="D367" s="32">
        <f>SUM(C363:C366)</f>
        <v>-2764590</v>
      </c>
      <c r="E367" s="20"/>
    </row>
    <row r="368" spans="1:5">
      <c r="A368" s="20" t="s">
        <v>476</v>
      </c>
      <c r="B368" s="20"/>
      <c r="C368" s="27"/>
      <c r="D368" s="32">
        <f>D361-D367</f>
        <v>9176232</v>
      </c>
      <c r="E368" s="20"/>
    </row>
    <row r="369" spans="1:6">
      <c r="A369" s="58" t="s">
        <v>477</v>
      </c>
      <c r="B369" s="45"/>
      <c r="C369" s="45"/>
      <c r="D369" s="45"/>
      <c r="E369" s="45"/>
    </row>
    <row r="370" spans="1:6">
      <c r="A370" s="32" t="s">
        <v>478</v>
      </c>
      <c r="B370" s="20"/>
      <c r="C370" s="20"/>
      <c r="D370" s="20"/>
      <c r="E370" s="20"/>
    </row>
    <row r="371" spans="1:6">
      <c r="A371" s="59" t="s">
        <v>479</v>
      </c>
      <c r="B371" s="40" t="s">
        <v>284</v>
      </c>
      <c r="C371" s="273">
        <v>0</v>
      </c>
      <c r="D371" s="32"/>
      <c r="E371" s="32"/>
    </row>
    <row r="372" spans="1:6">
      <c r="A372" s="59" t="s">
        <v>480</v>
      </c>
      <c r="B372" s="40" t="s">
        <v>284</v>
      </c>
      <c r="C372" s="273">
        <v>3836267</v>
      </c>
      <c r="D372" s="32"/>
      <c r="E372" s="32"/>
    </row>
    <row r="373" spans="1:6">
      <c r="A373" s="59" t="s">
        <v>481</v>
      </c>
      <c r="B373" s="40" t="s">
        <v>284</v>
      </c>
      <c r="C373" s="273"/>
      <c r="D373" s="32"/>
      <c r="E373" s="32"/>
    </row>
    <row r="374" spans="1:6">
      <c r="A374" s="59" t="s">
        <v>482</v>
      </c>
      <c r="B374" s="40" t="s">
        <v>284</v>
      </c>
      <c r="C374" s="273"/>
      <c r="D374" s="32"/>
      <c r="E374" s="32"/>
    </row>
    <row r="375" spans="1:6">
      <c r="A375" s="59" t="s">
        <v>483</v>
      </c>
      <c r="B375" s="40" t="s">
        <v>284</v>
      </c>
      <c r="C375" s="273"/>
      <c r="D375" s="32"/>
      <c r="E375" s="32"/>
    </row>
    <row r="376" spans="1:6">
      <c r="A376" s="59" t="s">
        <v>484</v>
      </c>
      <c r="B376" s="40" t="s">
        <v>284</v>
      </c>
      <c r="C376" s="273"/>
      <c r="D376" s="32"/>
      <c r="E376" s="32"/>
    </row>
    <row r="377" spans="1:6">
      <c r="A377" s="59" t="s">
        <v>485</v>
      </c>
      <c r="B377" s="40" t="s">
        <v>284</v>
      </c>
      <c r="C377" s="273"/>
      <c r="D377" s="32"/>
      <c r="E377" s="32"/>
    </row>
    <row r="378" spans="1:6">
      <c r="A378" s="59" t="s">
        <v>486</v>
      </c>
      <c r="B378" s="40" t="s">
        <v>284</v>
      </c>
      <c r="C378" s="273"/>
      <c r="D378" s="32"/>
      <c r="E378" s="32"/>
    </row>
    <row r="379" spans="1:6">
      <c r="A379" s="59" t="s">
        <v>487</v>
      </c>
      <c r="B379" s="40" t="s">
        <v>284</v>
      </c>
      <c r="C379" s="273"/>
      <c r="D379" s="32"/>
      <c r="E379" s="32"/>
    </row>
    <row r="380" spans="1:6">
      <c r="A380" s="59" t="s">
        <v>488</v>
      </c>
      <c r="B380" s="40" t="s">
        <v>284</v>
      </c>
      <c r="C380" s="273"/>
      <c r="D380" s="32"/>
      <c r="E380" s="32"/>
    </row>
    <row r="381" spans="1:6">
      <c r="A381" s="59" t="s">
        <v>489</v>
      </c>
      <c r="B381" s="40" t="s">
        <v>284</v>
      </c>
      <c r="C381" s="236">
        <v>279149</v>
      </c>
      <c r="D381" s="32"/>
      <c r="E381" s="237" t="str">
        <f>IF(OR(C381&gt;999999,C381/(D361+D384)&gt;0.01),"Additional Classification Necessary - See Responses-2 Tab","")</f>
        <v>Additional Classification Necessary - See Responses-2 Tab</v>
      </c>
      <c r="F381" s="60"/>
    </row>
    <row r="382" spans="1:6">
      <c r="A382" s="61" t="s">
        <v>490</v>
      </c>
      <c r="B382" s="46"/>
      <c r="C382" s="46"/>
      <c r="D382" s="32">
        <f>SUM(C371:C381)</f>
        <v>4115416</v>
      </c>
      <c r="E382" s="32"/>
      <c r="F382" s="60"/>
    </row>
    <row r="383" spans="1:6">
      <c r="A383" s="56" t="s">
        <v>491</v>
      </c>
      <c r="B383" s="46" t="s">
        <v>284</v>
      </c>
      <c r="C383" s="47">
        <v>832952</v>
      </c>
      <c r="D383" s="32"/>
      <c r="E383" s="20"/>
    </row>
    <row r="384" spans="1:6">
      <c r="A384" s="20" t="s">
        <v>492</v>
      </c>
      <c r="B384" s="20"/>
      <c r="C384" s="27"/>
      <c r="D384" s="32">
        <f>D382+C383</f>
        <v>4948368</v>
      </c>
      <c r="E384" s="20"/>
    </row>
    <row r="385" spans="1:5">
      <c r="A385" s="20" t="s">
        <v>493</v>
      </c>
      <c r="B385" s="20"/>
      <c r="C385" s="27"/>
      <c r="D385" s="32">
        <f>D368+D384</f>
        <v>14124600</v>
      </c>
      <c r="E385" s="20"/>
    </row>
    <row r="386" spans="1:5">
      <c r="A386" s="20"/>
      <c r="B386" s="20"/>
      <c r="C386" s="27"/>
      <c r="D386" s="20"/>
      <c r="E386" s="20"/>
    </row>
    <row r="387" spans="1:5">
      <c r="A387" s="20"/>
      <c r="B387" s="20"/>
      <c r="C387" s="27"/>
      <c r="D387" s="20"/>
      <c r="E387" s="20"/>
    </row>
    <row r="388" spans="1:5">
      <c r="A388" s="20"/>
      <c r="B388" s="20"/>
      <c r="C388" s="27"/>
      <c r="D388" s="20"/>
      <c r="E388" s="20"/>
    </row>
    <row r="389" spans="1:5">
      <c r="A389" s="45" t="s">
        <v>494</v>
      </c>
      <c r="B389" s="45"/>
      <c r="C389" s="45"/>
      <c r="D389" s="45"/>
      <c r="E389" s="45"/>
    </row>
    <row r="390" spans="1:5">
      <c r="A390" s="20" t="s">
        <v>495</v>
      </c>
      <c r="B390" s="46" t="s">
        <v>284</v>
      </c>
      <c r="C390" s="216">
        <v>4469658</v>
      </c>
      <c r="D390" s="20"/>
      <c r="E390" s="20"/>
    </row>
    <row r="391" spans="1:5">
      <c r="A391" s="20" t="s">
        <v>9</v>
      </c>
      <c r="B391" s="46" t="s">
        <v>284</v>
      </c>
      <c r="C391" s="216">
        <v>945427</v>
      </c>
      <c r="D391" s="20"/>
      <c r="E391" s="20"/>
    </row>
    <row r="392" spans="1:5">
      <c r="A392" s="20" t="s">
        <v>249</v>
      </c>
      <c r="B392" s="46" t="s">
        <v>284</v>
      </c>
      <c r="C392" s="216">
        <v>867781</v>
      </c>
      <c r="D392" s="20"/>
      <c r="E392" s="20"/>
    </row>
    <row r="393" spans="1:5">
      <c r="A393" s="20" t="s">
        <v>496</v>
      </c>
      <c r="B393" s="46" t="s">
        <v>284</v>
      </c>
      <c r="C393" s="216">
        <v>746821</v>
      </c>
      <c r="D393" s="20"/>
      <c r="E393" s="20"/>
    </row>
    <row r="394" spans="1:5">
      <c r="A394" s="20" t="s">
        <v>497</v>
      </c>
      <c r="B394" s="46" t="s">
        <v>284</v>
      </c>
      <c r="C394" s="216">
        <v>205621</v>
      </c>
      <c r="D394" s="20"/>
      <c r="E394" s="20"/>
    </row>
    <row r="395" spans="1:5">
      <c r="A395" s="20" t="s">
        <v>498</v>
      </c>
      <c r="B395" s="46" t="s">
        <v>284</v>
      </c>
      <c r="C395" s="216">
        <v>1477668</v>
      </c>
      <c r="D395" s="20"/>
      <c r="E395" s="20"/>
    </row>
    <row r="396" spans="1:5">
      <c r="A396" s="20" t="s">
        <v>11</v>
      </c>
      <c r="B396" s="46" t="s">
        <v>284</v>
      </c>
      <c r="C396" s="216">
        <v>585202</v>
      </c>
      <c r="D396" s="20"/>
      <c r="E396" s="20"/>
    </row>
    <row r="397" spans="1:5">
      <c r="A397" s="20" t="s">
        <v>499</v>
      </c>
      <c r="B397" s="46" t="s">
        <v>284</v>
      </c>
      <c r="C397" s="216">
        <v>20587</v>
      </c>
      <c r="D397" s="20"/>
      <c r="E397" s="20"/>
    </row>
    <row r="398" spans="1:5">
      <c r="A398" s="20" t="s">
        <v>500</v>
      </c>
      <c r="B398" s="46" t="s">
        <v>284</v>
      </c>
      <c r="C398" s="216">
        <v>34058</v>
      </c>
      <c r="D398" s="20"/>
      <c r="E398" s="20"/>
    </row>
    <row r="399" spans="1:5">
      <c r="A399" s="20" t="s">
        <v>501</v>
      </c>
      <c r="B399" s="46" t="s">
        <v>284</v>
      </c>
      <c r="C399" s="216">
        <v>39032</v>
      </c>
      <c r="D399" s="20"/>
      <c r="E399" s="20"/>
    </row>
    <row r="400" spans="1:5">
      <c r="A400" s="20" t="s">
        <v>502</v>
      </c>
      <c r="B400" s="46" t="s">
        <v>284</v>
      </c>
      <c r="C400" s="216">
        <v>48296</v>
      </c>
      <c r="D400" s="20"/>
      <c r="E400" s="20"/>
    </row>
    <row r="401" spans="1:9">
      <c r="A401" s="32" t="s">
        <v>503</v>
      </c>
      <c r="B401" s="20"/>
      <c r="C401" s="20"/>
      <c r="D401" s="20"/>
      <c r="E401" s="20"/>
    </row>
    <row r="402" spans="1:9">
      <c r="A402" s="33" t="s">
        <v>255</v>
      </c>
      <c r="B402" s="40" t="s">
        <v>284</v>
      </c>
      <c r="C402" s="273"/>
      <c r="D402" s="32"/>
      <c r="E402" s="32"/>
    </row>
    <row r="403" spans="1:9">
      <c r="A403" s="33" t="s">
        <v>256</v>
      </c>
      <c r="B403" s="40" t="s">
        <v>284</v>
      </c>
      <c r="C403" s="273"/>
      <c r="D403" s="32"/>
      <c r="E403" s="32"/>
    </row>
    <row r="404" spans="1:9">
      <c r="A404" s="33" t="s">
        <v>504</v>
      </c>
      <c r="B404" s="40" t="s">
        <v>284</v>
      </c>
      <c r="C404" s="273"/>
      <c r="D404" s="32"/>
      <c r="E404" s="32"/>
    </row>
    <row r="405" spans="1:9">
      <c r="A405" s="33" t="s">
        <v>258</v>
      </c>
      <c r="B405" s="40" t="s">
        <v>284</v>
      </c>
      <c r="C405" s="273"/>
      <c r="D405" s="32"/>
      <c r="E405" s="32"/>
    </row>
    <row r="406" spans="1:9">
      <c r="A406" s="33" t="s">
        <v>259</v>
      </c>
      <c r="B406" s="40" t="s">
        <v>284</v>
      </c>
      <c r="C406" s="273"/>
      <c r="D406" s="32"/>
      <c r="E406" s="32"/>
    </row>
    <row r="407" spans="1:9">
      <c r="A407" s="33" t="s">
        <v>260</v>
      </c>
      <c r="B407" s="40" t="s">
        <v>284</v>
      </c>
      <c r="C407" s="273"/>
      <c r="D407" s="32"/>
      <c r="E407" s="32"/>
    </row>
    <row r="408" spans="1:9">
      <c r="A408" s="33" t="s">
        <v>261</v>
      </c>
      <c r="B408" s="40" t="s">
        <v>284</v>
      </c>
      <c r="C408" s="273"/>
      <c r="D408" s="32"/>
      <c r="E408" s="32"/>
    </row>
    <row r="409" spans="1:9">
      <c r="A409" s="33" t="s">
        <v>262</v>
      </c>
      <c r="B409" s="40" t="s">
        <v>284</v>
      </c>
      <c r="C409" s="273"/>
      <c r="D409" s="32"/>
      <c r="E409" s="32"/>
    </row>
    <row r="410" spans="1:9">
      <c r="A410" s="33" t="s">
        <v>263</v>
      </c>
      <c r="B410" s="40" t="s">
        <v>284</v>
      </c>
      <c r="C410" s="273"/>
      <c r="D410" s="32"/>
      <c r="E410" s="32"/>
    </row>
    <row r="411" spans="1:9">
      <c r="A411" s="33" t="s">
        <v>264</v>
      </c>
      <c r="B411" s="40" t="s">
        <v>284</v>
      </c>
      <c r="C411" s="273"/>
      <c r="D411" s="32"/>
      <c r="E411" s="32"/>
    </row>
    <row r="412" spans="1:9">
      <c r="A412" s="33" t="s">
        <v>265</v>
      </c>
      <c r="B412" s="40" t="s">
        <v>284</v>
      </c>
      <c r="C412" s="273"/>
      <c r="D412" s="32"/>
      <c r="E412" s="32"/>
    </row>
    <row r="413" spans="1:9">
      <c r="A413" s="33" t="s">
        <v>266</v>
      </c>
      <c r="B413" s="40" t="s">
        <v>284</v>
      </c>
      <c r="C413" s="273"/>
      <c r="D413" s="32"/>
      <c r="E413" s="32"/>
    </row>
    <row r="414" spans="1:9">
      <c r="A414" s="33" t="s">
        <v>267</v>
      </c>
      <c r="B414" s="40" t="s">
        <v>284</v>
      </c>
      <c r="C414" s="273"/>
      <c r="D414" s="32"/>
      <c r="E414" s="32"/>
    </row>
    <row r="415" spans="1:9">
      <c r="A415" s="33" t="s">
        <v>268</v>
      </c>
      <c r="B415" s="40" t="s">
        <v>284</v>
      </c>
      <c r="C415" s="236">
        <v>651121</v>
      </c>
      <c r="D415" s="32"/>
      <c r="E415" s="237" t="str">
        <f>IF(OR(C415&gt;999999,C415/(D417)&gt;0.01),"Additional Classification Necessary - See Responses-2 Tab","")</f>
        <v>Additional Classification Necessary - See Responses-2 Tab</v>
      </c>
      <c r="F415" s="60"/>
      <c r="G415" s="60"/>
      <c r="H415" s="60"/>
      <c r="I415" s="60"/>
    </row>
    <row r="416" spans="1:9">
      <c r="A416" s="62" t="s">
        <v>505</v>
      </c>
      <c r="B416" s="46"/>
      <c r="C416" s="46"/>
      <c r="D416" s="32">
        <f>SUM(C402:C415)</f>
        <v>651121</v>
      </c>
      <c r="E416" s="32"/>
      <c r="F416" s="60"/>
      <c r="G416" s="60"/>
      <c r="H416" s="60"/>
      <c r="I416" s="60"/>
    </row>
    <row r="417" spans="1:13">
      <c r="A417" s="32" t="s">
        <v>506</v>
      </c>
      <c r="B417" s="20"/>
      <c r="C417" s="27"/>
      <c r="D417" s="32">
        <f>SUM(C390:C400,D416)</f>
        <v>10091272</v>
      </c>
      <c r="E417" s="32"/>
    </row>
    <row r="418" spans="1:13">
      <c r="A418" s="32" t="s">
        <v>507</v>
      </c>
      <c r="B418" s="20"/>
      <c r="C418" s="27"/>
      <c r="D418" s="32">
        <f>D385-D417</f>
        <v>4033328</v>
      </c>
      <c r="E418" s="32"/>
    </row>
    <row r="419" spans="1:13">
      <c r="A419" s="32" t="s">
        <v>508</v>
      </c>
      <c r="B419" s="20"/>
      <c r="C419" s="236"/>
      <c r="D419" s="32"/>
      <c r="E419" s="32"/>
    </row>
    <row r="420" spans="1:13">
      <c r="A420" s="59" t="s">
        <v>509</v>
      </c>
      <c r="B420" s="46" t="s">
        <v>284</v>
      </c>
      <c r="C420" s="273"/>
      <c r="D420" s="32"/>
      <c r="E420" s="32"/>
    </row>
    <row r="421" spans="1:13">
      <c r="A421" s="61" t="s">
        <v>510</v>
      </c>
      <c r="B421" s="20"/>
      <c r="C421" s="20"/>
      <c r="D421" s="32">
        <f>SUM(C419:C420)</f>
        <v>0</v>
      </c>
      <c r="E421" s="32"/>
    </row>
    <row r="422" spans="1:13">
      <c r="A422" s="32" t="s">
        <v>511</v>
      </c>
      <c r="B422" s="20"/>
      <c r="C422" s="27"/>
      <c r="D422" s="32">
        <f>D418+D421</f>
        <v>4033328</v>
      </c>
      <c r="E422" s="32"/>
      <c r="F422" s="63"/>
    </row>
    <row r="423" spans="1:13">
      <c r="A423" s="32" t="s">
        <v>512</v>
      </c>
      <c r="B423" s="46" t="s">
        <v>284</v>
      </c>
      <c r="C423" s="47"/>
      <c r="D423" s="32"/>
      <c r="E423" s="20"/>
    </row>
    <row r="424" spans="1:13">
      <c r="A424" s="20" t="s">
        <v>513</v>
      </c>
      <c r="B424" s="46" t="s">
        <v>284</v>
      </c>
      <c r="C424" s="47"/>
      <c r="D424" s="32"/>
      <c r="E424" s="20"/>
    </row>
    <row r="425" spans="1:13">
      <c r="A425" s="20" t="s">
        <v>514</v>
      </c>
      <c r="B425" s="20"/>
      <c r="C425" s="27"/>
      <c r="D425" s="32">
        <f>D422+C423-C424</f>
        <v>4033328</v>
      </c>
      <c r="E425" s="20"/>
    </row>
    <row r="428" spans="1:13">
      <c r="M428" s="64"/>
    </row>
    <row r="429" spans="1:13">
      <c r="M429" s="64"/>
    </row>
    <row r="430" spans="1:13">
      <c r="M430" s="64"/>
    </row>
    <row r="434" spans="2:7">
      <c r="B434" s="65"/>
      <c r="C434" s="65"/>
      <c r="D434" s="65"/>
      <c r="E434" s="65"/>
      <c r="F434" s="65"/>
      <c r="G434" s="65"/>
    </row>
    <row r="575" spans="2:83">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c r="AT575" s="66"/>
      <c r="AU575" s="66"/>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c r="BR575" s="66"/>
      <c r="BS575" s="66"/>
      <c r="BT575" s="66"/>
      <c r="BU575" s="66"/>
      <c r="BV575" s="66"/>
      <c r="BW575" s="66"/>
      <c r="BX575" s="66"/>
      <c r="BY575" s="66"/>
      <c r="BZ575" s="66"/>
      <c r="CA575" s="66"/>
      <c r="CB575" s="66"/>
      <c r="CC575" s="66"/>
      <c r="CD575" s="66"/>
      <c r="CE575" s="66"/>
    </row>
    <row r="579" spans="2:83">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66"/>
      <c r="CD579" s="66"/>
      <c r="CE579" s="66"/>
    </row>
    <row r="583" spans="2:83">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c r="AT583" s="66"/>
      <c r="AU583" s="66"/>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c r="BR583" s="66"/>
      <c r="BS583" s="66"/>
      <c r="BT583" s="66"/>
      <c r="BU583" s="66"/>
      <c r="BV583" s="66"/>
      <c r="BW583" s="66"/>
      <c r="BX583" s="66"/>
      <c r="BY583" s="66"/>
      <c r="BZ583" s="66"/>
      <c r="CA583" s="66"/>
      <c r="CB583" s="66"/>
      <c r="CC583" s="66"/>
      <c r="CD583" s="66"/>
      <c r="CE583" s="66"/>
    </row>
    <row r="613" spans="1:14" s="231" customFormat="1" ht="12.6" customHeight="1">
      <c r="A613" s="251"/>
      <c r="C613" s="249" t="s">
        <v>515</v>
      </c>
      <c r="D613" s="256">
        <f>CE91-(BE91+CD91)</f>
        <v>28810</v>
      </c>
      <c r="E613" s="258">
        <f>SUM(C625:D648)+SUM(C669:D714)</f>
        <v>8641961.878306143</v>
      </c>
      <c r="F613" s="258">
        <f>CE65-(AX65+BD65+BE65+BG65+BJ65+BN65+BP65+BQ65+CB65+CC65+CD65)</f>
        <v>617026</v>
      </c>
      <c r="G613" s="256">
        <f>CE92-(AX92+AY92+BD92+BE92+BG92+BJ92+BN92+BP92+BQ92+CB92+CC92+CD92)</f>
        <v>17094</v>
      </c>
      <c r="H613" s="261">
        <f>CE61-(AX61+AY61+AZ61+BD61+BE61+BG61+BJ61+BN61+BO61+BP61+BQ61+BR61+CB61+CC61+CD61)</f>
        <v>52.69</v>
      </c>
      <c r="I613" s="256">
        <f>CE93-(AX93+AY93+AZ93+BD93+BE93+BF93+BG93+BJ93+BN93+BO93+BP93+BQ93+BR93+CB93+CC93+CD93)</f>
        <v>21896</v>
      </c>
      <c r="J613" s="256">
        <f>CE94-(AX94+AY94+AZ94+BA94+BD94+BE94+BF94+BG94+BJ94+BN94+BO94+BP94+BQ94+BR94+CB94+CC94+CD94)</f>
        <v>59070</v>
      </c>
      <c r="K613" s="256">
        <f>CE90-(AW90+AX90+AY90+AZ90+BA90+BB90+BC90+BD90+BE90+BF90+BG90+BH90+BI90+BJ90+BK90+BL90+BM90+BN90+BO90+BP90+BQ90+BR90+BS90+BT90+BU90+BV90+BW90+BX90+CB90+CC90+CD90)</f>
        <v>6411642</v>
      </c>
      <c r="L613" s="262">
        <f>CE95-(AW95+AX95+AY95+AZ95+BA95+BB95+BC95+BD95+BE95+BF95+BG95+BH95+BI95+BJ95+BK95+BL95+BM95+BN95+BO95+BP95+BQ95+BR95+BS95+BT95+BU95+BV95+BW95+BX95+BY95+BZ95+CA95+CB95+CC95+CD95)</f>
        <v>23.149999999999995</v>
      </c>
    </row>
    <row r="614" spans="1:14" s="231" customFormat="1" ht="12.6" customHeight="1">
      <c r="A614" s="251"/>
      <c r="C614" s="249" t="s">
        <v>516</v>
      </c>
      <c r="D614" s="257" t="s">
        <v>517</v>
      </c>
      <c r="E614" s="259" t="s">
        <v>518</v>
      </c>
      <c r="F614" s="260" t="s">
        <v>519</v>
      </c>
      <c r="G614" s="257" t="s">
        <v>520</v>
      </c>
      <c r="H614" s="260" t="s">
        <v>521</v>
      </c>
      <c r="I614" s="257" t="s">
        <v>522</v>
      </c>
      <c r="J614" s="257" t="s">
        <v>523</v>
      </c>
      <c r="K614" s="249" t="s">
        <v>524</v>
      </c>
      <c r="L614" s="250" t="s">
        <v>525</v>
      </c>
    </row>
    <row r="615" spans="1:14" s="231" customFormat="1" ht="12.6" customHeight="1">
      <c r="A615" s="251">
        <v>8430</v>
      </c>
      <c r="B615" s="250" t="s">
        <v>152</v>
      </c>
      <c r="C615" s="256">
        <f>BE86</f>
        <v>546514</v>
      </c>
      <c r="D615" s="256"/>
      <c r="E615" s="258"/>
      <c r="F615" s="258"/>
      <c r="G615" s="256"/>
      <c r="H615" s="258"/>
      <c r="I615" s="256"/>
      <c r="J615" s="256"/>
      <c r="N615" s="252" t="s">
        <v>526</v>
      </c>
    </row>
    <row r="616" spans="1:14" s="231" customFormat="1" ht="12.6" customHeight="1">
      <c r="A616" s="251"/>
      <c r="B616" s="250" t="s">
        <v>527</v>
      </c>
      <c r="C616" s="256">
        <f>CD70-CD85</f>
        <v>156882</v>
      </c>
      <c r="D616" s="256">
        <f>SUM(C615:C616)</f>
        <v>703396</v>
      </c>
      <c r="E616" s="258"/>
      <c r="F616" s="258"/>
      <c r="G616" s="256"/>
      <c r="H616" s="258"/>
      <c r="I616" s="256"/>
      <c r="J616" s="256"/>
      <c r="N616" s="252" t="s">
        <v>528</v>
      </c>
    </row>
    <row r="617" spans="1:14" s="231" customFormat="1" ht="12.6" customHeight="1">
      <c r="A617" s="251">
        <v>8310</v>
      </c>
      <c r="B617" s="255" t="s">
        <v>529</v>
      </c>
      <c r="C617" s="256">
        <f>AX86</f>
        <v>0</v>
      </c>
      <c r="D617" s="256">
        <f>(D616/D613)*AX91</f>
        <v>0</v>
      </c>
      <c r="E617" s="258"/>
      <c r="F617" s="258"/>
      <c r="G617" s="256"/>
      <c r="H617" s="258"/>
      <c r="I617" s="256"/>
      <c r="J617" s="256"/>
      <c r="N617" s="252" t="s">
        <v>530</v>
      </c>
    </row>
    <row r="618" spans="1:14" s="231" customFormat="1" ht="12.6" customHeight="1">
      <c r="A618" s="251">
        <v>8510</v>
      </c>
      <c r="B618" s="255" t="s">
        <v>157</v>
      </c>
      <c r="C618" s="256">
        <f>BJ86</f>
        <v>0</v>
      </c>
      <c r="D618" s="256">
        <f>(D616/D613)*BJ91</f>
        <v>0</v>
      </c>
      <c r="E618" s="258"/>
      <c r="F618" s="258"/>
      <c r="G618" s="256"/>
      <c r="H618" s="258"/>
      <c r="I618" s="256"/>
      <c r="J618" s="256"/>
      <c r="N618" s="252" t="s">
        <v>531</v>
      </c>
    </row>
    <row r="619" spans="1:14" s="231" customFormat="1" ht="12.6" customHeight="1">
      <c r="A619" s="251">
        <v>8470</v>
      </c>
      <c r="B619" s="255" t="s">
        <v>532</v>
      </c>
      <c r="C619" s="256">
        <f>BG86</f>
        <v>0</v>
      </c>
      <c r="D619" s="256">
        <f>(D616/D613)*BG91</f>
        <v>0</v>
      </c>
      <c r="E619" s="258"/>
      <c r="F619" s="258"/>
      <c r="G619" s="256"/>
      <c r="H619" s="258"/>
      <c r="I619" s="256"/>
      <c r="J619" s="256"/>
      <c r="N619" s="252" t="s">
        <v>533</v>
      </c>
    </row>
    <row r="620" spans="1:14" s="231" customFormat="1" ht="12.6" customHeight="1">
      <c r="A620" s="251">
        <v>8610</v>
      </c>
      <c r="B620" s="255" t="s">
        <v>534</v>
      </c>
      <c r="C620" s="256">
        <f>BN86</f>
        <v>1334784</v>
      </c>
      <c r="D620" s="256">
        <f>(D616/D613)*BN91</f>
        <v>85843.121693856301</v>
      </c>
      <c r="E620" s="258"/>
      <c r="F620" s="258"/>
      <c r="G620" s="256"/>
      <c r="H620" s="258"/>
      <c r="I620" s="256"/>
      <c r="J620" s="256"/>
      <c r="N620" s="252" t="s">
        <v>535</v>
      </c>
    </row>
    <row r="621" spans="1:14" s="231" customFormat="1" ht="12.6" customHeight="1">
      <c r="A621" s="251">
        <v>8790</v>
      </c>
      <c r="B621" s="255" t="s">
        <v>536</v>
      </c>
      <c r="C621" s="256">
        <f>CC86</f>
        <v>0</v>
      </c>
      <c r="D621" s="256">
        <f>(D616/D613)*CC91</f>
        <v>0</v>
      </c>
      <c r="E621" s="258"/>
      <c r="F621" s="258"/>
      <c r="G621" s="256"/>
      <c r="H621" s="258"/>
      <c r="I621" s="256"/>
      <c r="J621" s="256"/>
      <c r="N621" s="252" t="s">
        <v>537</v>
      </c>
    </row>
    <row r="622" spans="1:14" s="231" customFormat="1" ht="12.6" customHeight="1">
      <c r="A622" s="251">
        <v>8630</v>
      </c>
      <c r="B622" s="255" t="s">
        <v>538</v>
      </c>
      <c r="C622" s="256">
        <f>BP86</f>
        <v>0</v>
      </c>
      <c r="D622" s="256">
        <f>(D616/D613)*BP91</f>
        <v>0</v>
      </c>
      <c r="E622" s="258"/>
      <c r="F622" s="258"/>
      <c r="G622" s="256"/>
      <c r="H622" s="258"/>
      <c r="I622" s="256"/>
      <c r="J622" s="256"/>
      <c r="N622" s="252" t="s">
        <v>539</v>
      </c>
    </row>
    <row r="623" spans="1:14" s="231" customFormat="1" ht="12.6" customHeight="1">
      <c r="A623" s="251">
        <v>8770</v>
      </c>
      <c r="B623" s="250" t="s">
        <v>540</v>
      </c>
      <c r="C623" s="256">
        <f>CB86</f>
        <v>0</v>
      </c>
      <c r="D623" s="256">
        <f>(D616/D613)*CB91</f>
        <v>0</v>
      </c>
      <c r="E623" s="258"/>
      <c r="F623" s="258"/>
      <c r="G623" s="256"/>
      <c r="H623" s="258"/>
      <c r="I623" s="256"/>
      <c r="J623" s="256"/>
      <c r="N623" s="252" t="s">
        <v>541</v>
      </c>
    </row>
    <row r="624" spans="1:14" s="231" customFormat="1" ht="12.6" customHeight="1">
      <c r="A624" s="251">
        <v>8640</v>
      </c>
      <c r="B624" s="255" t="s">
        <v>542</v>
      </c>
      <c r="C624" s="256">
        <f>BQ86</f>
        <v>0</v>
      </c>
      <c r="D624" s="256">
        <f>(D616/D613)*BQ91</f>
        <v>0</v>
      </c>
      <c r="E624" s="258">
        <f>SUM(C617:D624)</f>
        <v>1420627.1216938563</v>
      </c>
      <c r="F624" s="258"/>
      <c r="G624" s="256"/>
      <c r="H624" s="258"/>
      <c r="I624" s="256"/>
      <c r="J624" s="256"/>
      <c r="N624" s="252" t="s">
        <v>543</v>
      </c>
    </row>
    <row r="625" spans="1:14" s="231" customFormat="1" ht="12.6" customHeight="1">
      <c r="A625" s="251">
        <v>8420</v>
      </c>
      <c r="B625" s="255" t="s">
        <v>151</v>
      </c>
      <c r="C625" s="256">
        <f>BD86</f>
        <v>166602</v>
      </c>
      <c r="D625" s="256">
        <f>(D616/D613)*BD91</f>
        <v>0</v>
      </c>
      <c r="E625" s="258">
        <f>(E624/E613)*SUM(C625:D625)</f>
        <v>27387.220987698904</v>
      </c>
      <c r="F625" s="258">
        <f>SUM(C625:E625)</f>
        <v>193989.22098769891</v>
      </c>
      <c r="G625" s="256"/>
      <c r="H625" s="258"/>
      <c r="I625" s="256"/>
      <c r="J625" s="256"/>
      <c r="N625" s="252" t="s">
        <v>544</v>
      </c>
    </row>
    <row r="626" spans="1:14" s="231" customFormat="1" ht="12.6" customHeight="1">
      <c r="A626" s="251">
        <v>8320</v>
      </c>
      <c r="B626" s="255" t="s">
        <v>147</v>
      </c>
      <c r="C626" s="256">
        <f>AY86</f>
        <v>452172</v>
      </c>
      <c r="D626" s="256">
        <f>(D616/D613)*AY91</f>
        <v>57424.067754251999</v>
      </c>
      <c r="E626" s="258">
        <f>(E624/E613)*SUM(C626:D626)</f>
        <v>83771.023889557648</v>
      </c>
      <c r="F626" s="258">
        <f>(F625/F613)*AY65</f>
        <v>27436.213948737201</v>
      </c>
      <c r="G626" s="256">
        <f>SUM(C626:F626)</f>
        <v>620803.30559254694</v>
      </c>
      <c r="H626" s="258"/>
      <c r="I626" s="256"/>
      <c r="J626" s="256"/>
      <c r="N626" s="252" t="s">
        <v>545</v>
      </c>
    </row>
    <row r="627" spans="1:14" s="231" customFormat="1" ht="12.6" customHeight="1">
      <c r="A627" s="251">
        <v>8650</v>
      </c>
      <c r="B627" s="255" t="s">
        <v>164</v>
      </c>
      <c r="C627" s="256">
        <f>BR86</f>
        <v>0</v>
      </c>
      <c r="D627" s="256">
        <f>(D616/D613)*BR91</f>
        <v>0</v>
      </c>
      <c r="E627" s="258">
        <f>(E624/E613)*SUM(C627:D627)</f>
        <v>0</v>
      </c>
      <c r="F627" s="258">
        <f>(F625/F613)*BR65</f>
        <v>0</v>
      </c>
      <c r="G627" s="256">
        <f>(G626/G613)*BR92</f>
        <v>0</v>
      </c>
      <c r="H627" s="258"/>
      <c r="I627" s="256"/>
      <c r="J627" s="256"/>
      <c r="N627" s="252" t="s">
        <v>546</v>
      </c>
    </row>
    <row r="628" spans="1:14" s="231" customFormat="1" ht="12.6" customHeight="1">
      <c r="A628" s="251">
        <v>8620</v>
      </c>
      <c r="B628" s="250" t="s">
        <v>547</v>
      </c>
      <c r="C628" s="256">
        <f>BO86</f>
        <v>15826</v>
      </c>
      <c r="D628" s="256">
        <f>(D616/D613)*BO91</f>
        <v>0</v>
      </c>
      <c r="E628" s="258">
        <f>(E624/E613)*SUM(C628:D628)</f>
        <v>2601.5903731727281</v>
      </c>
      <c r="F628" s="258">
        <f>(F625/F613)*BO65</f>
        <v>157.19695846503947</v>
      </c>
      <c r="G628" s="256">
        <f>(G626/G613)*BO92</f>
        <v>0</v>
      </c>
      <c r="H628" s="258"/>
      <c r="I628" s="256"/>
      <c r="J628" s="256"/>
      <c r="N628" s="252" t="s">
        <v>548</v>
      </c>
    </row>
    <row r="629" spans="1:14" s="231" customFormat="1" ht="12.6" customHeight="1">
      <c r="A629" s="251">
        <v>8330</v>
      </c>
      <c r="B629" s="255" t="s">
        <v>148</v>
      </c>
      <c r="C629" s="256">
        <f>AZ86</f>
        <v>13280</v>
      </c>
      <c r="D629" s="256">
        <f>(D616/D613)*AZ91</f>
        <v>20752.745574453314</v>
      </c>
      <c r="E629" s="258">
        <f>(E624/E613)*SUM(C629:D629)</f>
        <v>5594.5446265091941</v>
      </c>
      <c r="F629" s="258">
        <f>(F625/F613)*AZ65</f>
        <v>0</v>
      </c>
      <c r="G629" s="256">
        <f>(G626/G613)*AZ92</f>
        <v>54221.325333431181</v>
      </c>
      <c r="H629" s="258">
        <f>SUM(C627:G629)</f>
        <v>112433.40286603145</v>
      </c>
      <c r="I629" s="256"/>
      <c r="J629" s="256"/>
      <c r="N629" s="252" t="s">
        <v>549</v>
      </c>
    </row>
    <row r="630" spans="1:14" s="231" customFormat="1" ht="12.6" customHeight="1">
      <c r="A630" s="251">
        <v>8460</v>
      </c>
      <c r="B630" s="255" t="s">
        <v>153</v>
      </c>
      <c r="C630" s="256">
        <f>BF86</f>
        <v>178251</v>
      </c>
      <c r="D630" s="256">
        <f>(D616/D613)*BF91</f>
        <v>4785.3389795209996</v>
      </c>
      <c r="E630" s="258">
        <f>(E624/E613)*SUM(C630:D630)</f>
        <v>30088.814446474284</v>
      </c>
      <c r="F630" s="258">
        <f>(F625/F613)*BF65</f>
        <v>9902.4652015466963</v>
      </c>
      <c r="G630" s="256">
        <f>(G626/G613)*BF92</f>
        <v>0</v>
      </c>
      <c r="H630" s="258">
        <f>(H629/H613)*BF61</f>
        <v>6294.9048862173622</v>
      </c>
      <c r="I630" s="256">
        <f>SUM(C630:H630)</f>
        <v>229322.52351375934</v>
      </c>
      <c r="J630" s="256"/>
      <c r="N630" s="252" t="s">
        <v>550</v>
      </c>
    </row>
    <row r="631" spans="1:14" s="231" customFormat="1" ht="12.6" customHeight="1">
      <c r="A631" s="251">
        <v>8350</v>
      </c>
      <c r="B631" s="255" t="s">
        <v>551</v>
      </c>
      <c r="C631" s="256">
        <f>BA86</f>
        <v>123281</v>
      </c>
      <c r="D631" s="256">
        <f>(D616/D613)*BA91</f>
        <v>31397.68330440819</v>
      </c>
      <c r="E631" s="258">
        <f>(E624/E613)*SUM(C631:D631)</f>
        <v>25427.181436862222</v>
      </c>
      <c r="F631" s="258">
        <f>(F625/F613)*BA65</f>
        <v>4185.5262160901411</v>
      </c>
      <c r="G631" s="256">
        <f>(G626/G613)*BA92</f>
        <v>0</v>
      </c>
      <c r="H631" s="258">
        <f>(H629/H613)*BA61</f>
        <v>4651.828017611474</v>
      </c>
      <c r="I631" s="256">
        <f>(I630/I613)*BA93</f>
        <v>13468.613684631646</v>
      </c>
      <c r="J631" s="256">
        <f>SUM(C631:I631)</f>
        <v>202411.83265960365</v>
      </c>
      <c r="N631" s="252" t="s">
        <v>552</v>
      </c>
    </row>
    <row r="632" spans="1:14" s="231" customFormat="1" ht="12.6" customHeight="1">
      <c r="A632" s="251">
        <v>8200</v>
      </c>
      <c r="B632" s="255" t="s">
        <v>553</v>
      </c>
      <c r="C632" s="256">
        <f>AW86</f>
        <v>0</v>
      </c>
      <c r="D632" s="256">
        <f>(D616/D613)*AW91</f>
        <v>0</v>
      </c>
      <c r="E632" s="258">
        <f>(E624/E613)*SUM(C632:D632)</f>
        <v>0</v>
      </c>
      <c r="F632" s="258">
        <f>(F625/F613)*AW65</f>
        <v>0</v>
      </c>
      <c r="G632" s="256">
        <f>(G626/G613)*AW92</f>
        <v>0</v>
      </c>
      <c r="H632" s="258">
        <f>(H629/H613)*AW61</f>
        <v>0</v>
      </c>
      <c r="I632" s="256">
        <f>(I630/I613)*AW93</f>
        <v>0</v>
      </c>
      <c r="J632" s="256">
        <f>(J631/J613)*AW94</f>
        <v>0</v>
      </c>
      <c r="N632" s="252" t="s">
        <v>554</v>
      </c>
    </row>
    <row r="633" spans="1:14" s="231" customFormat="1" ht="12.6" customHeight="1">
      <c r="A633" s="251">
        <v>8360</v>
      </c>
      <c r="B633" s="255" t="s">
        <v>555</v>
      </c>
      <c r="C633" s="256">
        <f>BB86</f>
        <v>114318</v>
      </c>
      <c r="D633" s="256">
        <f>(D616/D613)*BB91</f>
        <v>5395.7138493578623</v>
      </c>
      <c r="E633" s="258">
        <f>(E624/E613)*SUM(C633:D633)</f>
        <v>19679.391222497416</v>
      </c>
      <c r="F633" s="258">
        <f>(F625/F613)*BB65</f>
        <v>251.82952746099323</v>
      </c>
      <c r="G633" s="256">
        <f>(G626/G613)*BB92</f>
        <v>0</v>
      </c>
      <c r="H633" s="258">
        <f>(H629/H613)*BB61</f>
        <v>2624.6552576431709</v>
      </c>
      <c r="I633" s="256">
        <f>(I630/I613)*BB93</f>
        <v>2314.5906876388754</v>
      </c>
      <c r="J633" s="256">
        <f>(J631/J613)*BB94</f>
        <v>0</v>
      </c>
      <c r="N633" s="252" t="s">
        <v>556</v>
      </c>
    </row>
    <row r="634" spans="1:14" s="231" customFormat="1" ht="12.6" customHeight="1">
      <c r="A634" s="251">
        <v>8370</v>
      </c>
      <c r="B634" s="255" t="s">
        <v>557</v>
      </c>
      <c r="C634" s="256">
        <f>BC86</f>
        <v>0</v>
      </c>
      <c r="D634" s="256">
        <f>(D616/D613)*BC91</f>
        <v>0</v>
      </c>
      <c r="E634" s="258">
        <f>(E624/E613)*SUM(C634:D634)</f>
        <v>0</v>
      </c>
      <c r="F634" s="258">
        <f>(F625/F613)*BC65</f>
        <v>0</v>
      </c>
      <c r="G634" s="256">
        <f>(G626/G613)*BC92</f>
        <v>0</v>
      </c>
      <c r="H634" s="258">
        <f>(H629/H613)*BC61</f>
        <v>0</v>
      </c>
      <c r="I634" s="256">
        <f>(I630/I613)*BC93</f>
        <v>0</v>
      </c>
      <c r="J634" s="256">
        <f>(J631/J613)*BC94</f>
        <v>0</v>
      </c>
      <c r="N634" s="252" t="s">
        <v>558</v>
      </c>
    </row>
    <row r="635" spans="1:14" s="231" customFormat="1" ht="12.6" customHeight="1">
      <c r="A635" s="251">
        <v>8490</v>
      </c>
      <c r="B635" s="255" t="s">
        <v>559</v>
      </c>
      <c r="C635" s="256">
        <f>BI86</f>
        <v>0</v>
      </c>
      <c r="D635" s="256">
        <f>(D616/D613)*BI91</f>
        <v>0</v>
      </c>
      <c r="E635" s="258">
        <f>(E624/E613)*SUM(C635:D635)</f>
        <v>0</v>
      </c>
      <c r="F635" s="258">
        <f>(F625/F613)*BI65</f>
        <v>0</v>
      </c>
      <c r="G635" s="256">
        <f>(G626/G613)*BI92</f>
        <v>0</v>
      </c>
      <c r="H635" s="258">
        <f>(H629/H613)*BI61</f>
        <v>0</v>
      </c>
      <c r="I635" s="256">
        <f>(I630/I613)*BI93</f>
        <v>0</v>
      </c>
      <c r="J635" s="256">
        <f>(J631/J613)*BI94</f>
        <v>0</v>
      </c>
      <c r="N635" s="252" t="s">
        <v>560</v>
      </c>
    </row>
    <row r="636" spans="1:14" s="231" customFormat="1" ht="12.6" customHeight="1">
      <c r="A636" s="251">
        <v>8530</v>
      </c>
      <c r="B636" s="255" t="s">
        <v>561</v>
      </c>
      <c r="C636" s="256">
        <f>BK86</f>
        <v>0</v>
      </c>
      <c r="D636" s="256">
        <f>(D616/D613)*BK91</f>
        <v>0</v>
      </c>
      <c r="E636" s="258">
        <f>(E624/E613)*SUM(C636:D636)</f>
        <v>0</v>
      </c>
      <c r="F636" s="258">
        <f>(F625/F613)*BK65</f>
        <v>0</v>
      </c>
      <c r="G636" s="256">
        <f>(G626/G613)*BK92</f>
        <v>0</v>
      </c>
      <c r="H636" s="258">
        <f>(H629/H613)*BK61</f>
        <v>0</v>
      </c>
      <c r="I636" s="256">
        <f>(I630/I613)*BK93</f>
        <v>0</v>
      </c>
      <c r="J636" s="256">
        <f>(J631/J613)*BK94</f>
        <v>0</v>
      </c>
      <c r="N636" s="252" t="s">
        <v>562</v>
      </c>
    </row>
    <row r="637" spans="1:14" s="231" customFormat="1" ht="12.6" customHeight="1">
      <c r="A637" s="251">
        <v>8480</v>
      </c>
      <c r="B637" s="255" t="s">
        <v>563</v>
      </c>
      <c r="C637" s="256">
        <f>BH86</f>
        <v>0</v>
      </c>
      <c r="D637" s="256">
        <f>(D616/D613)*BH91</f>
        <v>0</v>
      </c>
      <c r="E637" s="258">
        <f>(E624/E613)*SUM(C637:D637)</f>
        <v>0</v>
      </c>
      <c r="F637" s="258">
        <f>(F625/F613)*BH65</f>
        <v>0</v>
      </c>
      <c r="G637" s="256">
        <f>(G626/G613)*BH92</f>
        <v>0</v>
      </c>
      <c r="H637" s="258">
        <f>(H629/H613)*BH61</f>
        <v>0</v>
      </c>
      <c r="I637" s="256">
        <f>(I630/I613)*BH93</f>
        <v>0</v>
      </c>
      <c r="J637" s="256">
        <f>(J631/J613)*BH94</f>
        <v>0</v>
      </c>
      <c r="N637" s="252" t="s">
        <v>564</v>
      </c>
    </row>
    <row r="638" spans="1:14" s="231" customFormat="1" ht="12.6" customHeight="1">
      <c r="A638" s="251">
        <v>8560</v>
      </c>
      <c r="B638" s="255" t="s">
        <v>159</v>
      </c>
      <c r="C638" s="256">
        <f>BL86</f>
        <v>60269</v>
      </c>
      <c r="D638" s="256">
        <f>(D616/D613)*BL91</f>
        <v>1464.8996876084693</v>
      </c>
      <c r="E638" s="258">
        <f>(E624/E613)*SUM(C638:D638)</f>
        <v>10148.25724287205</v>
      </c>
      <c r="F638" s="258">
        <f>(F625/F613)*BL65</f>
        <v>123.8712032704511</v>
      </c>
      <c r="G638" s="256">
        <f>(G626/G613)*BL92</f>
        <v>0</v>
      </c>
      <c r="H638" s="258">
        <f>(H629/H613)*BL61</f>
        <v>2731.3485607993975</v>
      </c>
      <c r="I638" s="256">
        <f>(I630/I613)*BL93</f>
        <v>628.39566180240956</v>
      </c>
      <c r="J638" s="256">
        <f>(J631/J613)*BL94</f>
        <v>0</v>
      </c>
      <c r="N638" s="252" t="s">
        <v>565</v>
      </c>
    </row>
    <row r="639" spans="1:14" s="231" customFormat="1" ht="12.6" customHeight="1">
      <c r="A639" s="251">
        <v>8590</v>
      </c>
      <c r="B639" s="255" t="s">
        <v>566</v>
      </c>
      <c r="C639" s="256">
        <f>BM86</f>
        <v>1181679</v>
      </c>
      <c r="D639" s="256">
        <f>(D616/D613)*BM91</f>
        <v>0</v>
      </c>
      <c r="E639" s="258">
        <f>(E624/E613)*SUM(C639:D639)</f>
        <v>194252.79354103224</v>
      </c>
      <c r="F639" s="258">
        <f>(F625/F613)*BM65</f>
        <v>2393.4808895886913</v>
      </c>
      <c r="G639" s="256">
        <f>(G626/G613)*BM92</f>
        <v>0</v>
      </c>
      <c r="H639" s="258">
        <f>(H629/H613)*BM61</f>
        <v>5291.987836548833</v>
      </c>
      <c r="I639" s="256">
        <f>(I630/I613)*BM93</f>
        <v>0</v>
      </c>
      <c r="J639" s="256">
        <f>(J631/J613)*BM94</f>
        <v>0</v>
      </c>
      <c r="N639" s="252" t="s">
        <v>567</v>
      </c>
    </row>
    <row r="640" spans="1:14" s="231" customFormat="1" ht="12.6" customHeight="1">
      <c r="A640" s="251">
        <v>8660</v>
      </c>
      <c r="B640" s="255" t="s">
        <v>568</v>
      </c>
      <c r="C640" s="256">
        <f>BS86</f>
        <v>0</v>
      </c>
      <c r="D640" s="256">
        <f>(D616/D613)*BS91</f>
        <v>0</v>
      </c>
      <c r="E640" s="258">
        <f>(E624/E613)*SUM(C640:D640)</f>
        <v>0</v>
      </c>
      <c r="F640" s="258">
        <f>(F625/F613)*BS65</f>
        <v>0</v>
      </c>
      <c r="G640" s="256">
        <f>(G626/G613)*BS92</f>
        <v>0</v>
      </c>
      <c r="H640" s="258">
        <f>(H629/H613)*BS61</f>
        <v>0</v>
      </c>
      <c r="I640" s="256">
        <f>(I630/I613)*BS93</f>
        <v>0</v>
      </c>
      <c r="J640" s="256">
        <f>(J631/J613)*BS94</f>
        <v>0</v>
      </c>
      <c r="N640" s="252" t="s">
        <v>569</v>
      </c>
    </row>
    <row r="641" spans="1:14" s="231" customFormat="1" ht="12.6" customHeight="1">
      <c r="A641" s="251">
        <v>8670</v>
      </c>
      <c r="B641" s="255" t="s">
        <v>570</v>
      </c>
      <c r="C641" s="256">
        <f>BT86</f>
        <v>0</v>
      </c>
      <c r="D641" s="256">
        <f>(D616/D613)*BT91</f>
        <v>0</v>
      </c>
      <c r="E641" s="258">
        <f>(E624/E613)*SUM(C641:D641)</f>
        <v>0</v>
      </c>
      <c r="F641" s="258">
        <f>(F625/F613)*BT65</f>
        <v>0</v>
      </c>
      <c r="G641" s="256">
        <f>(G626/G613)*BT92</f>
        <v>0</v>
      </c>
      <c r="H641" s="258">
        <f>(H629/H613)*BT61</f>
        <v>0</v>
      </c>
      <c r="I641" s="256">
        <f>(I630/I613)*BT93</f>
        <v>0</v>
      </c>
      <c r="J641" s="256">
        <f>(J631/J613)*BT94</f>
        <v>0</v>
      </c>
      <c r="N641" s="252" t="s">
        <v>571</v>
      </c>
    </row>
    <row r="642" spans="1:14" s="231" customFormat="1" ht="12.6" customHeight="1">
      <c r="A642" s="251">
        <v>8680</v>
      </c>
      <c r="B642" s="255" t="s">
        <v>572</v>
      </c>
      <c r="C642" s="256">
        <f>BU86</f>
        <v>0</v>
      </c>
      <c r="D642" s="256">
        <f>(D616/D613)*BU91</f>
        <v>0</v>
      </c>
      <c r="E642" s="258">
        <f>(E624/E613)*SUM(C642:D642)</f>
        <v>0</v>
      </c>
      <c r="F642" s="258">
        <f>(F625/F613)*BU65</f>
        <v>0</v>
      </c>
      <c r="G642" s="256">
        <f>(G626/G613)*BU92</f>
        <v>0</v>
      </c>
      <c r="H642" s="258">
        <f>(H629/H613)*BU61</f>
        <v>0</v>
      </c>
      <c r="I642" s="256">
        <f>(I630/I613)*BU93</f>
        <v>0</v>
      </c>
      <c r="J642" s="256">
        <f>(J631/J613)*BU94</f>
        <v>0</v>
      </c>
      <c r="N642" s="252" t="s">
        <v>573</v>
      </c>
    </row>
    <row r="643" spans="1:14" s="231" customFormat="1" ht="12.6" customHeight="1">
      <c r="A643" s="251">
        <v>8690</v>
      </c>
      <c r="B643" s="255" t="s">
        <v>574</v>
      </c>
      <c r="C643" s="256">
        <f>BV86</f>
        <v>78206</v>
      </c>
      <c r="D643" s="256">
        <f>(D616/D613)*BV91</f>
        <v>1318.4097188476223</v>
      </c>
      <c r="E643" s="258">
        <f>(E624/E613)*SUM(C643:D643)</f>
        <v>13072.787738961057</v>
      </c>
      <c r="F643" s="258">
        <f>(F625/F613)*BV65</f>
        <v>39.299239616259868</v>
      </c>
      <c r="G643" s="256">
        <f>(G626/G613)*BV92</f>
        <v>0</v>
      </c>
      <c r="H643" s="258">
        <f>(H629/H613)*BV61</f>
        <v>682.83714019984939</v>
      </c>
      <c r="I643" s="256">
        <f>(I630/I613)*BV93</f>
        <v>565.55609562216864</v>
      </c>
      <c r="J643" s="256">
        <f>(J631/J613)*BV94</f>
        <v>0</v>
      </c>
      <c r="N643" s="252" t="s">
        <v>575</v>
      </c>
    </row>
    <row r="644" spans="1:14" s="231" customFormat="1" ht="12.6" customHeight="1">
      <c r="A644" s="251">
        <v>8700</v>
      </c>
      <c r="B644" s="255" t="s">
        <v>576</v>
      </c>
      <c r="C644" s="256">
        <f>BW86</f>
        <v>0</v>
      </c>
      <c r="D644" s="256">
        <f>(D616/D613)*BW91</f>
        <v>0</v>
      </c>
      <c r="E644" s="258">
        <f>(E624/E613)*SUM(C644:D644)</f>
        <v>0</v>
      </c>
      <c r="F644" s="258">
        <f>(F625/F613)*BW65</f>
        <v>0</v>
      </c>
      <c r="G644" s="256">
        <f>(G626/G613)*BW92</f>
        <v>0</v>
      </c>
      <c r="H644" s="258">
        <f>(H629/H613)*BW61</f>
        <v>0</v>
      </c>
      <c r="I644" s="256">
        <f>(I630/I613)*BW93</f>
        <v>0</v>
      </c>
      <c r="J644" s="256">
        <f>(J631/J613)*BW94</f>
        <v>0</v>
      </c>
      <c r="N644" s="252" t="s">
        <v>577</v>
      </c>
    </row>
    <row r="645" spans="1:14" s="231" customFormat="1" ht="12.6" customHeight="1">
      <c r="A645" s="251">
        <v>8710</v>
      </c>
      <c r="B645" s="255" t="s">
        <v>578</v>
      </c>
      <c r="C645" s="256">
        <f>BX86</f>
        <v>0</v>
      </c>
      <c r="D645" s="256">
        <f>(D616/D613)*BX91</f>
        <v>0</v>
      </c>
      <c r="E645" s="258">
        <f>(E624/E613)*SUM(C645:D645)</f>
        <v>0</v>
      </c>
      <c r="F645" s="258">
        <f>(F625/F613)*BX65</f>
        <v>0</v>
      </c>
      <c r="G645" s="256">
        <f>(G626/G613)*BX92</f>
        <v>0</v>
      </c>
      <c r="H645" s="258">
        <f>(H629/H613)*BX61</f>
        <v>0</v>
      </c>
      <c r="I645" s="256">
        <f>(I630/I613)*BX93</f>
        <v>0</v>
      </c>
      <c r="J645" s="256">
        <f>(J631/J613)*BX94</f>
        <v>0</v>
      </c>
      <c r="K645" s="258">
        <f>SUM(C632:J645)</f>
        <v>1697452.1051013679</v>
      </c>
      <c r="L645" s="258"/>
      <c r="N645" s="252" t="s">
        <v>579</v>
      </c>
    </row>
    <row r="646" spans="1:14" s="231" customFormat="1" ht="12.6" customHeight="1">
      <c r="A646" s="251">
        <v>8720</v>
      </c>
      <c r="B646" s="255" t="s">
        <v>580</v>
      </c>
      <c r="C646" s="256">
        <f>BY86</f>
        <v>311533</v>
      </c>
      <c r="D646" s="256">
        <f>(D616/D613)*BY91</f>
        <v>6323.4836515098923</v>
      </c>
      <c r="E646" s="258">
        <f>(E624/E613)*SUM(C646:D646)</f>
        <v>52251.508145981476</v>
      </c>
      <c r="F646" s="258">
        <f>(F625/F613)*BY65</f>
        <v>168.51513947452233</v>
      </c>
      <c r="G646" s="256">
        <f>(G626/G613)*BY92</f>
        <v>0</v>
      </c>
      <c r="H646" s="258">
        <f>(H629/H613)*BY61</f>
        <v>4694.5053388739652</v>
      </c>
      <c r="I646" s="256">
        <f>(I630/I613)*BY93</f>
        <v>2712.5746067804012</v>
      </c>
      <c r="J646" s="256">
        <f>(J631/J613)*BY94</f>
        <v>0</v>
      </c>
      <c r="K646" s="258">
        <v>0</v>
      </c>
      <c r="L646" s="258"/>
      <c r="N646" s="252" t="s">
        <v>581</v>
      </c>
    </row>
    <row r="647" spans="1:14" s="231" customFormat="1" ht="12.6" customHeight="1">
      <c r="A647" s="251">
        <v>8730</v>
      </c>
      <c r="B647" s="255" t="s">
        <v>582</v>
      </c>
      <c r="C647" s="256">
        <f>BZ86</f>
        <v>0</v>
      </c>
      <c r="D647" s="256">
        <f>(D616/D613)*BZ91</f>
        <v>0</v>
      </c>
      <c r="E647" s="258">
        <f>(E624/E613)*SUM(C647:D647)</f>
        <v>0</v>
      </c>
      <c r="F647" s="258">
        <f>(F625/F613)*BZ65</f>
        <v>0</v>
      </c>
      <c r="G647" s="256">
        <f>(G626/G613)*BZ92</f>
        <v>0</v>
      </c>
      <c r="H647" s="258">
        <f>(H629/H613)*BZ61</f>
        <v>0</v>
      </c>
      <c r="I647" s="256">
        <f>(I630/I613)*BZ93</f>
        <v>0</v>
      </c>
      <c r="J647" s="256">
        <f>(J631/J613)*BZ94</f>
        <v>0</v>
      </c>
      <c r="K647" s="258">
        <v>0</v>
      </c>
      <c r="L647" s="258"/>
      <c r="N647" s="252" t="s">
        <v>583</v>
      </c>
    </row>
    <row r="648" spans="1:14" s="231" customFormat="1" ht="12.6" customHeight="1">
      <c r="A648" s="251">
        <v>8740</v>
      </c>
      <c r="B648" s="255" t="s">
        <v>584</v>
      </c>
      <c r="C648" s="256">
        <f>CA86</f>
        <v>0</v>
      </c>
      <c r="D648" s="256">
        <f>(D616/D613)*CA91</f>
        <v>0</v>
      </c>
      <c r="E648" s="258">
        <f>(E624/E613)*SUM(C648:D648)</f>
        <v>0</v>
      </c>
      <c r="F648" s="258">
        <f>(F625/F613)*CA65</f>
        <v>0</v>
      </c>
      <c r="G648" s="256">
        <f>(G626/G613)*CA92</f>
        <v>0</v>
      </c>
      <c r="H648" s="258">
        <f>(H629/H613)*CA61</f>
        <v>0</v>
      </c>
      <c r="I648" s="256">
        <f>(I630/I613)*CA93</f>
        <v>0</v>
      </c>
      <c r="J648" s="256">
        <f>(J631/J613)*CA94</f>
        <v>0</v>
      </c>
      <c r="K648" s="258">
        <v>0</v>
      </c>
      <c r="L648" s="258">
        <f>SUM(C646:K648)</f>
        <v>377683.58688262029</v>
      </c>
      <c r="N648" s="252" t="s">
        <v>585</v>
      </c>
    </row>
    <row r="649" spans="1:14" s="231" customFormat="1" ht="12.6" customHeight="1">
      <c r="A649" s="251"/>
      <c r="B649" s="251"/>
      <c r="C649" s="231">
        <f>SUM(C615:C648)</f>
        <v>4733597</v>
      </c>
      <c r="L649" s="254"/>
    </row>
    <row r="667" spans="1:14" s="231" customFormat="1" ht="12.6" customHeight="1">
      <c r="C667" s="249" t="s">
        <v>586</v>
      </c>
      <c r="M667" s="249" t="s">
        <v>587</v>
      </c>
    </row>
    <row r="668" spans="1:14" s="231" customFormat="1" ht="12.6" customHeight="1">
      <c r="C668" s="249" t="s">
        <v>516</v>
      </c>
      <c r="D668" s="249" t="s">
        <v>517</v>
      </c>
      <c r="E668" s="250" t="s">
        <v>518</v>
      </c>
      <c r="F668" s="249" t="s">
        <v>519</v>
      </c>
      <c r="G668" s="249" t="s">
        <v>520</v>
      </c>
      <c r="H668" s="249" t="s">
        <v>521</v>
      </c>
      <c r="I668" s="249" t="s">
        <v>522</v>
      </c>
      <c r="J668" s="249" t="s">
        <v>523</v>
      </c>
      <c r="K668" s="249" t="s">
        <v>524</v>
      </c>
      <c r="L668" s="250" t="s">
        <v>525</v>
      </c>
      <c r="M668" s="249" t="s">
        <v>588</v>
      </c>
    </row>
    <row r="669" spans="1:14" s="231" customFormat="1" ht="12.6" customHeight="1">
      <c r="A669" s="251">
        <v>6010</v>
      </c>
      <c r="B669" s="250" t="s">
        <v>315</v>
      </c>
      <c r="C669" s="256">
        <f>C86</f>
        <v>0</v>
      </c>
      <c r="D669" s="256">
        <f>(D616/D613)*C91</f>
        <v>0</v>
      </c>
      <c r="E669" s="258">
        <f>(E624/E613)*SUM(C669:D669)</f>
        <v>0</v>
      </c>
      <c r="F669" s="258">
        <f>(F625/F613)*C65</f>
        <v>0</v>
      </c>
      <c r="G669" s="256">
        <f>(G626/G613)*C92</f>
        <v>0</v>
      </c>
      <c r="H669" s="258">
        <f>(H629/H613)*C61</f>
        <v>0</v>
      </c>
      <c r="I669" s="256">
        <f>(I630/I613)*C93</f>
        <v>0</v>
      </c>
      <c r="J669" s="256">
        <f>(J631/J613)*C94</f>
        <v>0</v>
      </c>
      <c r="K669" s="256">
        <f>(K645/K613)*C90</f>
        <v>0</v>
      </c>
      <c r="L669" s="256">
        <f>(L648/L613)*C95</f>
        <v>0</v>
      </c>
      <c r="M669" s="231">
        <f t="shared" ref="M669:M714" si="18">ROUND(SUM(D669:L669),0)</f>
        <v>0</v>
      </c>
      <c r="N669" s="250" t="s">
        <v>589</v>
      </c>
    </row>
    <row r="670" spans="1:14" s="231" customFormat="1" ht="12.6" customHeight="1">
      <c r="A670" s="251">
        <v>6030</v>
      </c>
      <c r="B670" s="250" t="s">
        <v>316</v>
      </c>
      <c r="C670" s="256">
        <f>D86</f>
        <v>0</v>
      </c>
      <c r="D670" s="256">
        <f>(D616/D613)*D91</f>
        <v>0</v>
      </c>
      <c r="E670" s="258">
        <f>(E624/E613)*SUM(C670:D670)</f>
        <v>0</v>
      </c>
      <c r="F670" s="258">
        <f>(F625/F613)*D65</f>
        <v>0</v>
      </c>
      <c r="G670" s="256">
        <f>(G626/G613)*D92</f>
        <v>0</v>
      </c>
      <c r="H670" s="258">
        <f>(H629/H613)*D61</f>
        <v>0</v>
      </c>
      <c r="I670" s="256">
        <f>(I630/I613)*D93</f>
        <v>0</v>
      </c>
      <c r="J670" s="256">
        <f>(J631/J613)*D94</f>
        <v>0</v>
      </c>
      <c r="K670" s="256">
        <f>(K645/K613)*D90</f>
        <v>0</v>
      </c>
      <c r="L670" s="256">
        <f>(L648/L613)*D95</f>
        <v>0</v>
      </c>
      <c r="M670" s="231">
        <f t="shared" si="18"/>
        <v>0</v>
      </c>
      <c r="N670" s="250" t="s">
        <v>590</v>
      </c>
    </row>
    <row r="671" spans="1:14" s="231" customFormat="1" ht="12.6" customHeight="1">
      <c r="A671" s="251">
        <v>6070</v>
      </c>
      <c r="B671" s="250" t="s">
        <v>591</v>
      </c>
      <c r="C671" s="256">
        <f>E86</f>
        <v>41961</v>
      </c>
      <c r="D671" s="256">
        <f>(D616/D613)*E91</f>
        <v>8301.0982297813262</v>
      </c>
      <c r="E671" s="258">
        <f>(E624/E613)*SUM(C671:D671)</f>
        <v>8262.4409762454889</v>
      </c>
      <c r="F671" s="258">
        <f>(F625/F613)*E65</f>
        <v>342.06058161992593</v>
      </c>
      <c r="G671" s="256">
        <f>(G626/G613)*E92</f>
        <v>10858.791878563914</v>
      </c>
      <c r="H671" s="258">
        <f>(H629/H613)*E61</f>
        <v>768.19178272483055</v>
      </c>
      <c r="I671" s="256">
        <f>(I630/I613)*E93</f>
        <v>3560.9087502136545</v>
      </c>
      <c r="J671" s="256">
        <f>(J631/J613)*E94</f>
        <v>3392.3770836805079</v>
      </c>
      <c r="K671" s="256">
        <f>(K645/K613)*E90</f>
        <v>71318.67823949577</v>
      </c>
      <c r="L671" s="256">
        <f>(L648/L613)*E95</f>
        <v>5383.8265084779587</v>
      </c>
      <c r="M671" s="231">
        <f t="shared" si="18"/>
        <v>112188</v>
      </c>
      <c r="N671" s="250" t="s">
        <v>592</v>
      </c>
    </row>
    <row r="672" spans="1:14" s="231" customFormat="1" ht="12.6" customHeight="1">
      <c r="A672" s="251">
        <v>6100</v>
      </c>
      <c r="B672" s="250" t="s">
        <v>593</v>
      </c>
      <c r="C672" s="256">
        <f>F86</f>
        <v>0</v>
      </c>
      <c r="D672" s="256">
        <f>(D616/D613)*F91</f>
        <v>0</v>
      </c>
      <c r="E672" s="258">
        <f>(E624/E613)*SUM(C672:D672)</f>
        <v>0</v>
      </c>
      <c r="F672" s="258">
        <f>(F625/F613)*F65</f>
        <v>0</v>
      </c>
      <c r="G672" s="256">
        <f>(G626/G613)*F92</f>
        <v>0</v>
      </c>
      <c r="H672" s="258">
        <f>(H629/H613)*F61</f>
        <v>0</v>
      </c>
      <c r="I672" s="256">
        <f>(I630/I613)*F93</f>
        <v>0</v>
      </c>
      <c r="J672" s="256">
        <f>(J631/J613)*F94</f>
        <v>0</v>
      </c>
      <c r="K672" s="256">
        <f>(K645/K613)*F90</f>
        <v>0</v>
      </c>
      <c r="L672" s="256">
        <f>(L648/L613)*F95</f>
        <v>0</v>
      </c>
      <c r="M672" s="231">
        <f t="shared" si="18"/>
        <v>0</v>
      </c>
      <c r="N672" s="250" t="s">
        <v>594</v>
      </c>
    </row>
    <row r="673" spans="1:14" s="231" customFormat="1" ht="12.6" customHeight="1">
      <c r="A673" s="251">
        <v>6120</v>
      </c>
      <c r="B673" s="250" t="s">
        <v>595</v>
      </c>
      <c r="C673" s="256">
        <f>G86</f>
        <v>0</v>
      </c>
      <c r="D673" s="256">
        <f>(D616/D613)*G91</f>
        <v>0</v>
      </c>
      <c r="E673" s="258">
        <f>(E624/E613)*SUM(C673:D673)</f>
        <v>0</v>
      </c>
      <c r="F673" s="258">
        <f>(F625/F613)*G65</f>
        <v>0</v>
      </c>
      <c r="G673" s="256">
        <f>(G626/G613)*G92</f>
        <v>0</v>
      </c>
      <c r="H673" s="258">
        <f>(H629/H613)*G61</f>
        <v>0</v>
      </c>
      <c r="I673" s="256">
        <f>(I630/I613)*G93</f>
        <v>0</v>
      </c>
      <c r="J673" s="256">
        <f>(J631/J613)*G94</f>
        <v>0</v>
      </c>
      <c r="K673" s="256">
        <f>(K645/K613)*G90</f>
        <v>0</v>
      </c>
      <c r="L673" s="256">
        <f>(L648/L613)*G95</f>
        <v>0</v>
      </c>
      <c r="M673" s="231">
        <f t="shared" si="18"/>
        <v>0</v>
      </c>
      <c r="N673" s="250" t="s">
        <v>596</v>
      </c>
    </row>
    <row r="674" spans="1:14" s="231" customFormat="1" ht="12.6" customHeight="1">
      <c r="A674" s="251">
        <v>6140</v>
      </c>
      <c r="B674" s="250" t="s">
        <v>597</v>
      </c>
      <c r="C674" s="256">
        <f>H86</f>
        <v>0</v>
      </c>
      <c r="D674" s="256">
        <f>(D616/D613)*H91</f>
        <v>0</v>
      </c>
      <c r="E674" s="258">
        <f>(E624/E613)*SUM(C674:D674)</f>
        <v>0</v>
      </c>
      <c r="F674" s="258">
        <f>(F625/F613)*H65</f>
        <v>0</v>
      </c>
      <c r="G674" s="256">
        <f>(G626/G613)*H92</f>
        <v>0</v>
      </c>
      <c r="H674" s="258">
        <f>(H629/H613)*H61</f>
        <v>0</v>
      </c>
      <c r="I674" s="256">
        <f>(I630/I613)*H93</f>
        <v>0</v>
      </c>
      <c r="J674" s="256">
        <f>(J631/J613)*H94</f>
        <v>0</v>
      </c>
      <c r="K674" s="256">
        <f>(K645/K613)*H90</f>
        <v>0</v>
      </c>
      <c r="L674" s="256">
        <f>(L648/L613)*H95</f>
        <v>0</v>
      </c>
      <c r="M674" s="231">
        <f t="shared" si="18"/>
        <v>0</v>
      </c>
      <c r="N674" s="250" t="s">
        <v>598</v>
      </c>
    </row>
    <row r="675" spans="1:14" s="231" customFormat="1" ht="12.6" customHeight="1">
      <c r="A675" s="251">
        <v>6150</v>
      </c>
      <c r="B675" s="250" t="s">
        <v>599</v>
      </c>
      <c r="C675" s="256">
        <f>I86</f>
        <v>0</v>
      </c>
      <c r="D675" s="256">
        <f>(D616/D613)*I91</f>
        <v>0</v>
      </c>
      <c r="E675" s="258">
        <f>(E624/E613)*SUM(C675:D675)</f>
        <v>0</v>
      </c>
      <c r="F675" s="258">
        <f>(F625/F613)*I65</f>
        <v>0</v>
      </c>
      <c r="G675" s="256">
        <f>(G626/G613)*I92</f>
        <v>0</v>
      </c>
      <c r="H675" s="258">
        <f>(H629/H613)*I61</f>
        <v>0</v>
      </c>
      <c r="I675" s="256">
        <f>(I630/I613)*I93</f>
        <v>0</v>
      </c>
      <c r="J675" s="256">
        <f>(J631/J613)*I94</f>
        <v>0</v>
      </c>
      <c r="K675" s="256">
        <f>(K645/K613)*I90</f>
        <v>0</v>
      </c>
      <c r="L675" s="256">
        <f>(L648/L613)*I95</f>
        <v>0</v>
      </c>
      <c r="M675" s="231">
        <f t="shared" si="18"/>
        <v>0</v>
      </c>
      <c r="N675" s="250" t="s">
        <v>600</v>
      </c>
    </row>
    <row r="676" spans="1:14" s="231" customFormat="1" ht="12.6" customHeight="1">
      <c r="A676" s="251">
        <v>6170</v>
      </c>
      <c r="B676" s="250" t="s">
        <v>110</v>
      </c>
      <c r="C676" s="256">
        <f>J86</f>
        <v>0</v>
      </c>
      <c r="D676" s="256">
        <f>(D616/D613)*J91</f>
        <v>0</v>
      </c>
      <c r="E676" s="258">
        <f>(E624/E613)*SUM(C676:D676)</f>
        <v>0</v>
      </c>
      <c r="F676" s="258">
        <f>(F625/F613)*J65</f>
        <v>0</v>
      </c>
      <c r="G676" s="256">
        <f>(G626/G613)*J92</f>
        <v>0</v>
      </c>
      <c r="H676" s="258">
        <f>(H629/H613)*J61</f>
        <v>0</v>
      </c>
      <c r="I676" s="256">
        <f>(I630/I613)*J93</f>
        <v>0</v>
      </c>
      <c r="J676" s="256">
        <f>(J631/J613)*J94</f>
        <v>0</v>
      </c>
      <c r="K676" s="256">
        <f>(K645/K613)*J90</f>
        <v>0</v>
      </c>
      <c r="L676" s="256">
        <f>(L648/L613)*J95</f>
        <v>0</v>
      </c>
      <c r="M676" s="231">
        <f t="shared" si="18"/>
        <v>0</v>
      </c>
      <c r="N676" s="250" t="s">
        <v>601</v>
      </c>
    </row>
    <row r="677" spans="1:14" s="231" customFormat="1" ht="12.6" customHeight="1">
      <c r="A677" s="251">
        <v>6200</v>
      </c>
      <c r="B677" s="250" t="s">
        <v>321</v>
      </c>
      <c r="C677" s="256">
        <f>K86</f>
        <v>0</v>
      </c>
      <c r="D677" s="256">
        <f>(D616/D613)*K91</f>
        <v>0</v>
      </c>
      <c r="E677" s="258">
        <f>(E624/E613)*SUM(C677:D677)</f>
        <v>0</v>
      </c>
      <c r="F677" s="258">
        <f>(F625/F613)*K65</f>
        <v>0</v>
      </c>
      <c r="G677" s="256">
        <f>(G626/G613)*K92</f>
        <v>0</v>
      </c>
      <c r="H677" s="258">
        <f>(H629/H613)*K61</f>
        <v>0</v>
      </c>
      <c r="I677" s="256">
        <f>(I630/I613)*K93</f>
        <v>0</v>
      </c>
      <c r="J677" s="256">
        <f>(J631/J613)*K94</f>
        <v>0</v>
      </c>
      <c r="K677" s="256">
        <f>(K645/K613)*K90</f>
        <v>0</v>
      </c>
      <c r="L677" s="256">
        <f>(L648/L613)*K95</f>
        <v>0</v>
      </c>
      <c r="M677" s="231">
        <f t="shared" si="18"/>
        <v>0</v>
      </c>
      <c r="N677" s="250" t="s">
        <v>602</v>
      </c>
    </row>
    <row r="678" spans="1:14" s="231" customFormat="1" ht="12.6" customHeight="1">
      <c r="A678" s="251">
        <v>6210</v>
      </c>
      <c r="B678" s="250" t="s">
        <v>322</v>
      </c>
      <c r="C678" s="256">
        <f>L86</f>
        <v>1986891</v>
      </c>
      <c r="D678" s="256">
        <f>(D616/D613)*L91</f>
        <v>174225.40284623395</v>
      </c>
      <c r="E678" s="258">
        <f>(E624/E613)*SUM(C678:D678)</f>
        <v>355259.67578354845</v>
      </c>
      <c r="F678" s="258">
        <f>(F625/F613)*L65</f>
        <v>17504.824506832934</v>
      </c>
      <c r="G678" s="256">
        <f>(G626/G613)*L92</f>
        <v>555723.18838055187</v>
      </c>
      <c r="H678" s="258">
        <f>(H629/H613)*L61</f>
        <v>39561.876810328773</v>
      </c>
      <c r="I678" s="256">
        <f>(I630/I613)*L93</f>
        <v>74737.190710366573</v>
      </c>
      <c r="J678" s="256">
        <f>(J631/J613)*L94</f>
        <v>173645.1603186967</v>
      </c>
      <c r="K678" s="256">
        <f>(K645/K613)*L90</f>
        <v>422136.38590303878</v>
      </c>
      <c r="L678" s="256">
        <f>(L648/L613)*L95</f>
        <v>272454.25058055122</v>
      </c>
      <c r="M678" s="231">
        <f t="shared" si="18"/>
        <v>2085248</v>
      </c>
      <c r="N678" s="250" t="s">
        <v>603</v>
      </c>
    </row>
    <row r="679" spans="1:14" s="231" customFormat="1" ht="12.6" customHeight="1">
      <c r="A679" s="251">
        <v>6330</v>
      </c>
      <c r="B679" s="250" t="s">
        <v>604</v>
      </c>
      <c r="C679" s="256">
        <f>M86</f>
        <v>0</v>
      </c>
      <c r="D679" s="256">
        <f>(D616/D613)*M91</f>
        <v>0</v>
      </c>
      <c r="E679" s="258">
        <f>(E624/E613)*SUM(C679:D679)</f>
        <v>0</v>
      </c>
      <c r="F679" s="258">
        <f>(F625/F613)*M65</f>
        <v>0</v>
      </c>
      <c r="G679" s="256">
        <f>(G626/G613)*M92</f>
        <v>0</v>
      </c>
      <c r="H679" s="258">
        <f>(H629/H613)*M61</f>
        <v>0</v>
      </c>
      <c r="I679" s="256">
        <f>(I630/I613)*M93</f>
        <v>0</v>
      </c>
      <c r="J679" s="256">
        <f>(J631/J613)*M94</f>
        <v>0</v>
      </c>
      <c r="K679" s="256">
        <f>(K645/K613)*M90</f>
        <v>0</v>
      </c>
      <c r="L679" s="256">
        <f>(L648/L613)*M95</f>
        <v>0</v>
      </c>
      <c r="M679" s="231">
        <f t="shared" si="18"/>
        <v>0</v>
      </c>
      <c r="N679" s="250" t="s">
        <v>605</v>
      </c>
    </row>
    <row r="680" spans="1:14" s="231" customFormat="1" ht="12.6" customHeight="1">
      <c r="A680" s="251">
        <v>6400</v>
      </c>
      <c r="B680" s="250" t="s">
        <v>606</v>
      </c>
      <c r="C680" s="256">
        <f>N86</f>
        <v>511534</v>
      </c>
      <c r="D680" s="256">
        <f>(D616/D613)*N91</f>
        <v>142437.07962513017</v>
      </c>
      <c r="E680" s="258">
        <f>(E624/E613)*SUM(C680:D680)</f>
        <v>107504.41457640049</v>
      </c>
      <c r="F680" s="258">
        <f>(F625/F613)*N65</f>
        <v>8779.1357363555253</v>
      </c>
      <c r="G680" s="256">
        <f>(G626/G613)*N92</f>
        <v>0</v>
      </c>
      <c r="H680" s="258">
        <f>(H629/H613)*N61</f>
        <v>10989.410225091327</v>
      </c>
      <c r="I680" s="256">
        <f>(I630/I613)*N93</f>
        <v>61101.004849254292</v>
      </c>
      <c r="J680" s="256">
        <f>(J631/J613)*N94</f>
        <v>5914.3867135682394</v>
      </c>
      <c r="K680" s="256">
        <f>(K645/K613)*N90</f>
        <v>75825.437535342382</v>
      </c>
      <c r="L680" s="256">
        <f>(L648/L613)*N95</f>
        <v>62974.45552340884</v>
      </c>
      <c r="M680" s="231">
        <f t="shared" si="18"/>
        <v>475525</v>
      </c>
      <c r="N680" s="250" t="s">
        <v>607</v>
      </c>
    </row>
    <row r="681" spans="1:14" s="231" customFormat="1" ht="12.6" customHeight="1">
      <c r="A681" s="251">
        <v>7010</v>
      </c>
      <c r="B681" s="250" t="s">
        <v>608</v>
      </c>
      <c r="C681" s="256">
        <f>O86</f>
        <v>0</v>
      </c>
      <c r="D681" s="256">
        <f>(D616/D613)*O91</f>
        <v>0</v>
      </c>
      <c r="E681" s="258">
        <f>(E624/E613)*SUM(C681:D681)</f>
        <v>0</v>
      </c>
      <c r="F681" s="258">
        <f>(F625/F613)*O65</f>
        <v>0</v>
      </c>
      <c r="G681" s="256">
        <f>(G626/G613)*O92</f>
        <v>0</v>
      </c>
      <c r="H681" s="258">
        <f>(H629/H613)*O61</f>
        <v>0</v>
      </c>
      <c r="I681" s="256">
        <f>(I630/I613)*O93</f>
        <v>0</v>
      </c>
      <c r="J681" s="256">
        <f>(J631/J613)*O94</f>
        <v>0</v>
      </c>
      <c r="K681" s="256">
        <f>(K645/K613)*O90</f>
        <v>0</v>
      </c>
      <c r="L681" s="256">
        <f>(L648/L613)*O95</f>
        <v>0</v>
      </c>
      <c r="M681" s="231">
        <f t="shared" si="18"/>
        <v>0</v>
      </c>
      <c r="N681" s="250" t="s">
        <v>609</v>
      </c>
    </row>
    <row r="682" spans="1:14" s="231" customFormat="1" ht="12.6" customHeight="1">
      <c r="A682" s="251">
        <v>7020</v>
      </c>
      <c r="B682" s="250" t="s">
        <v>610</v>
      </c>
      <c r="C682" s="256">
        <f>P86</f>
        <v>33576</v>
      </c>
      <c r="D682" s="256">
        <f>(D616/D613)*P91</f>
        <v>7373.3284276292952</v>
      </c>
      <c r="E682" s="258">
        <f>(E624/E613)*SUM(C682:D682)</f>
        <v>6731.5416798438464</v>
      </c>
      <c r="F682" s="258">
        <f>(F625/F613)*P65</f>
        <v>2208.6172664338046</v>
      </c>
      <c r="G682" s="256">
        <f>(G626/G613)*P92</f>
        <v>0</v>
      </c>
      <c r="H682" s="258">
        <f>(H629/H613)*P61</f>
        <v>192.04794568120764</v>
      </c>
      <c r="I682" s="256">
        <f>(I630/I613)*P93</f>
        <v>3162.9248310721282</v>
      </c>
      <c r="J682" s="256">
        <f>(J631/J613)*P94</f>
        <v>935.4736806512916</v>
      </c>
      <c r="K682" s="256">
        <f>(K645/K613)*P90</f>
        <v>11151.86640538959</v>
      </c>
      <c r="L682" s="256">
        <f>(L648/L613)*P95</f>
        <v>489.43877349799618</v>
      </c>
      <c r="M682" s="231">
        <f t="shared" si="18"/>
        <v>32245</v>
      </c>
      <c r="N682" s="250" t="s">
        <v>611</v>
      </c>
    </row>
    <row r="683" spans="1:14" s="231" customFormat="1" ht="12.6" customHeight="1">
      <c r="A683" s="251">
        <v>7030</v>
      </c>
      <c r="B683" s="250" t="s">
        <v>612</v>
      </c>
      <c r="C683" s="256">
        <f>Q86</f>
        <v>0</v>
      </c>
      <c r="D683" s="256">
        <f>(D616/D613)*Q91</f>
        <v>0</v>
      </c>
      <c r="E683" s="258">
        <f>(E624/E613)*SUM(C683:D683)</f>
        <v>0</v>
      </c>
      <c r="F683" s="258">
        <f>(F625/F613)*Q65</f>
        <v>0</v>
      </c>
      <c r="G683" s="256">
        <f>(G626/G613)*Q92</f>
        <v>0</v>
      </c>
      <c r="H683" s="258">
        <f>(H629/H613)*Q61</f>
        <v>0</v>
      </c>
      <c r="I683" s="256">
        <f>(I630/I613)*Q93</f>
        <v>0</v>
      </c>
      <c r="J683" s="256">
        <f>(J631/J613)*Q94</f>
        <v>0</v>
      </c>
      <c r="K683" s="256">
        <f>(K645/K613)*Q90</f>
        <v>0</v>
      </c>
      <c r="L683" s="256">
        <f>(L648/L613)*Q95</f>
        <v>0</v>
      </c>
      <c r="M683" s="231">
        <f t="shared" si="18"/>
        <v>0</v>
      </c>
      <c r="N683" s="250" t="s">
        <v>613</v>
      </c>
    </row>
    <row r="684" spans="1:14" s="231" customFormat="1" ht="12.6" customHeight="1">
      <c r="A684" s="251">
        <v>7040</v>
      </c>
      <c r="B684" s="250" t="s">
        <v>118</v>
      </c>
      <c r="C684" s="256">
        <f>R86</f>
        <v>0</v>
      </c>
      <c r="D684" s="256">
        <f>(D616/D613)*R91</f>
        <v>0</v>
      </c>
      <c r="E684" s="258">
        <f>(E624/E613)*SUM(C684:D684)</f>
        <v>0</v>
      </c>
      <c r="F684" s="258">
        <f>(F625/F613)*R65</f>
        <v>0</v>
      </c>
      <c r="G684" s="256">
        <f>(G626/G613)*R92</f>
        <v>0</v>
      </c>
      <c r="H684" s="258">
        <f>(H629/H613)*R61</f>
        <v>0</v>
      </c>
      <c r="I684" s="256">
        <f>(I630/I613)*R93</f>
        <v>0</v>
      </c>
      <c r="J684" s="256">
        <f>(J631/J613)*R94</f>
        <v>0</v>
      </c>
      <c r="K684" s="256">
        <f>(K645/K613)*R90</f>
        <v>0</v>
      </c>
      <c r="L684" s="256">
        <f>(L648/L613)*R95</f>
        <v>0</v>
      </c>
      <c r="M684" s="231">
        <f t="shared" si="18"/>
        <v>0</v>
      </c>
      <c r="N684" s="250" t="s">
        <v>614</v>
      </c>
    </row>
    <row r="685" spans="1:14" s="231" customFormat="1" ht="12.6" customHeight="1">
      <c r="A685" s="251">
        <v>7050</v>
      </c>
      <c r="B685" s="250" t="s">
        <v>615</v>
      </c>
      <c r="C685" s="256">
        <f>S86</f>
        <v>39338</v>
      </c>
      <c r="D685" s="256">
        <f>(D616/D613)*S91</f>
        <v>19361.090871225268</v>
      </c>
      <c r="E685" s="258">
        <f>(E624/E613)*SUM(C685:D685)</f>
        <v>9649.3737978371555</v>
      </c>
      <c r="F685" s="258">
        <f>(F625/F613)*S65</f>
        <v>7477.2305263480675</v>
      </c>
      <c r="G685" s="256">
        <f>(G626/G613)*S92</f>
        <v>0</v>
      </c>
      <c r="H685" s="258">
        <f>(H629/H613)*S61</f>
        <v>128.03196378747177</v>
      </c>
      <c r="I685" s="256">
        <f>(I630/I613)*S93</f>
        <v>8305.2959968218474</v>
      </c>
      <c r="J685" s="256">
        <f>(J631/J613)*S94</f>
        <v>113.0792361226836</v>
      </c>
      <c r="K685" s="256">
        <f>(K645/K613)*S90</f>
        <v>6946.3872645493457</v>
      </c>
      <c r="L685" s="256">
        <f>(L648/L613)*S95</f>
        <v>978.87754699599236</v>
      </c>
      <c r="M685" s="231">
        <f t="shared" si="18"/>
        <v>52959</v>
      </c>
      <c r="N685" s="250" t="s">
        <v>616</v>
      </c>
    </row>
    <row r="686" spans="1:14" s="231" customFormat="1" ht="12.6" customHeight="1">
      <c r="A686" s="251">
        <v>7060</v>
      </c>
      <c r="B686" s="250" t="s">
        <v>617</v>
      </c>
      <c r="C686" s="256">
        <f>T86</f>
        <v>0</v>
      </c>
      <c r="D686" s="256">
        <f>(D616/D613)*T91</f>
        <v>0</v>
      </c>
      <c r="E686" s="258">
        <f>(E624/E613)*SUM(C686:D686)</f>
        <v>0</v>
      </c>
      <c r="F686" s="258">
        <f>(F625/F613)*T65</f>
        <v>0</v>
      </c>
      <c r="G686" s="256">
        <f>(G626/G613)*T92</f>
        <v>0</v>
      </c>
      <c r="H686" s="258">
        <f>(H629/H613)*T61</f>
        <v>0</v>
      </c>
      <c r="I686" s="256">
        <f>(I630/I613)*T93</f>
        <v>0</v>
      </c>
      <c r="J686" s="256">
        <f>(J631/J613)*T94</f>
        <v>0</v>
      </c>
      <c r="K686" s="256">
        <f>(K645/K613)*T90</f>
        <v>0</v>
      </c>
      <c r="L686" s="256">
        <f>(L648/L613)*T95</f>
        <v>0</v>
      </c>
      <c r="M686" s="231">
        <f t="shared" si="18"/>
        <v>0</v>
      </c>
      <c r="N686" s="250" t="s">
        <v>618</v>
      </c>
    </row>
    <row r="687" spans="1:14" s="231" customFormat="1" ht="12.6" customHeight="1">
      <c r="A687" s="251">
        <v>7070</v>
      </c>
      <c r="B687" s="250" t="s">
        <v>121</v>
      </c>
      <c r="C687" s="256">
        <f>U86</f>
        <v>403122</v>
      </c>
      <c r="D687" s="256">
        <f>(D616/D613)*U91</f>
        <v>5200.393891010066</v>
      </c>
      <c r="E687" s="258">
        <f>(E624/E613)*SUM(C687:D687)</f>
        <v>67122.93751407144</v>
      </c>
      <c r="F687" s="258">
        <f>(F625/F613)*U65</f>
        <v>34960.603562624783</v>
      </c>
      <c r="G687" s="256">
        <f>(G626/G613)*U92</f>
        <v>0</v>
      </c>
      <c r="H687" s="258">
        <f>(H629/H613)*U61</f>
        <v>2496.6232938556991</v>
      </c>
      <c r="I687" s="256">
        <f>(I630/I613)*U93</f>
        <v>2230.8045993985538</v>
      </c>
      <c r="J687" s="256">
        <f>(J631/J613)*U94</f>
        <v>20.559861113215199</v>
      </c>
      <c r="K687" s="256">
        <f>(K645/K613)*U90</f>
        <v>289397.59156423458</v>
      </c>
      <c r="L687" s="256">
        <f>(L648/L613)*U95</f>
        <v>652.58503133066165</v>
      </c>
      <c r="M687" s="231">
        <f t="shared" si="18"/>
        <v>402082</v>
      </c>
      <c r="N687" s="250" t="s">
        <v>619</v>
      </c>
    </row>
    <row r="688" spans="1:14" s="231" customFormat="1" ht="12.6" customHeight="1">
      <c r="A688" s="251">
        <v>7110</v>
      </c>
      <c r="B688" s="250" t="s">
        <v>620</v>
      </c>
      <c r="C688" s="256">
        <f>V86</f>
        <v>19742</v>
      </c>
      <c r="D688" s="256">
        <f>(D616/D613)*V91</f>
        <v>1416.0696980215203</v>
      </c>
      <c r="E688" s="258">
        <f>(E624/E613)*SUM(C688:D688)</f>
        <v>3478.1138911468724</v>
      </c>
      <c r="F688" s="258">
        <f>(F625/F613)*V65</f>
        <v>75.14014614628887</v>
      </c>
      <c r="G688" s="256">
        <f>(G626/G613)*V92</f>
        <v>0</v>
      </c>
      <c r="H688" s="258">
        <f>(H629/H613)*V61</f>
        <v>320.07990946867938</v>
      </c>
      <c r="I688" s="256">
        <f>(I630/I613)*V93</f>
        <v>607.44913974232929</v>
      </c>
      <c r="J688" s="256">
        <f>(J631/J613)*V94</f>
        <v>102.799305566076</v>
      </c>
      <c r="K688" s="256">
        <f>(K645/K613)*V90</f>
        <v>7394.3363175113664</v>
      </c>
      <c r="L688" s="256">
        <f>(L648/L613)*V95</f>
        <v>0</v>
      </c>
      <c r="M688" s="231">
        <f t="shared" si="18"/>
        <v>13394</v>
      </c>
      <c r="N688" s="250" t="s">
        <v>621</v>
      </c>
    </row>
    <row r="689" spans="1:14" s="231" customFormat="1" ht="12.6" customHeight="1">
      <c r="A689" s="251">
        <v>7120</v>
      </c>
      <c r="B689" s="250" t="s">
        <v>622</v>
      </c>
      <c r="C689" s="256">
        <f>W86</f>
        <v>0</v>
      </c>
      <c r="D689" s="256">
        <f>(D616/D613)*W91</f>
        <v>0</v>
      </c>
      <c r="E689" s="258">
        <f>(E624/E613)*SUM(C689:D689)</f>
        <v>0</v>
      </c>
      <c r="F689" s="258">
        <f>(F625/F613)*W65</f>
        <v>0</v>
      </c>
      <c r="G689" s="256">
        <f>(G626/G613)*W92</f>
        <v>0</v>
      </c>
      <c r="H689" s="258">
        <f>(H629/H613)*W61</f>
        <v>0</v>
      </c>
      <c r="I689" s="256">
        <f>(I630/I613)*W93</f>
        <v>0</v>
      </c>
      <c r="J689" s="256">
        <f>(J631/J613)*W94</f>
        <v>0</v>
      </c>
      <c r="K689" s="256">
        <f>(K645/K613)*W90</f>
        <v>0</v>
      </c>
      <c r="L689" s="256">
        <f>(L648/L613)*W95</f>
        <v>0</v>
      </c>
      <c r="M689" s="231">
        <f t="shared" si="18"/>
        <v>0</v>
      </c>
      <c r="N689" s="250" t="s">
        <v>623</v>
      </c>
    </row>
    <row r="690" spans="1:14" s="231" customFormat="1" ht="12.6" customHeight="1">
      <c r="A690" s="251">
        <v>7130</v>
      </c>
      <c r="B690" s="250" t="s">
        <v>624</v>
      </c>
      <c r="C690" s="256">
        <f>X86</f>
        <v>0</v>
      </c>
      <c r="D690" s="256">
        <f>(D616/D613)*X91</f>
        <v>0</v>
      </c>
      <c r="E690" s="258">
        <f>(E624/E613)*SUM(C690:D690)</f>
        <v>0</v>
      </c>
      <c r="F690" s="258">
        <f>(F625/F613)*X65</f>
        <v>0</v>
      </c>
      <c r="G690" s="256">
        <f>(G626/G613)*X92</f>
        <v>0</v>
      </c>
      <c r="H690" s="258">
        <f>(H629/H613)*X61</f>
        <v>0</v>
      </c>
      <c r="I690" s="256">
        <f>(I630/I613)*X93</f>
        <v>0</v>
      </c>
      <c r="J690" s="256">
        <f>(J631/J613)*X94</f>
        <v>0</v>
      </c>
      <c r="K690" s="256">
        <f>(K645/K613)*X90</f>
        <v>0</v>
      </c>
      <c r="L690" s="256">
        <f>(L648/L613)*X95</f>
        <v>0</v>
      </c>
      <c r="M690" s="231">
        <f t="shared" si="18"/>
        <v>0</v>
      </c>
      <c r="N690" s="250" t="s">
        <v>625</v>
      </c>
    </row>
    <row r="691" spans="1:14" s="231" customFormat="1" ht="12.6" customHeight="1">
      <c r="A691" s="251">
        <v>7140</v>
      </c>
      <c r="B691" s="250" t="s">
        <v>626</v>
      </c>
      <c r="C691" s="256">
        <f>Y86</f>
        <v>151988</v>
      </c>
      <c r="D691" s="256">
        <f>(D616/D613)*Y91</f>
        <v>10498.447761194029</v>
      </c>
      <c r="E691" s="258">
        <f>(E624/E613)*SUM(C691:D691)</f>
        <v>26710.677256827734</v>
      </c>
      <c r="F691" s="258">
        <f>(F625/F613)*Y65</f>
        <v>560.87874780326081</v>
      </c>
      <c r="G691" s="256">
        <f>(G626/G613)*Y92</f>
        <v>0</v>
      </c>
      <c r="H691" s="258">
        <f>(H629/H613)*Y61</f>
        <v>2411.2686513307181</v>
      </c>
      <c r="I691" s="256">
        <f>(I630/I613)*Y93</f>
        <v>4503.5022429172686</v>
      </c>
      <c r="J691" s="256">
        <f>(J631/J613)*Y94</f>
        <v>774.4214352644392</v>
      </c>
      <c r="K691" s="256">
        <f>(K645/K613)*Y90</f>
        <v>55165.773057242957</v>
      </c>
      <c r="L691" s="256">
        <f>(L648/L613)*Y95</f>
        <v>163.14625783266541</v>
      </c>
      <c r="M691" s="231">
        <f t="shared" si="18"/>
        <v>100788</v>
      </c>
      <c r="N691" s="250" t="s">
        <v>627</v>
      </c>
    </row>
    <row r="692" spans="1:14" s="231" customFormat="1" ht="12.6" customHeight="1">
      <c r="A692" s="251">
        <v>7150</v>
      </c>
      <c r="B692" s="250" t="s">
        <v>628</v>
      </c>
      <c r="C692" s="256">
        <f>Z86</f>
        <v>0</v>
      </c>
      <c r="D692" s="256">
        <f>(D616/D613)*Z91</f>
        <v>0</v>
      </c>
      <c r="E692" s="258">
        <f>(E624/E613)*SUM(C692:D692)</f>
        <v>0</v>
      </c>
      <c r="F692" s="258">
        <f>(F625/F613)*Z65</f>
        <v>0</v>
      </c>
      <c r="G692" s="256">
        <f>(G626/G613)*Z92</f>
        <v>0</v>
      </c>
      <c r="H692" s="258">
        <f>(H629/H613)*Z61</f>
        <v>0</v>
      </c>
      <c r="I692" s="256">
        <f>(I630/I613)*Z93</f>
        <v>0</v>
      </c>
      <c r="J692" s="256">
        <f>(J631/J613)*Z94</f>
        <v>0</v>
      </c>
      <c r="K692" s="256">
        <f>(K645/K613)*Z90</f>
        <v>0</v>
      </c>
      <c r="L692" s="256">
        <f>(L648/L613)*Z95</f>
        <v>0</v>
      </c>
      <c r="M692" s="231">
        <f t="shared" si="18"/>
        <v>0</v>
      </c>
      <c r="N692" s="250" t="s">
        <v>629</v>
      </c>
    </row>
    <row r="693" spans="1:14" s="231" customFormat="1" ht="12.6" customHeight="1">
      <c r="A693" s="251">
        <v>7160</v>
      </c>
      <c r="B693" s="250" t="s">
        <v>630</v>
      </c>
      <c r="C693" s="256">
        <f>AA86</f>
        <v>0</v>
      </c>
      <c r="D693" s="256">
        <f>(D616/D613)*AA91</f>
        <v>0</v>
      </c>
      <c r="E693" s="258">
        <f>(E624/E613)*SUM(C693:D693)</f>
        <v>0</v>
      </c>
      <c r="F693" s="258">
        <f>(F625/F613)*AA65</f>
        <v>0</v>
      </c>
      <c r="G693" s="256">
        <f>(G626/G613)*AA92</f>
        <v>0</v>
      </c>
      <c r="H693" s="258">
        <f>(H629/H613)*AA61</f>
        <v>0</v>
      </c>
      <c r="I693" s="256">
        <f>(I630/I613)*AA93</f>
        <v>0</v>
      </c>
      <c r="J693" s="256">
        <f>(J631/J613)*AA94</f>
        <v>0</v>
      </c>
      <c r="K693" s="256">
        <f>(K645/K613)*AA90</f>
        <v>0</v>
      </c>
      <c r="L693" s="256">
        <f>(L648/L613)*AA95</f>
        <v>0</v>
      </c>
      <c r="M693" s="231">
        <f t="shared" si="18"/>
        <v>0</v>
      </c>
      <c r="N693" s="250" t="s">
        <v>631</v>
      </c>
    </row>
    <row r="694" spans="1:14" s="231" customFormat="1" ht="12.6" customHeight="1">
      <c r="A694" s="251">
        <v>7170</v>
      </c>
      <c r="B694" s="250" t="s">
        <v>127</v>
      </c>
      <c r="C694" s="256">
        <f>AB86</f>
        <v>307908</v>
      </c>
      <c r="D694" s="256">
        <f>(D616/D613)*AB91</f>
        <v>4394.699062825408</v>
      </c>
      <c r="E694" s="258">
        <f>(E624/E613)*SUM(C694:D694)</f>
        <v>51338.537558303178</v>
      </c>
      <c r="F694" s="258">
        <f>(F625/F613)*AB65</f>
        <v>42107.406082279333</v>
      </c>
      <c r="G694" s="256">
        <f>(G626/G613)*AB92</f>
        <v>0</v>
      </c>
      <c r="H694" s="258">
        <f>(H629/H613)*AB61</f>
        <v>0</v>
      </c>
      <c r="I694" s="256">
        <f>(I630/I613)*AB93</f>
        <v>1885.1869854072288</v>
      </c>
      <c r="J694" s="256">
        <f>(J631/J613)*AB94</f>
        <v>0</v>
      </c>
      <c r="K694" s="256">
        <f>(K645/K613)*AB90</f>
        <v>99044.924349783279</v>
      </c>
      <c r="L694" s="256">
        <f>(L648/L613)*AB95</f>
        <v>0</v>
      </c>
      <c r="M694" s="231">
        <f t="shared" si="18"/>
        <v>198771</v>
      </c>
      <c r="N694" s="250" t="s">
        <v>632</v>
      </c>
    </row>
    <row r="695" spans="1:14" s="231" customFormat="1" ht="12.6" customHeight="1">
      <c r="A695" s="251">
        <v>7180</v>
      </c>
      <c r="B695" s="250" t="s">
        <v>633</v>
      </c>
      <c r="C695" s="256">
        <f>AC86</f>
        <v>0</v>
      </c>
      <c r="D695" s="256">
        <f>(D616/D613)*AC91</f>
        <v>0</v>
      </c>
      <c r="E695" s="258">
        <f>(E624/E613)*SUM(C695:D695)</f>
        <v>0</v>
      </c>
      <c r="F695" s="258">
        <f>(F625/F613)*AC65</f>
        <v>0</v>
      </c>
      <c r="G695" s="256">
        <f>(G626/G613)*AC92</f>
        <v>0</v>
      </c>
      <c r="H695" s="258">
        <f>(H629/H613)*AC61</f>
        <v>0</v>
      </c>
      <c r="I695" s="256">
        <f>(I630/I613)*AC93</f>
        <v>0</v>
      </c>
      <c r="J695" s="256">
        <f>(J631/J613)*AC94</f>
        <v>0</v>
      </c>
      <c r="K695" s="256">
        <f>(K645/K613)*AC90</f>
        <v>0</v>
      </c>
      <c r="L695" s="256">
        <f>(L648/L613)*AC95</f>
        <v>0</v>
      </c>
      <c r="M695" s="231">
        <f t="shared" si="18"/>
        <v>0</v>
      </c>
      <c r="N695" s="250" t="s">
        <v>634</v>
      </c>
    </row>
    <row r="696" spans="1:14" s="231" customFormat="1" ht="12.6" customHeight="1">
      <c r="A696" s="251">
        <v>7190</v>
      </c>
      <c r="B696" s="250" t="s">
        <v>129</v>
      </c>
      <c r="C696" s="256">
        <f>AD86</f>
        <v>0</v>
      </c>
      <c r="D696" s="256">
        <f>(D616/D613)*AD91</f>
        <v>0</v>
      </c>
      <c r="E696" s="258">
        <f>(E624/E613)*SUM(C696:D696)</f>
        <v>0</v>
      </c>
      <c r="F696" s="258">
        <f>(F625/F613)*AD65</f>
        <v>0</v>
      </c>
      <c r="G696" s="256">
        <f>(G626/G613)*AD92</f>
        <v>0</v>
      </c>
      <c r="H696" s="258">
        <f>(H629/H613)*AD61</f>
        <v>0</v>
      </c>
      <c r="I696" s="256">
        <f>(I630/I613)*AD93</f>
        <v>0</v>
      </c>
      <c r="J696" s="256">
        <f>(J631/J613)*AD94</f>
        <v>0</v>
      </c>
      <c r="K696" s="256">
        <f>(K645/K613)*AD90</f>
        <v>0</v>
      </c>
      <c r="L696" s="256">
        <f>(L648/L613)*AD95</f>
        <v>0</v>
      </c>
      <c r="M696" s="231">
        <f t="shared" si="18"/>
        <v>0</v>
      </c>
      <c r="N696" s="250" t="s">
        <v>635</v>
      </c>
    </row>
    <row r="697" spans="1:14" s="231" customFormat="1" ht="12.6" customHeight="1">
      <c r="A697" s="251">
        <v>7200</v>
      </c>
      <c r="B697" s="250" t="s">
        <v>636</v>
      </c>
      <c r="C697" s="256">
        <f>AE86</f>
        <v>465527</v>
      </c>
      <c r="D697" s="256">
        <f>(D616/D613)*AE91</f>
        <v>22657.115168344324</v>
      </c>
      <c r="E697" s="258">
        <f>(E624/E613)*SUM(C697:D697)</f>
        <v>80251.174924668958</v>
      </c>
      <c r="F697" s="258">
        <f>(F625/F613)*AE65</f>
        <v>2650.6551136374956</v>
      </c>
      <c r="G697" s="256">
        <f>(G626/G613)*AE92</f>
        <v>0</v>
      </c>
      <c r="H697" s="258">
        <f>(H629/H613)*AE61</f>
        <v>6743.016759473513</v>
      </c>
      <c r="I697" s="256">
        <f>(I630/I613)*AE93</f>
        <v>9719.1862358772687</v>
      </c>
      <c r="J697" s="256">
        <f>(J631/J613)*AE94</f>
        <v>13922.45261716556</v>
      </c>
      <c r="K697" s="256">
        <f>(K645/K613)*AE90</f>
        <v>176049.80221074377</v>
      </c>
      <c r="L697" s="256">
        <f>(L648/L613)*AE95</f>
        <v>0</v>
      </c>
      <c r="M697" s="231">
        <f t="shared" si="18"/>
        <v>311993</v>
      </c>
      <c r="N697" s="250" t="s">
        <v>637</v>
      </c>
    </row>
    <row r="698" spans="1:14" s="231" customFormat="1" ht="12.6" customHeight="1">
      <c r="A698" s="251">
        <v>7220</v>
      </c>
      <c r="B698" s="250" t="s">
        <v>638</v>
      </c>
      <c r="C698" s="256">
        <f>AF86</f>
        <v>0</v>
      </c>
      <c r="D698" s="256">
        <f>(D616/D613)*AF91</f>
        <v>0</v>
      </c>
      <c r="E698" s="258">
        <f>(E624/E613)*SUM(C698:D698)</f>
        <v>0</v>
      </c>
      <c r="F698" s="258">
        <f>(F625/F613)*AF65</f>
        <v>0</v>
      </c>
      <c r="G698" s="256">
        <f>(G626/G613)*AF92</f>
        <v>0</v>
      </c>
      <c r="H698" s="258">
        <f>(H629/H613)*AF61</f>
        <v>0</v>
      </c>
      <c r="I698" s="256">
        <f>(I630/I613)*AF93</f>
        <v>0</v>
      </c>
      <c r="J698" s="256">
        <f>(J631/J613)*AF94</f>
        <v>0</v>
      </c>
      <c r="K698" s="256">
        <f>(K645/K613)*AF90</f>
        <v>0</v>
      </c>
      <c r="L698" s="256">
        <f>(L648/L613)*AF95</f>
        <v>0</v>
      </c>
      <c r="M698" s="231">
        <f t="shared" si="18"/>
        <v>0</v>
      </c>
      <c r="N698" s="250" t="s">
        <v>639</v>
      </c>
    </row>
    <row r="699" spans="1:14" s="231" customFormat="1" ht="12.6" customHeight="1">
      <c r="A699" s="251">
        <v>7230</v>
      </c>
      <c r="B699" s="250" t="s">
        <v>640</v>
      </c>
      <c r="C699" s="256">
        <f>AG86</f>
        <v>186131</v>
      </c>
      <c r="D699" s="256">
        <f>(D616/D613)*AG91</f>
        <v>13843.302047900035</v>
      </c>
      <c r="E699" s="258">
        <f>(E624/E613)*SUM(C699:D699)</f>
        <v>32873.197212798696</v>
      </c>
      <c r="F699" s="258">
        <f>(F625/F613)*AG65</f>
        <v>3750.0906411419819</v>
      </c>
      <c r="G699" s="256">
        <f>(G626/G613)*AG92</f>
        <v>0</v>
      </c>
      <c r="H699" s="258">
        <f>(H629/H613)*AG61</f>
        <v>746.85312209358517</v>
      </c>
      <c r="I699" s="256">
        <f>(I630/I613)*AG93</f>
        <v>5938.3390040327704</v>
      </c>
      <c r="J699" s="256">
        <f>(J631/J613)*AG94</f>
        <v>2569.9826391519</v>
      </c>
      <c r="K699" s="256">
        <f>(K645/K613)*AG90</f>
        <v>195104.58066103244</v>
      </c>
      <c r="L699" s="256">
        <f>(L648/L613)*AG95</f>
        <v>5383.8265084779587</v>
      </c>
      <c r="M699" s="231">
        <f t="shared" si="18"/>
        <v>260210</v>
      </c>
      <c r="N699" s="250" t="s">
        <v>641</v>
      </c>
    </row>
    <row r="700" spans="1:14" s="231" customFormat="1" ht="12.6" customHeight="1">
      <c r="A700" s="251">
        <v>7240</v>
      </c>
      <c r="B700" s="250" t="s">
        <v>131</v>
      </c>
      <c r="C700" s="256">
        <f>AH86</f>
        <v>107036</v>
      </c>
      <c r="D700" s="256">
        <f>(D616/D613)*AH91</f>
        <v>0</v>
      </c>
      <c r="E700" s="258">
        <f>(E624/E613)*SUM(C700:D700)</f>
        <v>17595.338505176049</v>
      </c>
      <c r="F700" s="258">
        <f>(F625/F613)*AH65</f>
        <v>6131.6245618873299</v>
      </c>
      <c r="G700" s="256">
        <f>(G626/G613)*AH92</f>
        <v>0</v>
      </c>
      <c r="H700" s="258">
        <f>(H629/H613)*AH61</f>
        <v>1237.642316612227</v>
      </c>
      <c r="I700" s="256">
        <f>(I630/I613)*AH93</f>
        <v>0</v>
      </c>
      <c r="J700" s="256">
        <f>(J631/J613)*AH94</f>
        <v>661.3421991417556</v>
      </c>
      <c r="K700" s="256">
        <f>(K645/K613)*AH90</f>
        <v>38267.345101266124</v>
      </c>
      <c r="L700" s="256">
        <f>(L648/L613)*AH95</f>
        <v>0</v>
      </c>
      <c r="M700" s="231">
        <f t="shared" si="18"/>
        <v>63893</v>
      </c>
      <c r="N700" s="250" t="s">
        <v>642</v>
      </c>
    </row>
    <row r="701" spans="1:14" s="231" customFormat="1" ht="12.6" customHeight="1">
      <c r="A701" s="251">
        <v>7250</v>
      </c>
      <c r="B701" s="250" t="s">
        <v>643</v>
      </c>
      <c r="C701" s="256">
        <f>AI86</f>
        <v>0</v>
      </c>
      <c r="D701" s="256">
        <f>(D616/D613)*AI91</f>
        <v>0</v>
      </c>
      <c r="E701" s="258">
        <f>(E624/E613)*SUM(C701:D701)</f>
        <v>0</v>
      </c>
      <c r="F701" s="258">
        <f>(F625/F613)*AI65</f>
        <v>0</v>
      </c>
      <c r="G701" s="256">
        <f>(G626/G613)*AI92</f>
        <v>0</v>
      </c>
      <c r="H701" s="258">
        <f>(H629/H613)*AI61</f>
        <v>0</v>
      </c>
      <c r="I701" s="256">
        <f>(I630/I613)*AI93</f>
        <v>0</v>
      </c>
      <c r="J701" s="256">
        <f>(J631/J613)*AI94</f>
        <v>0</v>
      </c>
      <c r="K701" s="256">
        <f>(K645/K613)*AI90</f>
        <v>0</v>
      </c>
      <c r="L701" s="256">
        <f>(L648/L613)*AI95</f>
        <v>0</v>
      </c>
      <c r="M701" s="231">
        <f t="shared" si="18"/>
        <v>0</v>
      </c>
      <c r="N701" s="250" t="s">
        <v>644</v>
      </c>
    </row>
    <row r="702" spans="1:14" s="231" customFormat="1" ht="12.6" customHeight="1">
      <c r="A702" s="251">
        <v>7260</v>
      </c>
      <c r="B702" s="250" t="s">
        <v>133</v>
      </c>
      <c r="C702" s="256">
        <f>AJ86</f>
        <v>1074238</v>
      </c>
      <c r="D702" s="256">
        <f>(D616/D613)*AJ91</f>
        <v>78982.508156889962</v>
      </c>
      <c r="E702" s="258">
        <f>(E624/E613)*SUM(C702:D702)</f>
        <v>189574.58436536879</v>
      </c>
      <c r="F702" s="258">
        <f>(F625/F613)*AJ65</f>
        <v>22782.555190338171</v>
      </c>
      <c r="G702" s="256">
        <f>(G626/G613)*AJ92</f>
        <v>0</v>
      </c>
      <c r="H702" s="258">
        <f>(H629/H613)*AJ61</f>
        <v>19866.293047689371</v>
      </c>
      <c r="I702" s="256">
        <f>(I630/I613)*AJ93</f>
        <v>33880.999432179917</v>
      </c>
      <c r="J702" s="256">
        <f>(J631/J613)*AJ94</f>
        <v>359.79756948126601</v>
      </c>
      <c r="K702" s="256">
        <f>(K645/K613)*AJ90</f>
        <v>249648.99649173766</v>
      </c>
      <c r="L702" s="256">
        <f>(L648/L613)*AJ95</f>
        <v>29203.180152047105</v>
      </c>
      <c r="M702" s="231">
        <f t="shared" si="18"/>
        <v>624299</v>
      </c>
      <c r="N702" s="250" t="s">
        <v>645</v>
      </c>
    </row>
    <row r="703" spans="1:14" s="231" customFormat="1" ht="12.6" customHeight="1">
      <c r="A703" s="251">
        <v>7310</v>
      </c>
      <c r="B703" s="250" t="s">
        <v>646</v>
      </c>
      <c r="C703" s="256">
        <f>AK86</f>
        <v>0</v>
      </c>
      <c r="D703" s="256">
        <f>(D616/D613)*AK91</f>
        <v>0</v>
      </c>
      <c r="E703" s="258">
        <f>(E624/E613)*SUM(C703:D703)</f>
        <v>0</v>
      </c>
      <c r="F703" s="258">
        <f>(F625/F613)*AK65</f>
        <v>0</v>
      </c>
      <c r="G703" s="256">
        <f>(G626/G613)*AK92</f>
        <v>0</v>
      </c>
      <c r="H703" s="258">
        <f>(H629/H613)*AK61</f>
        <v>0</v>
      </c>
      <c r="I703" s="256">
        <f>(I630/I613)*AK93</f>
        <v>0</v>
      </c>
      <c r="J703" s="256">
        <f>(J631/J613)*AK94</f>
        <v>0</v>
      </c>
      <c r="K703" s="256">
        <f>(K645/K613)*AK90</f>
        <v>0</v>
      </c>
      <c r="L703" s="256">
        <f>(L648/L613)*AK95</f>
        <v>0</v>
      </c>
      <c r="M703" s="231">
        <f t="shared" si="18"/>
        <v>0</v>
      </c>
      <c r="N703" s="250" t="s">
        <v>647</v>
      </c>
    </row>
    <row r="704" spans="1:14" s="231" customFormat="1" ht="12.6" customHeight="1">
      <c r="A704" s="251">
        <v>7320</v>
      </c>
      <c r="B704" s="250" t="s">
        <v>648</v>
      </c>
      <c r="C704" s="256">
        <f>AL86</f>
        <v>0</v>
      </c>
      <c r="D704" s="256">
        <f>(D616/D613)*AL91</f>
        <v>0</v>
      </c>
      <c r="E704" s="258">
        <f>(E624/E613)*SUM(C704:D704)</f>
        <v>0</v>
      </c>
      <c r="F704" s="258">
        <f>(F625/F613)*AL65</f>
        <v>0</v>
      </c>
      <c r="G704" s="256">
        <f>(G626/G613)*AL92</f>
        <v>0</v>
      </c>
      <c r="H704" s="258">
        <f>(H629/H613)*AL61</f>
        <v>0</v>
      </c>
      <c r="I704" s="256">
        <f>(I630/I613)*AL93</f>
        <v>0</v>
      </c>
      <c r="J704" s="256">
        <f>(J631/J613)*AL94</f>
        <v>0</v>
      </c>
      <c r="K704" s="256">
        <f>(K645/K613)*AL90</f>
        <v>0</v>
      </c>
      <c r="L704" s="256">
        <f>(L648/L613)*AL95</f>
        <v>0</v>
      </c>
      <c r="M704" s="231">
        <f t="shared" si="18"/>
        <v>0</v>
      </c>
      <c r="N704" s="250" t="s">
        <v>649</v>
      </c>
    </row>
    <row r="705" spans="1:14" s="231" customFormat="1" ht="12.6" customHeight="1">
      <c r="A705" s="251">
        <v>7330</v>
      </c>
      <c r="B705" s="250" t="s">
        <v>650</v>
      </c>
      <c r="C705" s="256">
        <f>AM86</f>
        <v>0</v>
      </c>
      <c r="D705" s="256">
        <f>(D616/D613)*AM91</f>
        <v>0</v>
      </c>
      <c r="E705" s="258">
        <f>(E624/E613)*SUM(C705:D705)</f>
        <v>0</v>
      </c>
      <c r="F705" s="258">
        <f>(F625/F613)*AM65</f>
        <v>0</v>
      </c>
      <c r="G705" s="256">
        <f>(G626/G613)*AM92</f>
        <v>0</v>
      </c>
      <c r="H705" s="258">
        <f>(H629/H613)*AM61</f>
        <v>0</v>
      </c>
      <c r="I705" s="256">
        <f>(I630/I613)*AM93</f>
        <v>0</v>
      </c>
      <c r="J705" s="256">
        <f>(J631/J613)*AM94</f>
        <v>0</v>
      </c>
      <c r="K705" s="256">
        <f>(K645/K613)*AM90</f>
        <v>0</v>
      </c>
      <c r="L705" s="256">
        <f>(L648/L613)*AM95</f>
        <v>0</v>
      </c>
      <c r="M705" s="231">
        <f t="shared" si="18"/>
        <v>0</v>
      </c>
      <c r="N705" s="250" t="s">
        <v>651</v>
      </c>
    </row>
    <row r="706" spans="1:14" s="231" customFormat="1" ht="12.6" customHeight="1">
      <c r="A706" s="251">
        <v>7340</v>
      </c>
      <c r="B706" s="250" t="s">
        <v>652</v>
      </c>
      <c r="C706" s="256">
        <f>AN86</f>
        <v>0</v>
      </c>
      <c r="D706" s="256">
        <f>(D616/D613)*AN91</f>
        <v>0</v>
      </c>
      <c r="E706" s="258">
        <f>(E624/E613)*SUM(C706:D706)</f>
        <v>0</v>
      </c>
      <c r="F706" s="258">
        <f>(F625/F613)*AN65</f>
        <v>0</v>
      </c>
      <c r="G706" s="256">
        <f>(G626/G613)*AN92</f>
        <v>0</v>
      </c>
      <c r="H706" s="258">
        <f>(H629/H613)*AN61</f>
        <v>0</v>
      </c>
      <c r="I706" s="256">
        <f>(I630/I613)*AN93</f>
        <v>0</v>
      </c>
      <c r="J706" s="256">
        <f>(J631/J613)*AN94</f>
        <v>0</v>
      </c>
      <c r="K706" s="256">
        <f>(K645/K613)*AN90</f>
        <v>0</v>
      </c>
      <c r="L706" s="256">
        <f>(L648/L613)*AN95</f>
        <v>0</v>
      </c>
      <c r="M706" s="231">
        <f t="shared" si="18"/>
        <v>0</v>
      </c>
      <c r="N706" s="250" t="s">
        <v>653</v>
      </c>
    </row>
    <row r="707" spans="1:14" s="231" customFormat="1" ht="12.6" customHeight="1">
      <c r="A707" s="251">
        <v>7350</v>
      </c>
      <c r="B707" s="250" t="s">
        <v>654</v>
      </c>
      <c r="C707" s="256">
        <f>AO86</f>
        <v>0</v>
      </c>
      <c r="D707" s="256">
        <f>(D616/D613)*AO91</f>
        <v>0</v>
      </c>
      <c r="E707" s="258">
        <f>(E624/E613)*SUM(C707:D707)</f>
        <v>0</v>
      </c>
      <c r="F707" s="258">
        <f>(F625/F613)*AO65</f>
        <v>0</v>
      </c>
      <c r="G707" s="256">
        <f>(G626/G613)*AO92</f>
        <v>0</v>
      </c>
      <c r="H707" s="258">
        <f>(H629/H613)*AO61</f>
        <v>0</v>
      </c>
      <c r="I707" s="256">
        <f>(I630/I613)*AO93</f>
        <v>0</v>
      </c>
      <c r="J707" s="256">
        <f>(J631/J613)*AO94</f>
        <v>0</v>
      </c>
      <c r="K707" s="256">
        <f>(K645/K613)*AO90</f>
        <v>0</v>
      </c>
      <c r="L707" s="256">
        <f>(L648/L613)*AO95</f>
        <v>0</v>
      </c>
      <c r="M707" s="231">
        <f t="shared" si="18"/>
        <v>0</v>
      </c>
      <c r="N707" s="250" t="s">
        <v>655</v>
      </c>
    </row>
    <row r="708" spans="1:14" s="231" customFormat="1" ht="12.6" customHeight="1">
      <c r="A708" s="251">
        <v>7380</v>
      </c>
      <c r="B708" s="250" t="s">
        <v>656</v>
      </c>
      <c r="C708" s="256">
        <f>AP86</f>
        <v>0</v>
      </c>
      <c r="D708" s="256">
        <f>(D616/D613)*AP91</f>
        <v>0</v>
      </c>
      <c r="E708" s="258">
        <f>(E624/E613)*SUM(C708:D708)</f>
        <v>0</v>
      </c>
      <c r="F708" s="258">
        <f>(F625/F613)*AP65</f>
        <v>0</v>
      </c>
      <c r="G708" s="256">
        <f>(G626/G613)*AP92</f>
        <v>0</v>
      </c>
      <c r="H708" s="258">
        <f>(H629/H613)*AP61</f>
        <v>0</v>
      </c>
      <c r="I708" s="256">
        <f>(I630/I613)*AP93</f>
        <v>0</v>
      </c>
      <c r="J708" s="256">
        <f>(J631/J613)*AP94</f>
        <v>0</v>
      </c>
      <c r="K708" s="256">
        <f>(K645/K613)*AP90</f>
        <v>0</v>
      </c>
      <c r="L708" s="256">
        <f>(L648/L613)*AP95</f>
        <v>0</v>
      </c>
      <c r="M708" s="231">
        <f t="shared" si="18"/>
        <v>0</v>
      </c>
      <c r="N708" s="250" t="s">
        <v>657</v>
      </c>
    </row>
    <row r="709" spans="1:14" s="231" customFormat="1" ht="12.6" customHeight="1">
      <c r="A709" s="251">
        <v>7390</v>
      </c>
      <c r="B709" s="250" t="s">
        <v>658</v>
      </c>
      <c r="C709" s="256">
        <f>AQ86</f>
        <v>0</v>
      </c>
      <c r="D709" s="256">
        <f>(D616/D613)*AQ91</f>
        <v>0</v>
      </c>
      <c r="E709" s="258">
        <f>(E624/E613)*SUM(C709:D709)</f>
        <v>0</v>
      </c>
      <c r="F709" s="258">
        <f>(F625/F613)*AQ65</f>
        <v>0</v>
      </c>
      <c r="G709" s="256">
        <f>(G626/G613)*AQ92</f>
        <v>0</v>
      </c>
      <c r="H709" s="258">
        <f>(H629/H613)*AQ61</f>
        <v>0</v>
      </c>
      <c r="I709" s="256">
        <f>(I630/I613)*AQ93</f>
        <v>0</v>
      </c>
      <c r="J709" s="256">
        <f>(J631/J613)*AQ94</f>
        <v>0</v>
      </c>
      <c r="K709" s="256">
        <f>(K645/K613)*AQ90</f>
        <v>0</v>
      </c>
      <c r="L709" s="256">
        <f>(L648/L613)*AQ95</f>
        <v>0</v>
      </c>
      <c r="M709" s="231">
        <f t="shared" si="18"/>
        <v>0</v>
      </c>
      <c r="N709" s="250" t="s">
        <v>659</v>
      </c>
    </row>
    <row r="710" spans="1:14" s="231" customFormat="1" ht="12.6" customHeight="1">
      <c r="A710" s="251">
        <v>7400</v>
      </c>
      <c r="B710" s="250" t="s">
        <v>660</v>
      </c>
      <c r="C710" s="256">
        <f>AR86</f>
        <v>0</v>
      </c>
      <c r="D710" s="256">
        <f>(D616/D613)*AR91</f>
        <v>0</v>
      </c>
      <c r="E710" s="258">
        <f>(E624/E613)*SUM(C710:D710)</f>
        <v>0</v>
      </c>
      <c r="F710" s="258">
        <f>(F625/F613)*AR65</f>
        <v>0</v>
      </c>
      <c r="G710" s="256">
        <f>(G626/G613)*AR92</f>
        <v>0</v>
      </c>
      <c r="H710" s="258">
        <f>(H629/H613)*AR61</f>
        <v>0</v>
      </c>
      <c r="I710" s="256">
        <f>(I630/I613)*AR93</f>
        <v>0</v>
      </c>
      <c r="J710" s="256">
        <f>(J631/J613)*AR94</f>
        <v>0</v>
      </c>
      <c r="K710" s="256">
        <f>(K645/K613)*AR90</f>
        <v>0</v>
      </c>
      <c r="L710" s="256">
        <f>(L648/L613)*AR95</f>
        <v>0</v>
      </c>
      <c r="M710" s="231">
        <f t="shared" si="18"/>
        <v>0</v>
      </c>
      <c r="N710" s="250" t="s">
        <v>661</v>
      </c>
    </row>
    <row r="711" spans="1:14" s="231" customFormat="1" ht="12.6" customHeight="1">
      <c r="A711" s="251">
        <v>7410</v>
      </c>
      <c r="B711" s="250" t="s">
        <v>141</v>
      </c>
      <c r="C711" s="256">
        <f>AS86</f>
        <v>0</v>
      </c>
      <c r="D711" s="256">
        <f>(D616/D613)*AS91</f>
        <v>0</v>
      </c>
      <c r="E711" s="258">
        <f>(E624/E613)*SUM(C711:D711)</f>
        <v>0</v>
      </c>
      <c r="F711" s="258">
        <f>(F625/F613)*AS65</f>
        <v>0</v>
      </c>
      <c r="G711" s="256">
        <f>(G626/G613)*AS92</f>
        <v>0</v>
      </c>
      <c r="H711" s="258">
        <f>(H629/H613)*AS61</f>
        <v>0</v>
      </c>
      <c r="I711" s="256">
        <f>(I630/I613)*AS93</f>
        <v>0</v>
      </c>
      <c r="J711" s="256">
        <f>(J631/J613)*AS94</f>
        <v>0</v>
      </c>
      <c r="K711" s="256">
        <f>(K645/K613)*AS90</f>
        <v>0</v>
      </c>
      <c r="L711" s="256">
        <f>(L648/L613)*AS95</f>
        <v>0</v>
      </c>
      <c r="M711" s="231">
        <f t="shared" si="18"/>
        <v>0</v>
      </c>
      <c r="N711" s="250" t="s">
        <v>662</v>
      </c>
    </row>
    <row r="712" spans="1:14" s="231" customFormat="1" ht="12.6" customHeight="1">
      <c r="A712" s="251">
        <v>7420</v>
      </c>
      <c r="B712" s="250" t="s">
        <v>663</v>
      </c>
      <c r="C712" s="256">
        <f>AT86</f>
        <v>0</v>
      </c>
      <c r="D712" s="256">
        <f>(D616/D613)*AT91</f>
        <v>0</v>
      </c>
      <c r="E712" s="258">
        <f>(E624/E613)*SUM(C712:D712)</f>
        <v>0</v>
      </c>
      <c r="F712" s="258">
        <f>(F625/F613)*AT65</f>
        <v>0</v>
      </c>
      <c r="G712" s="256">
        <f>(G626/G613)*AT92</f>
        <v>0</v>
      </c>
      <c r="H712" s="258">
        <f>(H629/H613)*AT61</f>
        <v>0</v>
      </c>
      <c r="I712" s="256">
        <f>(I630/I613)*AT93</f>
        <v>0</v>
      </c>
      <c r="J712" s="256">
        <f>(J631/J613)*AT94</f>
        <v>0</v>
      </c>
      <c r="K712" s="256">
        <f>(K645/K613)*AT90</f>
        <v>0</v>
      </c>
      <c r="L712" s="256">
        <f>(L648/L613)*AT95</f>
        <v>0</v>
      </c>
      <c r="M712" s="231">
        <f t="shared" si="18"/>
        <v>0</v>
      </c>
      <c r="N712" s="250" t="s">
        <v>664</v>
      </c>
    </row>
    <row r="713" spans="1:14" s="231" customFormat="1" ht="12.6" customHeight="1">
      <c r="A713" s="251">
        <v>7430</v>
      </c>
      <c r="B713" s="250" t="s">
        <v>665</v>
      </c>
      <c r="C713" s="256">
        <f>AU86</f>
        <v>0</v>
      </c>
      <c r="D713" s="256">
        <f>(D616/D613)*AU91</f>
        <v>0</v>
      </c>
      <c r="E713" s="258">
        <f>(E624/E613)*SUM(C713:D713)</f>
        <v>0</v>
      </c>
      <c r="F713" s="258">
        <f>(F625/F613)*AU65</f>
        <v>0</v>
      </c>
      <c r="G713" s="256">
        <f>(G626/G613)*AU92</f>
        <v>0</v>
      </c>
      <c r="H713" s="258">
        <f>(H629/H613)*AU61</f>
        <v>0</v>
      </c>
      <c r="I713" s="256">
        <f>(I630/I613)*AU93</f>
        <v>0</v>
      </c>
      <c r="J713" s="256">
        <f>(J631/J613)*AU94</f>
        <v>0</v>
      </c>
      <c r="K713" s="256">
        <f>(K645/K613)*AU90</f>
        <v>0</v>
      </c>
      <c r="L713" s="256">
        <f>(L648/L613)*AU95</f>
        <v>0</v>
      </c>
      <c r="M713" s="231">
        <f t="shared" si="18"/>
        <v>0</v>
      </c>
      <c r="N713" s="250" t="s">
        <v>666</v>
      </c>
    </row>
    <row r="714" spans="1:14" s="231" customFormat="1" ht="12.6" customHeight="1">
      <c r="A714" s="251">
        <v>7490</v>
      </c>
      <c r="B714" s="250" t="s">
        <v>667</v>
      </c>
      <c r="C714" s="256">
        <f>AV86</f>
        <v>0</v>
      </c>
      <c r="D714" s="256">
        <f>(D616/D613)*AV91</f>
        <v>0</v>
      </c>
      <c r="E714" s="258">
        <f>(E624/E613)*SUM(C714:D714)</f>
        <v>0</v>
      </c>
      <c r="F714" s="258">
        <f>(F625/F613)*AV65</f>
        <v>0</v>
      </c>
      <c r="G714" s="256">
        <f>(G626/G613)*AV92</f>
        <v>0</v>
      </c>
      <c r="H714" s="258">
        <f>(H629/H613)*AV61</f>
        <v>0</v>
      </c>
      <c r="I714" s="256">
        <f>(I630/I613)*AV93</f>
        <v>0</v>
      </c>
      <c r="J714" s="256">
        <f>(J631/J613)*AV94</f>
        <v>0</v>
      </c>
      <c r="K714" s="256">
        <f>(K645/K613)*AV90</f>
        <v>0</v>
      </c>
      <c r="L714" s="256">
        <f>(L648/L613)*AV95</f>
        <v>0</v>
      </c>
      <c r="M714" s="231">
        <f t="shared" si="18"/>
        <v>0</v>
      </c>
      <c r="N714" s="252" t="s">
        <v>668</v>
      </c>
    </row>
    <row r="715" spans="1:14" s="231" customFormat="1" ht="12.6" customHeight="1"/>
    <row r="716" spans="1:14" s="231" customFormat="1" ht="12.6" customHeight="1">
      <c r="C716" s="253">
        <f>SUM(C615:C648)+SUM(C669:C714)</f>
        <v>10062589</v>
      </c>
      <c r="D716" s="231">
        <f>SUM(D617:D648)+SUM(D669:D714)</f>
        <v>703396.00000000012</v>
      </c>
      <c r="E716" s="231">
        <f>SUM(E625:E648)+SUM(E669:E714)</f>
        <v>1420627.1216938563</v>
      </c>
      <c r="F716" s="231">
        <f>SUM(F626:F649)+SUM(F669:F714)</f>
        <v>193989.22098769891</v>
      </c>
      <c r="G716" s="231">
        <f>SUM(G627:G648)+SUM(G669:G714)</f>
        <v>620803.30559254694</v>
      </c>
      <c r="H716" s="231">
        <f>SUM(H630:H648)+SUM(H669:H714)</f>
        <v>112433.40286603147</v>
      </c>
      <c r="I716" s="231">
        <f>SUM(I631:I648)+SUM(I669:I714)</f>
        <v>229322.52351375931</v>
      </c>
      <c r="J716" s="231">
        <f>SUM(J632:J648)+SUM(J669:J714)</f>
        <v>202411.83265960356</v>
      </c>
      <c r="K716" s="231">
        <f>SUM(K669:K714)</f>
        <v>1697452.1051013682</v>
      </c>
      <c r="L716" s="231">
        <f>SUM(L669:L714)</f>
        <v>377683.58688262035</v>
      </c>
      <c r="M716" s="231">
        <f>SUM(M669:M714)</f>
        <v>4733595</v>
      </c>
      <c r="N716" s="250" t="s">
        <v>669</v>
      </c>
    </row>
    <row r="717" spans="1:14" s="231" customFormat="1" ht="12.6" customHeight="1">
      <c r="C717" s="253">
        <f>CE86</f>
        <v>10062589</v>
      </c>
      <c r="D717" s="231">
        <f>D616</f>
        <v>703396</v>
      </c>
      <c r="E717" s="231">
        <f>E624</f>
        <v>1420627.1216938563</v>
      </c>
      <c r="F717" s="231">
        <f>F625</f>
        <v>193989.22098769891</v>
      </c>
      <c r="G717" s="231">
        <f>G626</f>
        <v>620803.30559254694</v>
      </c>
      <c r="H717" s="231">
        <f>H629</f>
        <v>112433.40286603145</v>
      </c>
      <c r="I717" s="231">
        <f>I630</f>
        <v>229322.52351375934</v>
      </c>
      <c r="J717" s="231">
        <f>J631</f>
        <v>202411.83265960365</v>
      </c>
      <c r="K717" s="231">
        <f>K645</f>
        <v>1697452.1051013679</v>
      </c>
      <c r="L717" s="231">
        <f>L648</f>
        <v>377683.58688262029</v>
      </c>
      <c r="M717" s="231">
        <f>C649</f>
        <v>4733597</v>
      </c>
      <c r="N717" s="250" t="s">
        <v>670</v>
      </c>
    </row>
  </sheetData>
  <mergeCells count="1">
    <mergeCell ref="B237:C237"/>
  </mergeCells>
  <hyperlinks>
    <hyperlink ref="G43" r:id="rId1" xr:uid="{45172480-D7CF-4644-BF44-08A20DDC2653}"/>
    <hyperlink ref="A44" r:id="rId2" xr:uid="{1FE33A24-94E9-4BE3-8826-28A18746F650}"/>
    <hyperlink ref="C31" r:id="rId3" xr:uid="{011FC602-080F-4012-95CA-394B645B1CFF}"/>
  </hyperlinks>
  <printOptions horizontalCentered="1" gridLines="1" gridLinesSet="0"/>
  <pageMargins left="0.25" right="0.25" top="0.5" bottom="0.5" header="0.5" footer="0.5"/>
  <pageSetup scale="95" orientation="portrait" r:id="rId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BA28-F40B-4AAF-9B33-A19C6E74B365}">
  <sheetPr codeName="Sheet13"/>
  <dimension ref="A1:N2"/>
  <sheetViews>
    <sheetView workbookViewId="0">
      <selection activeCell="L3" sqref="L3"/>
    </sheetView>
  </sheetViews>
  <sheetFormatPr defaultColWidth="9" defaultRowHeight="15"/>
  <cols>
    <col min="1" max="2" width="9" style="12" customWidth="1"/>
    <col min="3" max="3" width="38.77734375" style="12" bestFit="1" customWidth="1"/>
    <col min="4" max="10" width="9" style="12" customWidth="1"/>
    <col min="11" max="11" width="13.33203125" style="12" customWidth="1"/>
    <col min="12" max="12" width="12.109375" style="12" customWidth="1"/>
    <col min="13" max="14" width="9" style="12" customWidth="1"/>
    <col min="15" max="16384" width="9" style="12"/>
  </cols>
  <sheetData>
    <row r="1" spans="1:14">
      <c r="A1" s="18" t="s">
        <v>1024</v>
      </c>
      <c r="B1" s="12" t="s">
        <v>1025</v>
      </c>
      <c r="C1" s="12" t="s">
        <v>1026</v>
      </c>
      <c r="D1" s="12" t="s">
        <v>1027</v>
      </c>
      <c r="E1" s="12" t="s">
        <v>1028</v>
      </c>
      <c r="F1" s="12" t="s">
        <v>1029</v>
      </c>
      <c r="G1" s="12" t="s">
        <v>1030</v>
      </c>
      <c r="H1" s="12" t="s">
        <v>1031</v>
      </c>
      <c r="I1" s="12" t="s">
        <v>1032</v>
      </c>
      <c r="J1" s="12" t="s">
        <v>1033</v>
      </c>
      <c r="K1" s="12" t="s">
        <v>1034</v>
      </c>
      <c r="L1" s="12" t="s">
        <v>1035</v>
      </c>
      <c r="M1" s="12" t="s">
        <v>1036</v>
      </c>
      <c r="N1" s="12" t="s">
        <v>1037</v>
      </c>
    </row>
    <row r="2" spans="1:14">
      <c r="A2" s="12" t="str">
        <f>RIGHT(data!C96,4)</f>
        <v>2022</v>
      </c>
      <c r="B2" s="225" t="str">
        <f>RIGHT(data!C97,3)</f>
        <v>080</v>
      </c>
      <c r="C2" s="12" t="str">
        <f>SUBSTITUTE(LEFT(data!C98,49),",","")</f>
        <v>Odessa Memorial Healthcare Center</v>
      </c>
      <c r="D2" s="12" t="str">
        <f>LEFT(data!C99,49)</f>
        <v>PO Box 368</v>
      </c>
      <c r="E2" s="12" t="str">
        <f>RIGHT(data!C100,100)</f>
        <v>Odessa, WA 99159</v>
      </c>
      <c r="F2" s="12" t="str">
        <f>RIGHT(data!C101,100)</f>
        <v>WA</v>
      </c>
      <c r="G2" s="12" t="str">
        <f>RIGHT(data!C102,100)</f>
        <v>99159</v>
      </c>
      <c r="H2" s="12" t="str">
        <f>RIGHT(data!C103,100)</f>
        <v>Lincoln</v>
      </c>
      <c r="I2" s="12" t="str">
        <f>LEFT(data!C104,49)</f>
        <v>Brett Antczak, CEO</v>
      </c>
      <c r="J2" s="12" t="str">
        <f>LEFT(data!C105,49)</f>
        <v>Lance Spindler, CFO</v>
      </c>
      <c r="K2" s="12" t="str">
        <f>LEFT(data!C107,49)</f>
        <v>'509-982-2611</v>
      </c>
      <c r="L2" s="12" t="str">
        <f>LEFT(data!C108,49)</f>
        <v>'509-982-2159</v>
      </c>
      <c r="M2" s="12" t="str">
        <f>LEFT(data!C109,49)</f>
        <v>Jeannette Ring, CPA</v>
      </c>
      <c r="N2" s="12" t="str">
        <f>LEFT(data!C110,49)</f>
        <v>jring@dzacpa.com</v>
      </c>
    </row>
  </sheetData>
  <sheetProtection algorithmName="SHA-512" hashValue="6pVKXlZE+l74ic6s2hfgYDd8CR8dXGWiuTzt7Cq0ZwucOM1Ye252Yh3KWyMR77owx19Mke4Ff5/gkcQGdErf5Q==" saltValue="8ymDtpRH7OYP8/OaYYeb6Q==" spinCount="100000" sheet="1" objects="1" scenarios="1"/>
  <pageMargins left="0.7" right="0.7" top="0.75" bottom="0.75" header="0.3" footer="0.3"/>
  <pageSetup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6BAD-DDFB-48CB-9ED5-58176F29EBB7}">
  <sheetPr codeName="Sheet14"/>
  <dimension ref="A1:CF2"/>
  <sheetViews>
    <sheetView topLeftCell="BK1" workbookViewId="0">
      <selection activeCell="N34" sqref="N34"/>
    </sheetView>
  </sheetViews>
  <sheetFormatPr defaultColWidth="8.6640625" defaultRowHeight="15.75"/>
  <cols>
    <col min="1" max="3" width="10.44140625" style="9" customWidth="1"/>
    <col min="4" max="4" width="10.5546875" style="9" bestFit="1" customWidth="1"/>
    <col min="5" max="5" width="9.6640625" style="9" bestFit="1" customWidth="1"/>
    <col min="6" max="6" width="9.5546875" style="9" bestFit="1" customWidth="1"/>
    <col min="7" max="7" width="10.5546875" style="9" bestFit="1" customWidth="1"/>
    <col min="8" max="8" width="8.6640625" style="9" bestFit="1" customWidth="1"/>
    <col min="9" max="9" width="10.5546875" style="9" bestFit="1" customWidth="1"/>
    <col min="10" max="10" width="9.6640625" style="9" bestFit="1" customWidth="1"/>
    <col min="11" max="11" width="10.5546875" style="9" bestFit="1" customWidth="1"/>
    <col min="12" max="12" width="9.5546875" style="9" bestFit="1" customWidth="1"/>
    <col min="13" max="13" width="26.44140625" style="9" bestFit="1" customWidth="1"/>
    <col min="14" max="14" width="21.109375" style="9" bestFit="1" customWidth="1"/>
    <col min="15" max="15" width="13" style="9" bestFit="1" customWidth="1"/>
    <col min="16" max="16" width="24.44140625" style="9" bestFit="1" customWidth="1"/>
    <col min="17" max="17" width="23.33203125" style="9" bestFit="1" customWidth="1"/>
    <col min="18" max="18" width="36.109375" style="9" bestFit="1" customWidth="1"/>
    <col min="19" max="19" width="19.44140625" style="9" bestFit="1" customWidth="1"/>
    <col min="20" max="20" width="9.77734375" style="9" bestFit="1" customWidth="1"/>
    <col min="21" max="22" width="10.5546875" style="9" bestFit="1" customWidth="1"/>
    <col min="23" max="24" width="9.5546875" style="9" bestFit="1" customWidth="1"/>
    <col min="25" max="25" width="10" style="9" bestFit="1" customWidth="1"/>
    <col min="26" max="27" width="11.5546875" style="9" bestFit="1" customWidth="1"/>
    <col min="28" max="28" width="10.5546875" style="9" bestFit="1" customWidth="1"/>
    <col min="29" max="29" width="11.5546875" style="9" bestFit="1" customWidth="1"/>
    <col min="30" max="30" width="10.5546875" style="9" bestFit="1" customWidth="1"/>
    <col min="31" max="31" width="9.33203125" style="9" bestFit="1" customWidth="1"/>
    <col min="32" max="32" width="9.5546875" style="9" bestFit="1" customWidth="1"/>
    <col min="33" max="33" width="8.21875" style="9" bestFit="1" customWidth="1"/>
    <col min="34" max="34" width="10.88671875" style="9" bestFit="1" customWidth="1"/>
    <col min="35" max="35" width="11.5546875" style="9" bestFit="1" customWidth="1"/>
    <col min="36" max="36" width="10.5546875" style="9" bestFit="1" customWidth="1"/>
    <col min="37" max="37" width="11.33203125" style="9" bestFit="1" customWidth="1"/>
    <col min="38" max="38" width="8.5546875" style="9" bestFit="1" customWidth="1"/>
    <col min="39" max="39" width="7.21875" style="9" bestFit="1" customWidth="1"/>
    <col min="40" max="40" width="9.77734375" style="9" bestFit="1" customWidth="1"/>
    <col min="41" max="41" width="9" style="9" bestFit="1" customWidth="1"/>
    <col min="42" max="42" width="7.21875" style="9" bestFit="1" customWidth="1"/>
    <col min="43" max="43" width="9.77734375" style="9" bestFit="1" customWidth="1"/>
    <col min="44" max="45" width="10.5546875" style="9" bestFit="1" customWidth="1"/>
    <col min="46" max="46" width="10" style="9" bestFit="1" customWidth="1"/>
    <col min="47" max="47" width="9.44140625" style="9" bestFit="1" customWidth="1"/>
    <col min="48" max="48" width="9.33203125" style="9" bestFit="1" customWidth="1"/>
    <col min="49" max="49" width="10.6640625" style="9" bestFit="1" customWidth="1"/>
    <col min="50" max="51" width="9.5546875" style="9" bestFit="1" customWidth="1"/>
    <col min="52" max="52" width="10.21875" style="9" bestFit="1" customWidth="1"/>
    <col min="53" max="54" width="11.5546875" style="9" bestFit="1" customWidth="1"/>
    <col min="55" max="55" width="10.88671875" style="9" bestFit="1" customWidth="1"/>
    <col min="56" max="57" width="10.5546875" style="9" bestFit="1" customWidth="1"/>
    <col min="58" max="58" width="9.5546875" style="9" bestFit="1" customWidth="1"/>
    <col min="59" max="59" width="9.88671875" style="9" bestFit="1" customWidth="1"/>
    <col min="60" max="60" width="9.6640625" style="9" bestFit="1" customWidth="1"/>
    <col min="61" max="61" width="11.109375" style="9" bestFit="1" customWidth="1"/>
    <col min="62" max="62" width="11.5546875" style="9" bestFit="1" customWidth="1"/>
    <col min="63" max="63" width="10.5546875" style="9" bestFit="1" customWidth="1"/>
    <col min="64" max="64" width="11.5546875" style="9" bestFit="1" customWidth="1"/>
    <col min="65" max="65" width="8.77734375" style="9" bestFit="1" customWidth="1"/>
    <col min="66" max="66" width="8.6640625" style="9" bestFit="1" customWidth="1"/>
    <col min="67" max="67" width="10" style="9" bestFit="1" customWidth="1"/>
    <col min="68" max="68" width="8.77734375" style="9" bestFit="1" customWidth="1"/>
    <col min="69" max="69" width="8.6640625" style="9" bestFit="1" customWidth="1"/>
    <col min="70" max="70" width="10" style="9" bestFit="1" customWidth="1"/>
    <col min="71" max="71" width="9" style="9" bestFit="1" customWidth="1"/>
    <col min="72" max="72" width="8.88671875" style="9" bestFit="1" customWidth="1"/>
    <col min="73" max="73" width="10.21875" style="9" bestFit="1" customWidth="1"/>
    <col min="74" max="75" width="11.5546875" style="9" bestFit="1" customWidth="1"/>
    <col min="76" max="76" width="8.21875" style="9" bestFit="1" customWidth="1"/>
    <col min="77" max="77" width="9" style="9" bestFit="1" customWidth="1"/>
    <col min="78" max="78" width="10.5546875" style="9" bestFit="1" customWidth="1"/>
    <col min="79" max="79" width="11.5546875" style="9" bestFit="1" customWidth="1"/>
    <col min="80" max="80" width="10.109375" style="9" bestFit="1" customWidth="1"/>
    <col min="81" max="82" width="21.44140625" style="9" bestFit="1" customWidth="1"/>
    <col min="83" max="83" width="7.6640625" style="9" bestFit="1" customWidth="1"/>
    <col min="84" max="84" width="9.5546875" style="9" bestFit="1" customWidth="1"/>
    <col min="85" max="86" width="8.6640625" style="9" customWidth="1"/>
    <col min="87" max="16384" width="8.6640625" style="9"/>
  </cols>
  <sheetData>
    <row r="1" spans="1:84" s="10" customFormat="1" ht="12.6" customHeight="1">
      <c r="A1" s="10" t="s">
        <v>1038</v>
      </c>
      <c r="B1" s="16" t="s">
        <v>1039</v>
      </c>
      <c r="C1" s="10" t="s">
        <v>1040</v>
      </c>
      <c r="D1" s="10" t="s">
        <v>1041</v>
      </c>
      <c r="E1" s="10" t="s">
        <v>1042</v>
      </c>
      <c r="F1" s="10" t="s">
        <v>1043</v>
      </c>
      <c r="G1" s="10" t="s">
        <v>1044</v>
      </c>
      <c r="H1" s="10" t="s">
        <v>1045</v>
      </c>
      <c r="I1" s="10" t="s">
        <v>1046</v>
      </c>
      <c r="J1" s="10" t="s">
        <v>1047</v>
      </c>
      <c r="K1" s="10" t="s">
        <v>1048</v>
      </c>
      <c r="L1" s="10" t="s">
        <v>1049</v>
      </c>
      <c r="M1" s="10" t="s">
        <v>1050</v>
      </c>
      <c r="N1" s="10" t="s">
        <v>1051</v>
      </c>
      <c r="O1" s="10" t="s">
        <v>1052</v>
      </c>
      <c r="P1" s="10" t="s">
        <v>1053</v>
      </c>
      <c r="Q1" s="10" t="s">
        <v>1054</v>
      </c>
      <c r="R1" s="10" t="s">
        <v>1055</v>
      </c>
      <c r="S1" s="10" t="s">
        <v>1056</v>
      </c>
      <c r="T1" s="10" t="s">
        <v>1057</v>
      </c>
      <c r="U1" s="10" t="s">
        <v>1058</v>
      </c>
      <c r="V1" s="10" t="s">
        <v>1059</v>
      </c>
      <c r="W1" s="10" t="s">
        <v>1060</v>
      </c>
      <c r="X1" s="10" t="s">
        <v>1061</v>
      </c>
      <c r="Y1" s="10" t="s">
        <v>1062</v>
      </c>
      <c r="Z1" s="10" t="s">
        <v>1063</v>
      </c>
      <c r="AA1" s="10" t="s">
        <v>1064</v>
      </c>
      <c r="AB1" s="10" t="s">
        <v>1065</v>
      </c>
      <c r="AC1" s="10" t="s">
        <v>1066</v>
      </c>
      <c r="AD1" s="10" t="s">
        <v>1067</v>
      </c>
      <c r="AE1" s="10" t="s">
        <v>1068</v>
      </c>
      <c r="AF1" s="10" t="s">
        <v>1069</v>
      </c>
      <c r="AG1" s="10" t="s">
        <v>1070</v>
      </c>
      <c r="AH1" s="10" t="s">
        <v>1071</v>
      </c>
      <c r="AI1" s="10" t="s">
        <v>1072</v>
      </c>
      <c r="AJ1" s="10" t="s">
        <v>1073</v>
      </c>
      <c r="AK1" s="10" t="s">
        <v>1074</v>
      </c>
      <c r="AL1" s="10" t="s">
        <v>1075</v>
      </c>
      <c r="AM1" s="10" t="s">
        <v>1076</v>
      </c>
      <c r="AN1" s="10" t="s">
        <v>1077</v>
      </c>
      <c r="AO1" s="10" t="s">
        <v>1078</v>
      </c>
      <c r="AP1" s="10" t="s">
        <v>1079</v>
      </c>
      <c r="AQ1" s="10" t="s">
        <v>1080</v>
      </c>
      <c r="AR1" s="10" t="s">
        <v>1081</v>
      </c>
      <c r="AS1" s="10" t="s">
        <v>1082</v>
      </c>
      <c r="AT1" s="10" t="s">
        <v>1083</v>
      </c>
      <c r="AU1" s="10" t="s">
        <v>1084</v>
      </c>
      <c r="AV1" s="10" t="s">
        <v>1085</v>
      </c>
      <c r="AW1" s="10" t="s">
        <v>1086</v>
      </c>
      <c r="AX1" s="10" t="s">
        <v>1087</v>
      </c>
      <c r="AY1" s="10" t="s">
        <v>1088</v>
      </c>
      <c r="AZ1" s="10" t="s">
        <v>1089</v>
      </c>
      <c r="BA1" s="10" t="s">
        <v>1090</v>
      </c>
      <c r="BB1" s="10" t="s">
        <v>1091</v>
      </c>
      <c r="BC1" s="10" t="s">
        <v>1092</v>
      </c>
      <c r="BD1" s="10" t="s">
        <v>1093</v>
      </c>
      <c r="BE1" s="10" t="s">
        <v>1094</v>
      </c>
      <c r="BF1" s="10" t="s">
        <v>1095</v>
      </c>
      <c r="BG1" s="10" t="s">
        <v>1096</v>
      </c>
      <c r="BH1" s="10" t="s">
        <v>1097</v>
      </c>
      <c r="BI1" s="10" t="s">
        <v>1098</v>
      </c>
      <c r="BJ1" s="10" t="s">
        <v>1099</v>
      </c>
      <c r="BK1" s="10" t="s">
        <v>1100</v>
      </c>
      <c r="BL1" s="10" t="s">
        <v>1101</v>
      </c>
      <c r="BM1" s="10" t="s">
        <v>1102</v>
      </c>
      <c r="BN1" s="10" t="s">
        <v>1103</v>
      </c>
      <c r="BO1" s="10" t="s">
        <v>1104</v>
      </c>
      <c r="BP1" s="10" t="s">
        <v>1105</v>
      </c>
      <c r="BQ1" s="10" t="s">
        <v>1106</v>
      </c>
      <c r="BR1" s="10" t="s">
        <v>1107</v>
      </c>
      <c r="BS1" s="10" t="s">
        <v>1108</v>
      </c>
      <c r="BT1" s="10" t="s">
        <v>1109</v>
      </c>
      <c r="BU1" s="10" t="s">
        <v>1110</v>
      </c>
      <c r="BV1" s="10" t="s">
        <v>1111</v>
      </c>
      <c r="BW1" s="10" t="s">
        <v>1112</v>
      </c>
      <c r="BX1" s="10" t="s">
        <v>1113</v>
      </c>
      <c r="BY1" s="10" t="s">
        <v>1114</v>
      </c>
      <c r="BZ1" s="10" t="s">
        <v>1115</v>
      </c>
      <c r="CA1" s="10" t="s">
        <v>1116</v>
      </c>
      <c r="CB1" s="10" t="s">
        <v>1117</v>
      </c>
      <c r="CC1" s="10" t="s">
        <v>1118</v>
      </c>
      <c r="CD1" s="10" t="s">
        <v>1119</v>
      </c>
      <c r="CE1" s="10" t="s">
        <v>1120</v>
      </c>
      <c r="CF1" s="10" t="s">
        <v>1121</v>
      </c>
    </row>
    <row r="2" spans="1:84" s="183" customFormat="1" ht="12.6" customHeight="1">
      <c r="A2" s="16" t="str">
        <f>RIGHT(data!C97,3)</f>
        <v>080</v>
      </c>
      <c r="B2" s="224" t="str">
        <f>RIGHT(data!C96,4)</f>
        <v>2022</v>
      </c>
      <c r="C2" s="16" t="s">
        <v>1122</v>
      </c>
      <c r="D2" s="223">
        <f>ROUND(data!C181,0)</f>
        <v>357152</v>
      </c>
      <c r="E2" s="223">
        <f>ROUND(data!C182,0)</f>
        <v>10768</v>
      </c>
      <c r="F2" s="223">
        <f>ROUND(data!C183,0)</f>
        <v>58116</v>
      </c>
      <c r="G2" s="223">
        <f>ROUND(data!C184,0)</f>
        <v>496849</v>
      </c>
      <c r="H2" s="223">
        <f>ROUND(data!C185,0)</f>
        <v>23099</v>
      </c>
      <c r="I2" s="223">
        <f>ROUND(data!C186,0)</f>
        <v>126710</v>
      </c>
      <c r="J2" s="223">
        <f>ROUND(data!C187+data!C188,0)</f>
        <v>75440</v>
      </c>
      <c r="K2" s="223">
        <f>ROUND(data!C191,0)</f>
        <v>1604</v>
      </c>
      <c r="L2" s="223">
        <f>ROUND(data!C192,0)</f>
        <v>4935</v>
      </c>
      <c r="M2" s="223">
        <f>ROUND(data!C195,0)</f>
        <v>36467</v>
      </c>
      <c r="N2" s="223">
        <f>ROUND(data!C196,0)</f>
        <v>67969</v>
      </c>
      <c r="O2" s="223">
        <f>ROUND(data!C199,0)</f>
        <v>13541</v>
      </c>
      <c r="P2" s="223">
        <f>ROUND(data!C200,0)</f>
        <v>15947</v>
      </c>
      <c r="Q2" s="223">
        <f>ROUND(data!C201,0)</f>
        <v>0</v>
      </c>
      <c r="R2" s="223">
        <f>ROUND(data!C204,0)</f>
        <v>0</v>
      </c>
      <c r="S2" s="223">
        <f>ROUND(data!C205,0)</f>
        <v>42012</v>
      </c>
      <c r="T2" s="223">
        <f>ROUND(data!B211,0)</f>
        <v>16481</v>
      </c>
      <c r="U2" s="223">
        <f>ROUND(data!C211,0)</f>
        <v>0</v>
      </c>
      <c r="V2" s="223">
        <f>ROUND(data!D211,0)</f>
        <v>0</v>
      </c>
      <c r="W2" s="223">
        <f>ROUND(data!B212,0)</f>
        <v>443865</v>
      </c>
      <c r="X2" s="223">
        <f>ROUND(data!C212,0)</f>
        <v>0</v>
      </c>
      <c r="Y2" s="223">
        <f>ROUND(data!D212,0)</f>
        <v>0</v>
      </c>
      <c r="Z2" s="223">
        <f>ROUND(data!B213,0)</f>
        <v>3295969</v>
      </c>
      <c r="AA2" s="223">
        <f>ROUND(data!C213,0)</f>
        <v>200137</v>
      </c>
      <c r="AB2" s="223">
        <f>ROUND(data!D213,0)</f>
        <v>0</v>
      </c>
      <c r="AC2" s="223">
        <f>ROUND(data!B214,0)</f>
        <v>8026147</v>
      </c>
      <c r="AD2" s="223">
        <f>ROUND(data!C214,0)</f>
        <v>105776</v>
      </c>
      <c r="AE2" s="223">
        <f>ROUND(data!D214,0)</f>
        <v>0</v>
      </c>
      <c r="AF2" s="223">
        <f>ROUND(data!B215,0)</f>
        <v>0</v>
      </c>
      <c r="AG2" s="223">
        <f>ROUND(data!C215,0)</f>
        <v>0</v>
      </c>
      <c r="AH2" s="223">
        <f>ROUND(data!D215,0)</f>
        <v>0</v>
      </c>
      <c r="AI2" s="223">
        <f>ROUND(data!B216,0)</f>
        <v>1391758</v>
      </c>
      <c r="AJ2" s="223">
        <f>ROUND(data!C216,0)</f>
        <v>0</v>
      </c>
      <c r="AK2" s="223">
        <f>ROUND(data!D216,0)</f>
        <v>0</v>
      </c>
      <c r="AL2" s="223">
        <f>ROUND(data!B217,0)</f>
        <v>0</v>
      </c>
      <c r="AM2" s="223">
        <f>ROUND(data!C218,0)</f>
        <v>87117</v>
      </c>
      <c r="AN2" s="223">
        <f>ROUND(data!D217,0)</f>
        <v>0</v>
      </c>
      <c r="AO2" s="223">
        <f>ROUND(data!B218,0)</f>
        <v>0</v>
      </c>
      <c r="AP2" s="223" t="e">
        <f>ROUND(data!#REF!,0)</f>
        <v>#REF!</v>
      </c>
      <c r="AQ2" s="223">
        <f>ROUND(data!D218,0)</f>
        <v>0</v>
      </c>
      <c r="AR2" s="223">
        <f>ROUND(data!B219,0)</f>
        <v>0</v>
      </c>
      <c r="AS2" s="223">
        <f>ROUND(data!C219,0)</f>
        <v>699040</v>
      </c>
      <c r="AT2" s="223">
        <f>ROUND(data!D219,0)</f>
        <v>0</v>
      </c>
      <c r="AU2" s="223">
        <v>0</v>
      </c>
      <c r="AV2" s="223">
        <v>0</v>
      </c>
      <c r="AW2" s="223">
        <v>0</v>
      </c>
      <c r="AX2" s="223">
        <f>ROUND(data!B225,0)</f>
        <v>313514</v>
      </c>
      <c r="AY2" s="223">
        <f>ROUND(data!C225,0)</f>
        <v>29729</v>
      </c>
      <c r="AZ2" s="223">
        <f>ROUND(data!D225,0)</f>
        <v>0</v>
      </c>
      <c r="BA2" s="223">
        <f>ROUND(data!B226,0)</f>
        <v>2285785</v>
      </c>
      <c r="BB2" s="223">
        <f>ROUND(data!C226,0)</f>
        <v>114085</v>
      </c>
      <c r="BC2" s="223">
        <f>ROUND(data!D226,0)</f>
        <v>0</v>
      </c>
      <c r="BD2" s="223">
        <f>ROUND(data!B227,0)</f>
        <v>5437818</v>
      </c>
      <c r="BE2" s="223">
        <f>ROUND(data!C227,0)</f>
        <v>485641</v>
      </c>
      <c r="BF2" s="223">
        <f>ROUND(data!D227,0)</f>
        <v>0</v>
      </c>
      <c r="BG2" s="223">
        <f>ROUND(data!B228,0)</f>
        <v>0</v>
      </c>
      <c r="BH2" s="223">
        <f>ROUND(data!C228,0)</f>
        <v>0</v>
      </c>
      <c r="BI2" s="223">
        <f>ROUND(data!D228,0)</f>
        <v>0</v>
      </c>
      <c r="BJ2" s="223">
        <f>ROUND(data!B229,0)</f>
        <v>1231332</v>
      </c>
      <c r="BK2" s="223">
        <f>ROUND(data!C229,0)</f>
        <v>69518</v>
      </c>
      <c r="BL2" s="223">
        <f>ROUND(data!D229,0)</f>
        <v>0</v>
      </c>
      <c r="BM2" s="223">
        <f>ROUND(data!B230,0)</f>
        <v>0</v>
      </c>
      <c r="BN2" s="223">
        <f>ROUND(data!C230,0)</f>
        <v>0</v>
      </c>
      <c r="BO2" s="223">
        <f>ROUND(data!D230,0)</f>
        <v>0</v>
      </c>
      <c r="BP2" s="223">
        <f>ROUND(data!B231,0)</f>
        <v>0</v>
      </c>
      <c r="BQ2" s="223">
        <f>ROUND(data!C231,0)</f>
        <v>17423</v>
      </c>
      <c r="BR2" s="223">
        <f>ROUND(data!D231,0)</f>
        <v>0</v>
      </c>
      <c r="BS2" s="223">
        <f>ROUND(data!B232,0)</f>
        <v>0</v>
      </c>
      <c r="BT2" s="223">
        <f>ROUND(data!C232,0)</f>
        <v>0</v>
      </c>
      <c r="BU2" s="223">
        <f>ROUND(data!D232,0)</f>
        <v>0</v>
      </c>
      <c r="BV2" s="223">
        <f>ROUND(data!C239,0)</f>
        <v>150565</v>
      </c>
      <c r="BW2" s="223">
        <f>ROUND(data!C240,0)</f>
        <v>0</v>
      </c>
      <c r="BX2" s="223">
        <f>ROUND(data!C241,0)</f>
        <v>0</v>
      </c>
      <c r="BY2" s="223">
        <f>ROUND(data!C242,0)</f>
        <v>0</v>
      </c>
      <c r="BZ2" s="223">
        <f>ROUND(data!C243,0)</f>
        <v>0</v>
      </c>
      <c r="CA2" s="223">
        <f>ROUND(data!C244,0)</f>
        <v>-3344320</v>
      </c>
      <c r="CB2" s="223">
        <f>ROUND(data!C247,0)</f>
        <v>52</v>
      </c>
      <c r="CC2" s="223">
        <f>ROUND(data!C249,0)</f>
        <v>21242</v>
      </c>
      <c r="CD2" s="223">
        <f>ROUND(data!C250,0)</f>
        <v>33227</v>
      </c>
      <c r="CE2" s="223">
        <f>ROUND(data!C254+data!C255,0)</f>
        <v>0</v>
      </c>
      <c r="CF2" s="223">
        <f>data!D237</f>
        <v>86199</v>
      </c>
    </row>
  </sheetData>
  <sheetProtection algorithmName="SHA-512" hashValue="TB8O7iY4GYUW7dzGJyWMMJ88NXspZawizMdIsoBT3E71M8Y6NhpHf0l2dyDKnms46Et9TtMsysqBw4RsZsAkxQ==" saltValue="wvxX+J+hJpL6k9zqDFYx7Q==" spinCount="100000" sheet="1" objects="1" scenarios="1"/>
  <pageMargins left="0.7" right="0.7" top="0.75" bottom="0.75" header="0.3" footer="0.3"/>
  <pageSetup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ECBB-FE68-4E89-A882-5853E4347B6E}">
  <sheetPr codeName="Sheet15"/>
  <dimension ref="A1:CI2"/>
  <sheetViews>
    <sheetView workbookViewId="0">
      <selection activeCell="N34" sqref="N34"/>
    </sheetView>
  </sheetViews>
  <sheetFormatPr defaultColWidth="8.6640625" defaultRowHeight="15.75"/>
  <cols>
    <col min="1" max="69" width="13.5546875" style="9" customWidth="1"/>
    <col min="70" max="70" width="32.77734375" style="9" bestFit="1" customWidth="1"/>
    <col min="71" max="71" width="33" style="9" bestFit="1" customWidth="1"/>
    <col min="72" max="73" width="8.6640625" style="9" customWidth="1"/>
    <col min="74" max="16384" width="8.6640625" style="9"/>
  </cols>
  <sheetData>
    <row r="1" spans="1:87" s="10" customFormat="1" ht="12.6" customHeight="1">
      <c r="A1" s="10" t="s">
        <v>1123</v>
      </c>
      <c r="B1" s="16" t="s">
        <v>1124</v>
      </c>
      <c r="C1" s="16" t="s">
        <v>1125</v>
      </c>
      <c r="D1" s="10" t="s">
        <v>1126</v>
      </c>
      <c r="E1" s="10" t="s">
        <v>1127</v>
      </c>
      <c r="F1" s="10" t="s">
        <v>1128</v>
      </c>
      <c r="G1" s="10" t="s">
        <v>1129</v>
      </c>
      <c r="H1" s="10" t="s">
        <v>1130</v>
      </c>
      <c r="I1" s="10" t="s">
        <v>1131</v>
      </c>
      <c r="J1" s="10" t="s">
        <v>1132</v>
      </c>
      <c r="K1" s="10" t="s">
        <v>1133</v>
      </c>
      <c r="L1" s="10" t="s">
        <v>1134</v>
      </c>
      <c r="M1" s="10" t="s">
        <v>1135</v>
      </c>
      <c r="N1" s="10" t="s">
        <v>1136</v>
      </c>
      <c r="O1" s="10" t="s">
        <v>1137</v>
      </c>
      <c r="P1" s="10" t="s">
        <v>1138</v>
      </c>
      <c r="Q1" s="10" t="s">
        <v>1139</v>
      </c>
      <c r="R1" s="10" t="s">
        <v>1140</v>
      </c>
      <c r="S1" s="10" t="s">
        <v>1141</v>
      </c>
      <c r="T1" s="10" t="s">
        <v>1142</v>
      </c>
      <c r="U1" s="10" t="s">
        <v>1143</v>
      </c>
      <c r="V1" s="10" t="s">
        <v>1144</v>
      </c>
      <c r="W1" s="10" t="s">
        <v>1145</v>
      </c>
      <c r="X1" s="10" t="s">
        <v>1146</v>
      </c>
      <c r="Y1" s="10" t="s">
        <v>1147</v>
      </c>
      <c r="Z1" s="10" t="s">
        <v>1148</v>
      </c>
      <c r="AA1" s="10" t="s">
        <v>1149</v>
      </c>
      <c r="AB1" s="10" t="s">
        <v>1150</v>
      </c>
      <c r="AC1" s="10" t="s">
        <v>1151</v>
      </c>
      <c r="AD1" s="10" t="s">
        <v>1152</v>
      </c>
      <c r="AE1" s="10" t="s">
        <v>1153</v>
      </c>
      <c r="AF1" s="10" t="s">
        <v>1154</v>
      </c>
      <c r="AG1" s="10" t="s">
        <v>1155</v>
      </c>
      <c r="AH1" s="10" t="s">
        <v>1156</v>
      </c>
      <c r="AI1" s="10" t="s">
        <v>1157</v>
      </c>
      <c r="AJ1" s="10" t="s">
        <v>1158</v>
      </c>
      <c r="AK1" s="10" t="s">
        <v>1159</v>
      </c>
      <c r="AL1" s="10" t="s">
        <v>1160</v>
      </c>
      <c r="AM1" s="10" t="s">
        <v>1161</v>
      </c>
      <c r="AN1" s="10" t="s">
        <v>1162</v>
      </c>
      <c r="AO1" s="10" t="s">
        <v>1163</v>
      </c>
      <c r="AP1" s="10" t="s">
        <v>1164</v>
      </c>
      <c r="AQ1" s="10" t="s">
        <v>1165</v>
      </c>
      <c r="AR1" s="10" t="s">
        <v>1166</v>
      </c>
      <c r="AS1" s="10" t="s">
        <v>1167</v>
      </c>
      <c r="AT1" s="10" t="s">
        <v>1168</v>
      </c>
      <c r="AU1" s="10" t="s">
        <v>1169</v>
      </c>
      <c r="AV1" s="10" t="s">
        <v>1170</v>
      </c>
      <c r="AW1" s="10" t="s">
        <v>1171</v>
      </c>
      <c r="AX1" s="10" t="s">
        <v>1172</v>
      </c>
      <c r="AY1" s="10" t="s">
        <v>1173</v>
      </c>
      <c r="AZ1" s="10" t="s">
        <v>1174</v>
      </c>
      <c r="BA1" s="10" t="s">
        <v>1175</v>
      </c>
      <c r="BB1" s="10" t="s">
        <v>1176</v>
      </c>
      <c r="BC1" s="10" t="s">
        <v>1177</v>
      </c>
      <c r="BD1" s="10" t="s">
        <v>1178</v>
      </c>
      <c r="BE1" s="10" t="s">
        <v>1179</v>
      </c>
      <c r="BF1" s="10" t="s">
        <v>1180</v>
      </c>
      <c r="BG1" s="10" t="s">
        <v>1181</v>
      </c>
      <c r="BH1" s="10" t="s">
        <v>1182</v>
      </c>
      <c r="BI1" s="10" t="s">
        <v>1183</v>
      </c>
      <c r="BJ1" s="10" t="s">
        <v>1184</v>
      </c>
      <c r="BK1" s="10" t="s">
        <v>1185</v>
      </c>
      <c r="BL1" s="10" t="s">
        <v>1186</v>
      </c>
      <c r="BM1" s="10" t="s">
        <v>1187</v>
      </c>
      <c r="BN1" s="10" t="s">
        <v>1188</v>
      </c>
      <c r="BO1" s="10" t="s">
        <v>1189</v>
      </c>
      <c r="BP1" s="10" t="s">
        <v>1190</v>
      </c>
      <c r="BQ1" s="10" t="s">
        <v>1191</v>
      </c>
      <c r="BR1" s="10" t="s">
        <v>1192</v>
      </c>
      <c r="BS1" s="10" t="s">
        <v>1193</v>
      </c>
    </row>
    <row r="2" spans="1:87" s="183" customFormat="1" ht="12.6" customHeight="1">
      <c r="A2" s="16" t="str">
        <f>RIGHT(data!C97,3)</f>
        <v>080</v>
      </c>
      <c r="B2" s="16" t="str">
        <f>RIGHT(data!C96,4)</f>
        <v>2022</v>
      </c>
      <c r="C2" s="16" t="s">
        <v>1122</v>
      </c>
      <c r="D2" s="222">
        <f>ROUND(data!C127,0)</f>
        <v>24</v>
      </c>
      <c r="E2" s="222">
        <f>ROUND(data!C128,0)</f>
        <v>42</v>
      </c>
      <c r="F2" s="222">
        <f>ROUND(data!C129,0)</f>
        <v>0</v>
      </c>
      <c r="G2" s="222">
        <f>ROUND(data!C130,0)</f>
        <v>0</v>
      </c>
      <c r="H2" s="222">
        <f>ROUND(data!D127,0)</f>
        <v>84</v>
      </c>
      <c r="I2" s="222">
        <f>ROUND(data!D128,0)</f>
        <v>7909</v>
      </c>
      <c r="J2" s="222">
        <f>ROUND(data!D129,0)</f>
        <v>0</v>
      </c>
      <c r="K2" s="222">
        <f>ROUND(data!D130,0)</f>
        <v>0</v>
      </c>
      <c r="L2" s="222">
        <f>ROUND(data!C132,0)</f>
        <v>0</v>
      </c>
      <c r="M2" s="222">
        <f>ROUND(data!C133,0)</f>
        <v>0</v>
      </c>
      <c r="N2" s="222">
        <f>ROUND(data!C134,0)</f>
        <v>25</v>
      </c>
      <c r="O2" s="222">
        <f>ROUND(data!C135,0)</f>
        <v>0</v>
      </c>
      <c r="P2" s="222">
        <f>ROUND(data!C136,0)</f>
        <v>0</v>
      </c>
      <c r="Q2" s="222">
        <f>ROUND(data!C137,0)</f>
        <v>0</v>
      </c>
      <c r="R2" s="222">
        <f>ROUND(data!C138,0)</f>
        <v>0</v>
      </c>
      <c r="S2" s="222">
        <f>ROUND(data!C139,0)</f>
        <v>0</v>
      </c>
      <c r="T2" s="222">
        <f>ROUND(data!C140,0)</f>
        <v>0</v>
      </c>
      <c r="U2" s="222">
        <f>ROUND(data!C141,0)</f>
        <v>0</v>
      </c>
      <c r="V2" s="222">
        <f>ROUND(data!C142,0)</f>
        <v>0</v>
      </c>
      <c r="W2" s="222">
        <f>ROUND(data!C144,0)</f>
        <v>25</v>
      </c>
      <c r="X2" s="222">
        <f>ROUND(data!C145,0)</f>
        <v>0</v>
      </c>
      <c r="Y2" s="222">
        <f>ROUND(data!B154,0)</f>
        <v>21</v>
      </c>
      <c r="Z2" s="222">
        <f>ROUND(data!B155,0)</f>
        <v>73</v>
      </c>
      <c r="AA2" s="222">
        <f>ROUND(data!B156,0)</f>
        <v>0</v>
      </c>
      <c r="AB2" s="222">
        <f>ROUND(data!B157,0)</f>
        <v>695743</v>
      </c>
      <c r="AC2" s="222">
        <f>ROUND(data!B158,0)</f>
        <v>1853796</v>
      </c>
      <c r="AD2" s="222">
        <f>ROUND(data!C154,0)</f>
        <v>0</v>
      </c>
      <c r="AE2" s="222">
        <f>ROUND(data!C155,0)</f>
        <v>0</v>
      </c>
      <c r="AF2" s="222">
        <f>ROUND(data!C156,0)</f>
        <v>0</v>
      </c>
      <c r="AG2" s="222">
        <f>ROUND(data!C157,0)</f>
        <v>14922</v>
      </c>
      <c r="AH2" s="222">
        <f>ROUND(data!C158,0)</f>
        <v>695809</v>
      </c>
      <c r="AI2" s="222">
        <f>ROUND(data!D154,0)</f>
        <v>3</v>
      </c>
      <c r="AJ2" s="222">
        <f>ROUND(data!D155,0)</f>
        <v>11</v>
      </c>
      <c r="AK2" s="222">
        <f>ROUND(data!D156,0)</f>
        <v>0</v>
      </c>
      <c r="AL2" s="222">
        <f>ROUND(data!D157,0)</f>
        <v>47989</v>
      </c>
      <c r="AM2" s="222">
        <f>ROUND(data!D158,0)</f>
        <v>1651729</v>
      </c>
      <c r="AN2" s="222">
        <f>ROUND(data!B160,0)</f>
        <v>2</v>
      </c>
      <c r="AO2" s="222">
        <f>ROUND(data!B161,0)</f>
        <v>350</v>
      </c>
      <c r="AP2" s="222">
        <f>ROUND(data!B162,0)</f>
        <v>0</v>
      </c>
      <c r="AQ2" s="222">
        <f>ROUND(data!B163,0)</f>
        <v>108066</v>
      </c>
      <c r="AR2" s="222">
        <f>ROUND(data!B164,0)</f>
        <v>0</v>
      </c>
      <c r="AS2" s="222">
        <f>ROUND(data!C160,0)</f>
        <v>18</v>
      </c>
      <c r="AT2" s="222">
        <f>ROUND(data!C161,0)</f>
        <v>2794</v>
      </c>
      <c r="AU2" s="222">
        <f>ROUND(data!C162,0)</f>
        <v>0</v>
      </c>
      <c r="AV2" s="222">
        <f>ROUND(data!C163,0)</f>
        <v>981818</v>
      </c>
      <c r="AW2" s="222">
        <f>ROUND(data!C164,0)</f>
        <v>0</v>
      </c>
      <c r="AX2" s="222">
        <f>ROUND(data!D160,0)</f>
        <v>22</v>
      </c>
      <c r="AY2" s="222">
        <f>ROUND(data!D161,0)</f>
        <v>3572</v>
      </c>
      <c r="AZ2" s="222">
        <f>ROUND(data!D162,0)</f>
        <v>0</v>
      </c>
      <c r="BA2" s="222">
        <f>ROUND(data!D163,0)</f>
        <v>682196</v>
      </c>
      <c r="BB2" s="222">
        <f>ROUND(data!D164,0)</f>
        <v>0</v>
      </c>
      <c r="BC2" s="222">
        <f>ROUND(data!B166,0)</f>
        <v>0</v>
      </c>
      <c r="BD2" s="222">
        <f>ROUND(data!B167,0)</f>
        <v>0</v>
      </c>
      <c r="BE2" s="222">
        <f>ROUND(data!B168,0)</f>
        <v>0</v>
      </c>
      <c r="BF2" s="222">
        <f>ROUND(data!B169,0)</f>
        <v>0</v>
      </c>
      <c r="BG2" s="222">
        <f>ROUND(data!B170,0)</f>
        <v>0</v>
      </c>
      <c r="BH2" s="222">
        <f>ROUND(data!C166,0)</f>
        <v>0</v>
      </c>
      <c r="BI2" s="222">
        <f>ROUND(data!C167,0)</f>
        <v>0</v>
      </c>
      <c r="BJ2" s="222">
        <f>ROUND(data!C168,0)</f>
        <v>0</v>
      </c>
      <c r="BK2" s="222">
        <f>ROUND(data!C169,0)</f>
        <v>0</v>
      </c>
      <c r="BL2" s="222">
        <f>ROUND(data!C170,0)</f>
        <v>0</v>
      </c>
      <c r="BM2" s="222">
        <f>ROUND(data!D166,0)</f>
        <v>0</v>
      </c>
      <c r="BN2" s="222">
        <f>ROUND(data!D167,0)</f>
        <v>0</v>
      </c>
      <c r="BO2" s="222">
        <f>ROUND(data!D168,0)</f>
        <v>0</v>
      </c>
      <c r="BP2" s="222">
        <f>ROUND(data!D169,0)</f>
        <v>0</v>
      </c>
      <c r="BQ2" s="222">
        <f>ROUND(data!D170,0)</f>
        <v>0</v>
      </c>
      <c r="BR2" s="222">
        <f>ROUND(data!B173,0)</f>
        <v>202448</v>
      </c>
      <c r="BS2" s="222">
        <f>ROUND(data!C173,0)</f>
        <v>58909</v>
      </c>
      <c r="BW2" s="66"/>
      <c r="BX2" s="66"/>
      <c r="BY2" s="66"/>
      <c r="BZ2" s="66"/>
      <c r="CA2" s="66"/>
      <c r="CB2" s="66"/>
      <c r="CC2" s="66"/>
      <c r="CD2" s="66"/>
      <c r="CE2" s="66"/>
      <c r="CF2" s="66"/>
      <c r="CG2" s="66"/>
      <c r="CH2" s="66"/>
      <c r="CI2" s="66"/>
    </row>
  </sheetData>
  <sheetProtection algorithmName="SHA-512" hashValue="adDxc50ISvKzuLFjp38ibk20OhlX2ZRRIyFloqeQN5QXUJohWCfHKAKxrIW1fmtQiimWWbjN0lTSNUStZVJUEA==" saltValue="wcIC+7nCgGgXCAWreZThEA==" spinCount="100000" sheet="1" objects="1" scenarios="1"/>
  <pageMargins left="0.7" right="0.7" top="0.75" bottom="0.75" header="0.3" footer="0.3"/>
  <pageSetup orientation="portrait" horizontalDpi="1200" verticalDpi="12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0262-47DE-43C5-9882-A0BA8FFDD40C}">
  <sheetPr codeName="Sheet16"/>
  <dimension ref="A1:DH2"/>
  <sheetViews>
    <sheetView topLeftCell="CF1" workbookViewId="0">
      <selection activeCell="N34" sqref="N34"/>
    </sheetView>
  </sheetViews>
  <sheetFormatPr defaultColWidth="8.6640625" defaultRowHeight="15.75"/>
  <cols>
    <col min="1" max="1" width="13.44140625" style="9" bestFit="1" customWidth="1"/>
    <col min="2" max="2" width="5.21875" style="9" bestFit="1" customWidth="1"/>
    <col min="3" max="4" width="10.5546875" style="9" bestFit="1" customWidth="1"/>
    <col min="5" max="5" width="6.5546875" style="9" bestFit="1" customWidth="1"/>
    <col min="6" max="7" width="10.5546875" style="9" bestFit="1" customWidth="1"/>
    <col min="8" max="8" width="8.88671875" style="9" bestFit="1" customWidth="1"/>
    <col min="9" max="9" width="9.77734375" style="9" bestFit="1" customWidth="1"/>
    <col min="10" max="10" width="7.5546875" style="9" bestFit="1" customWidth="1"/>
    <col min="11" max="13" width="9.5546875" style="9" bestFit="1" customWidth="1"/>
    <col min="14" max="14" width="10.5546875" style="9" bestFit="1" customWidth="1"/>
    <col min="15" max="15" width="8.77734375" style="9" bestFit="1" customWidth="1"/>
    <col min="16" max="16" width="8.88671875" style="9" bestFit="1" customWidth="1"/>
    <col min="17" max="17" width="9.77734375" style="9" bestFit="1" customWidth="1"/>
    <col min="18" max="18" width="9.5546875" style="9" bestFit="1" customWidth="1"/>
    <col min="19" max="20" width="10.5546875" style="9" bestFit="1" customWidth="1"/>
    <col min="21" max="21" width="9.88671875" style="9" bestFit="1" customWidth="1"/>
    <col min="22" max="22" width="10.5546875" style="9" bestFit="1" customWidth="1"/>
    <col min="23" max="23" width="9.5546875" style="9" bestFit="1" customWidth="1"/>
    <col min="24" max="25" width="9.88671875" style="9" bestFit="1" customWidth="1"/>
    <col min="26" max="26" width="11.88671875" style="9" bestFit="1" customWidth="1"/>
    <col min="27" max="27" width="9.5546875" style="9" bestFit="1" customWidth="1"/>
    <col min="28" max="28" width="8.88671875" style="9" bestFit="1" customWidth="1"/>
    <col min="29" max="30" width="10.5546875" style="9" bestFit="1" customWidth="1"/>
    <col min="31" max="31" width="8.21875" style="9" bestFit="1" customWidth="1"/>
    <col min="32" max="32" width="8.77734375" style="9" bestFit="1" customWidth="1"/>
    <col min="33" max="33" width="10.5546875" style="9" bestFit="1" customWidth="1"/>
    <col min="34" max="34" width="8.21875" style="9" bestFit="1" customWidth="1"/>
    <col min="35" max="35" width="7.21875" style="9" bestFit="1" customWidth="1"/>
    <col min="36" max="37" width="9.5546875" style="9" bestFit="1" customWidth="1"/>
    <col min="38" max="38" width="8.6640625" style="9" bestFit="1" customWidth="1"/>
    <col min="39" max="39" width="10.5546875" style="9" bestFit="1" customWidth="1"/>
    <col min="40" max="40" width="9.5546875" style="9" bestFit="1" customWidth="1"/>
    <col min="41" max="41" width="7.5546875" style="9" bestFit="1" customWidth="1"/>
    <col min="42" max="42" width="6.5546875" style="9" bestFit="1" customWidth="1"/>
    <col min="43" max="44" width="9.5546875" style="9" bestFit="1" customWidth="1"/>
    <col min="45" max="45" width="6.77734375" style="9" bestFit="1" customWidth="1"/>
    <col min="46" max="46" width="7.77734375" style="9" bestFit="1" customWidth="1"/>
    <col min="47" max="47" width="10.5546875" style="9" bestFit="1" customWidth="1"/>
    <col min="48" max="48" width="8.44140625" style="9" bestFit="1" customWidth="1"/>
    <col min="49" max="49" width="8.5546875" style="9" bestFit="1" customWidth="1"/>
    <col min="50" max="50" width="8.21875" style="9" bestFit="1" customWidth="1"/>
    <col min="51" max="52" width="9.5546875" style="9" bestFit="1" customWidth="1"/>
    <col min="53" max="53" width="10.5546875" style="9" bestFit="1" customWidth="1"/>
    <col min="54" max="54" width="8.21875" style="9" bestFit="1" customWidth="1"/>
    <col min="55" max="57" width="10.5546875" style="9" bestFit="1" customWidth="1"/>
    <col min="58" max="59" width="7.5546875" style="9" bestFit="1" customWidth="1"/>
    <col min="60" max="60" width="8.5546875" style="9" bestFit="1" customWidth="1"/>
    <col min="61" max="61" width="7.5546875" style="9" bestFit="1" customWidth="1"/>
    <col min="62" max="62" width="7.44140625" style="9" bestFit="1" customWidth="1"/>
    <col min="63" max="63" width="11.88671875" style="9" customWidth="1"/>
    <col min="64" max="66" width="11.88671875" style="9" bestFit="1" customWidth="1"/>
    <col min="67" max="67" width="9.5546875" style="9" bestFit="1" customWidth="1"/>
    <col min="68" max="68" width="7.5546875" style="9" bestFit="1" customWidth="1"/>
    <col min="69" max="70" width="10.5546875" style="9" bestFit="1" customWidth="1"/>
    <col min="71" max="71" width="9.44140625" style="9" bestFit="1" customWidth="1"/>
    <col min="72" max="73" width="9.88671875" style="9" bestFit="1" customWidth="1"/>
    <col min="74" max="74" width="10.5546875" style="9" bestFit="1" customWidth="1"/>
    <col min="75" max="75" width="9.21875" style="9" bestFit="1" customWidth="1"/>
    <col min="76" max="76" width="9.88671875" style="9" bestFit="1" customWidth="1"/>
    <col min="77" max="77" width="10.21875" style="9" bestFit="1" customWidth="1"/>
    <col min="78" max="78" width="9.77734375" style="9" bestFit="1" customWidth="1"/>
    <col min="79" max="80" width="10.5546875" style="9" bestFit="1" customWidth="1"/>
    <col min="81" max="81" width="8.6640625" style="9" bestFit="1" customWidth="1"/>
    <col min="82" max="85" width="10.5546875" style="9" bestFit="1" customWidth="1"/>
    <col min="86" max="86" width="9" style="9" bestFit="1" customWidth="1"/>
    <col min="87" max="87" width="10.5546875" style="9" bestFit="1" customWidth="1"/>
    <col min="88" max="89" width="9.5546875" style="9" bestFit="1" customWidth="1"/>
    <col min="90" max="90" width="8.6640625" style="9" bestFit="1" customWidth="1"/>
    <col min="91" max="91" width="9" style="9" bestFit="1" customWidth="1"/>
    <col min="92" max="92" width="9.5546875" style="9" bestFit="1" customWidth="1"/>
    <col min="93" max="93" width="9" style="9" bestFit="1" customWidth="1"/>
    <col min="94" max="95" width="8.6640625" style="9" bestFit="1" customWidth="1"/>
    <col min="96" max="96" width="6.6640625" style="9" bestFit="1" customWidth="1"/>
    <col min="97" max="97" width="5.88671875" style="9" bestFit="1" customWidth="1"/>
    <col min="98" max="98" width="6.5546875" style="9" bestFit="1" customWidth="1"/>
    <col min="99" max="100" width="7.44140625" style="9" bestFit="1" customWidth="1"/>
    <col min="101" max="101" width="6.88671875" style="9" bestFit="1" customWidth="1"/>
    <col min="102" max="106" width="7.44140625" style="9" bestFit="1" customWidth="1"/>
    <col min="107" max="108" width="7.5546875" style="9" bestFit="1" customWidth="1"/>
    <col min="109" max="109" width="10.5546875" style="12" bestFit="1" customWidth="1"/>
    <col min="110" max="110" width="11.44140625" style="9" bestFit="1" customWidth="1"/>
    <col min="111" max="111" width="7.44140625" style="9" bestFit="1" customWidth="1"/>
    <col min="112" max="112" width="6.44140625" style="9" customWidth="1"/>
    <col min="113" max="114" width="8.6640625" style="9" customWidth="1"/>
    <col min="115" max="16384" width="8.6640625" style="9"/>
  </cols>
  <sheetData>
    <row r="1" spans="1:112" s="10" customFormat="1" ht="12.75" customHeight="1">
      <c r="A1" s="10" t="s">
        <v>1194</v>
      </c>
      <c r="B1" s="16" t="s">
        <v>1195</v>
      </c>
      <c r="C1" s="16" t="s">
        <v>1196</v>
      </c>
      <c r="D1" s="10" t="s">
        <v>1197</v>
      </c>
      <c r="E1" s="10" t="s">
        <v>1198</v>
      </c>
      <c r="F1" s="10" t="s">
        <v>1199</v>
      </c>
      <c r="G1" s="10" t="s">
        <v>1200</v>
      </c>
      <c r="H1" s="10" t="s">
        <v>1201</v>
      </c>
      <c r="I1" s="10" t="s">
        <v>1202</v>
      </c>
      <c r="J1" s="10" t="s">
        <v>1203</v>
      </c>
      <c r="K1" s="10" t="s">
        <v>1204</v>
      </c>
      <c r="L1" s="10" t="s">
        <v>1205</v>
      </c>
      <c r="M1" s="10" t="s">
        <v>1206</v>
      </c>
      <c r="N1" s="10" t="s">
        <v>1207</v>
      </c>
      <c r="O1" s="10" t="s">
        <v>1208</v>
      </c>
      <c r="P1" s="10" t="s">
        <v>1209</v>
      </c>
      <c r="Q1" s="10" t="s">
        <v>1210</v>
      </c>
      <c r="R1" s="10" t="s">
        <v>1211</v>
      </c>
      <c r="S1" s="10" t="s">
        <v>1212</v>
      </c>
      <c r="T1" s="10" t="s">
        <v>1213</v>
      </c>
      <c r="U1" s="10" t="s">
        <v>1214</v>
      </c>
      <c r="V1" s="10" t="s">
        <v>1215</v>
      </c>
      <c r="W1" s="10" t="s">
        <v>1216</v>
      </c>
      <c r="X1" s="10" t="s">
        <v>1217</v>
      </c>
      <c r="Y1" s="10" t="s">
        <v>1218</v>
      </c>
      <c r="Z1" s="10" t="s">
        <v>1219</v>
      </c>
      <c r="AA1" s="10" t="s">
        <v>1220</v>
      </c>
      <c r="AB1" s="10" t="s">
        <v>1221</v>
      </c>
      <c r="AC1" s="10" t="s">
        <v>1222</v>
      </c>
      <c r="AD1" s="10" t="s">
        <v>1223</v>
      </c>
      <c r="AE1" s="10" t="s">
        <v>1224</v>
      </c>
      <c r="AF1" s="10" t="s">
        <v>1225</v>
      </c>
      <c r="AG1" s="10" t="s">
        <v>1226</v>
      </c>
      <c r="AH1" s="10" t="s">
        <v>1227</v>
      </c>
      <c r="AI1" s="10" t="s">
        <v>1228</v>
      </c>
      <c r="AJ1" s="10" t="s">
        <v>1229</v>
      </c>
      <c r="AK1" s="10" t="s">
        <v>1230</v>
      </c>
      <c r="AL1" s="10" t="s">
        <v>1231</v>
      </c>
      <c r="AM1" s="10" t="s">
        <v>1232</v>
      </c>
      <c r="AN1" s="10" t="s">
        <v>1233</v>
      </c>
      <c r="AO1" s="10" t="s">
        <v>1234</v>
      </c>
      <c r="AP1" s="10" t="s">
        <v>1235</v>
      </c>
      <c r="AQ1" s="10" t="s">
        <v>1236</v>
      </c>
      <c r="AR1" s="10" t="s">
        <v>1237</v>
      </c>
      <c r="AS1" s="10" t="s">
        <v>1238</v>
      </c>
      <c r="AT1" s="10" t="s">
        <v>1239</v>
      </c>
      <c r="AU1" s="10" t="s">
        <v>1240</v>
      </c>
      <c r="AV1" s="10" t="s">
        <v>1241</v>
      </c>
      <c r="AW1" s="10" t="s">
        <v>1242</v>
      </c>
      <c r="AX1" s="10" t="s">
        <v>1243</v>
      </c>
      <c r="AY1" s="10" t="s">
        <v>1244</v>
      </c>
      <c r="AZ1" s="10" t="s">
        <v>1245</v>
      </c>
      <c r="BA1" s="10" t="s">
        <v>1246</v>
      </c>
      <c r="BB1" s="10" t="s">
        <v>1247</v>
      </c>
      <c r="BC1" s="10" t="s">
        <v>1248</v>
      </c>
      <c r="BD1" s="10" t="s">
        <v>1249</v>
      </c>
      <c r="BE1" s="10" t="s">
        <v>1250</v>
      </c>
      <c r="BF1" s="10" t="s">
        <v>1251</v>
      </c>
      <c r="BG1" s="10" t="s">
        <v>1252</v>
      </c>
      <c r="BH1" s="10" t="s">
        <v>1253</v>
      </c>
      <c r="BI1" s="10" t="s">
        <v>1254</v>
      </c>
      <c r="BJ1" s="10" t="s">
        <v>1255</v>
      </c>
      <c r="BK1" s="10" t="s">
        <v>1256</v>
      </c>
      <c r="BL1" s="10" t="s">
        <v>1257</v>
      </c>
      <c r="BM1" s="10" t="s">
        <v>1258</v>
      </c>
      <c r="BN1" s="10" t="s">
        <v>1259</v>
      </c>
      <c r="BO1" s="10" t="s">
        <v>1260</v>
      </c>
      <c r="BP1" s="10" t="s">
        <v>1261</v>
      </c>
      <c r="BQ1" s="10" t="s">
        <v>1262</v>
      </c>
      <c r="BR1" s="10" t="s">
        <v>1263</v>
      </c>
      <c r="BS1" s="10" t="s">
        <v>1264</v>
      </c>
      <c r="BT1" s="10" t="s">
        <v>1265</v>
      </c>
      <c r="BU1" s="10" t="s">
        <v>1266</v>
      </c>
      <c r="BV1" s="10" t="s">
        <v>1267</v>
      </c>
      <c r="BW1" s="10" t="s">
        <v>1268</v>
      </c>
      <c r="BX1" s="10" t="s">
        <v>1269</v>
      </c>
      <c r="BY1" s="10" t="s">
        <v>1270</v>
      </c>
      <c r="BZ1" s="10" t="s">
        <v>1271</v>
      </c>
      <c r="CA1" s="10" t="s">
        <v>1272</v>
      </c>
      <c r="CB1" s="10" t="s">
        <v>1273</v>
      </c>
      <c r="CC1" s="10" t="s">
        <v>1274</v>
      </c>
      <c r="CD1" s="10" t="s">
        <v>1275</v>
      </c>
      <c r="CE1" s="10" t="s">
        <v>1276</v>
      </c>
      <c r="CF1" s="10" t="s">
        <v>1277</v>
      </c>
      <c r="CG1" s="10" t="s">
        <v>1278</v>
      </c>
      <c r="CH1" s="10" t="s">
        <v>1279</v>
      </c>
      <c r="CI1" s="10" t="s">
        <v>1280</v>
      </c>
      <c r="CJ1" s="10" t="s">
        <v>1281</v>
      </c>
      <c r="CK1" s="10" t="s">
        <v>1282</v>
      </c>
      <c r="CL1" s="10" t="s">
        <v>1283</v>
      </c>
      <c r="CM1" s="10" t="s">
        <v>1284</v>
      </c>
      <c r="CN1" s="10" t="s">
        <v>1285</v>
      </c>
      <c r="CO1" s="10" t="s">
        <v>1286</v>
      </c>
      <c r="CP1" s="10" t="s">
        <v>1287</v>
      </c>
      <c r="CQ1" s="211" t="s">
        <v>1288</v>
      </c>
      <c r="CR1" s="211" t="s">
        <v>1289</v>
      </c>
      <c r="CS1" s="211" t="s">
        <v>1290</v>
      </c>
      <c r="CT1" s="211" t="s">
        <v>1291</v>
      </c>
      <c r="CU1" s="211" t="s">
        <v>1292</v>
      </c>
      <c r="CV1" s="211" t="s">
        <v>1293</v>
      </c>
      <c r="CW1" s="211" t="s">
        <v>1294</v>
      </c>
      <c r="CX1" s="211" t="s">
        <v>1295</v>
      </c>
      <c r="CY1" s="211" t="s">
        <v>1296</v>
      </c>
      <c r="CZ1" s="211" t="s">
        <v>1297</v>
      </c>
      <c r="DA1" s="211" t="s">
        <v>1298</v>
      </c>
      <c r="DB1" s="211" t="s">
        <v>1299</v>
      </c>
      <c r="DC1" s="211" t="s">
        <v>1300</v>
      </c>
      <c r="DD1" s="211" t="s">
        <v>1301</v>
      </c>
      <c r="DE1" s="10" t="s">
        <v>1302</v>
      </c>
      <c r="DF1" s="10" t="s">
        <v>1303</v>
      </c>
      <c r="DG1" s="10" t="s">
        <v>1304</v>
      </c>
      <c r="DH1" s="10" t="s">
        <v>1305</v>
      </c>
    </row>
    <row r="2" spans="1:112" s="183" customFormat="1" ht="12.6" customHeight="1">
      <c r="A2" s="223" t="str">
        <f>RIGHT(data!C97,3)</f>
        <v>080</v>
      </c>
      <c r="B2" s="224" t="str">
        <f>RIGHT(data!C96,4)</f>
        <v>2022</v>
      </c>
      <c r="C2" s="16" t="s">
        <v>1122</v>
      </c>
      <c r="D2" s="222">
        <f>ROUND(data!C266,0)</f>
        <v>7030094</v>
      </c>
      <c r="E2" s="222">
        <f>ROUND(data!C267,0)</f>
        <v>0</v>
      </c>
      <c r="F2" s="222">
        <f>ROUND(data!C268,0)</f>
        <v>1731244</v>
      </c>
      <c r="G2" s="222">
        <f>ROUND(data!C269,0)</f>
        <v>0</v>
      </c>
      <c r="H2" s="222">
        <f>ROUND(data!C270,0)</f>
        <v>0</v>
      </c>
      <c r="I2" s="222">
        <f>ROUND(data!C271,0)</f>
        <v>9267</v>
      </c>
      <c r="J2" s="222">
        <f>ROUND(data!C272,0)</f>
        <v>0</v>
      </c>
      <c r="K2" s="222">
        <f>ROUND(data!C273,0)</f>
        <v>225170</v>
      </c>
      <c r="L2" s="222">
        <f>ROUND(data!C274,0)</f>
        <v>136507</v>
      </c>
      <c r="M2" s="222">
        <f>ROUND(data!C275,0)</f>
        <v>0</v>
      </c>
      <c r="N2" s="222">
        <f>ROUND(data!C278,0)</f>
        <v>113042</v>
      </c>
      <c r="O2" s="222">
        <f>ROUND(data!C279,0)</f>
        <v>0</v>
      </c>
      <c r="P2" s="222">
        <f>ROUND(data!C280,0)</f>
        <v>0</v>
      </c>
      <c r="Q2" s="222">
        <f>ROUND(data!C283,0)</f>
        <v>16481</v>
      </c>
      <c r="R2" s="222">
        <f>ROUND(data!C284,0)</f>
        <v>443865</v>
      </c>
      <c r="S2" s="222">
        <f>ROUND(data!C285,0)</f>
        <v>3496106</v>
      </c>
      <c r="T2" s="222">
        <f>ROUND(data!C286,0)</f>
        <v>8131923</v>
      </c>
      <c r="U2" s="222">
        <f>ROUND(data!C287,0)</f>
        <v>0</v>
      </c>
      <c r="V2" s="222">
        <f>ROUND(data!C288,0)</f>
        <v>1391758</v>
      </c>
      <c r="W2" s="222">
        <f>ROUND(data!C289,0)</f>
        <v>87117</v>
      </c>
      <c r="X2" s="222">
        <f>ROUND(data!C290,0)</f>
        <v>699040</v>
      </c>
      <c r="Y2" s="222">
        <f>ROUND(data!C291,0)</f>
        <v>0</v>
      </c>
      <c r="Z2" s="222">
        <f>ROUND(data!C292,0)</f>
        <v>9984845</v>
      </c>
      <c r="AA2" s="222">
        <f>ROUND(data!C295,0)</f>
        <v>0</v>
      </c>
      <c r="AB2" s="222">
        <f>ROUND(data!C296,0)</f>
        <v>0</v>
      </c>
      <c r="AC2" s="222">
        <f>ROUND(data!C297,0)</f>
        <v>0</v>
      </c>
      <c r="AD2" s="222">
        <f>ROUND(data!C298,0)</f>
        <v>0</v>
      </c>
      <c r="AE2" s="222">
        <f>ROUND(data!C302,0)</f>
        <v>0</v>
      </c>
      <c r="AF2" s="222">
        <f>ROUND(data!C303,0)</f>
        <v>0</v>
      </c>
      <c r="AG2" s="222">
        <f>ROUND(data!C304,0)</f>
        <v>0</v>
      </c>
      <c r="AH2" s="222">
        <f>ROUND(data!C305,0)</f>
        <v>0</v>
      </c>
      <c r="AI2" s="222">
        <f>ROUND(data!C314,0)</f>
        <v>0</v>
      </c>
      <c r="AJ2" s="222">
        <f>ROUND(data!C315,0)</f>
        <v>290964</v>
      </c>
      <c r="AK2" s="222">
        <f>ROUND(data!C316,0)</f>
        <v>585569</v>
      </c>
      <c r="AL2" s="222">
        <f>ROUND(data!C317,0)</f>
        <v>1605</v>
      </c>
      <c r="AM2" s="222">
        <f>ROUND(data!C318,0)</f>
        <v>0</v>
      </c>
      <c r="AN2" s="222">
        <f>ROUND(data!C319,0)</f>
        <v>325000</v>
      </c>
      <c r="AO2" s="222">
        <f>ROUND(data!C320,0)</f>
        <v>0</v>
      </c>
      <c r="AP2" s="222">
        <f>ROUND(data!C321,0)</f>
        <v>0</v>
      </c>
      <c r="AQ2" s="222">
        <f>ROUND(data!C322,0)</f>
        <v>16261</v>
      </c>
      <c r="AR2" s="222">
        <f>ROUND(data!C323,0)</f>
        <v>226061</v>
      </c>
      <c r="AS2" s="222">
        <f>ROUND(data!C326,0)</f>
        <v>0</v>
      </c>
      <c r="AT2" s="222">
        <f>ROUND(data!C327,0)</f>
        <v>0</v>
      </c>
      <c r="AU2" s="222">
        <f>ROUND(data!C328,0)</f>
        <v>0</v>
      </c>
      <c r="AV2" s="222">
        <f>ROUND(data!C331,0)</f>
        <v>0</v>
      </c>
      <c r="AW2" s="222">
        <f>ROUND(data!C332,0)</f>
        <v>0</v>
      </c>
      <c r="AX2" s="222">
        <f>ROUND(data!C333,0)</f>
        <v>343861</v>
      </c>
      <c r="AY2" s="222">
        <f>ROUND(data!C334,0)</f>
        <v>60456</v>
      </c>
      <c r="AZ2" s="222">
        <f>ROUND(data!C335,0)</f>
        <v>0</v>
      </c>
      <c r="BA2" s="222">
        <f>ROUND(data!C336,0)</f>
        <v>0</v>
      </c>
      <c r="BB2" s="222">
        <f>ROUND(data!C337,0)</f>
        <v>0</v>
      </c>
      <c r="BC2" s="222">
        <f>ROUND(data!C338,0)</f>
        <v>0</v>
      </c>
      <c r="BD2" s="222">
        <f>ROUND(data!C339,0)</f>
        <v>0</v>
      </c>
      <c r="BE2" s="222">
        <f>ROUND(data!C343,0)</f>
        <v>0</v>
      </c>
      <c r="BF2" s="222">
        <f>ROUND(data!C345,0)</f>
        <v>0</v>
      </c>
      <c r="BG2" s="222">
        <f>ROUND(data!C346,0)</f>
        <v>0</v>
      </c>
      <c r="BH2" s="222">
        <f>ROUND(data!C347,0)</f>
        <v>0</v>
      </c>
      <c r="BI2" s="222">
        <f>ROUND(data!C348,0)</f>
        <v>11903053</v>
      </c>
      <c r="BJ2" s="222">
        <f>ROUND(data!C349,0)</f>
        <v>0</v>
      </c>
      <c r="BK2" s="222">
        <f>ROUND(data!CE60,2)</f>
        <v>70.44</v>
      </c>
      <c r="BL2" s="222">
        <f>ROUND(data!C358,0)</f>
        <v>2530734</v>
      </c>
      <c r="BM2" s="222">
        <f>ROUND(data!C359,0)</f>
        <v>4201334</v>
      </c>
      <c r="BN2" s="222">
        <f>ROUND(data!C363,0)</f>
        <v>-3193755</v>
      </c>
      <c r="BO2" s="222">
        <f>ROUND(data!C364,0)</f>
        <v>54469</v>
      </c>
      <c r="BP2" s="222">
        <f>ROUND(data!C365,0)</f>
        <v>0</v>
      </c>
      <c r="BQ2" s="222">
        <f>ROUND(data!D381,0)</f>
        <v>80967</v>
      </c>
      <c r="BR2" s="222">
        <f>ROUND(data!C370,0)</f>
        <v>0</v>
      </c>
      <c r="BS2" s="222">
        <f>ROUND(data!C371,0)</f>
        <v>35759</v>
      </c>
      <c r="BT2" s="222">
        <f>ROUND(data!C372,0)</f>
        <v>0</v>
      </c>
      <c r="BU2" s="222">
        <f>ROUND(data!C373,0)</f>
        <v>0</v>
      </c>
      <c r="BV2" s="222">
        <f>ROUND(data!C374,0)</f>
        <v>0</v>
      </c>
      <c r="BW2" s="222">
        <f>ROUND(data!C375,0)</f>
        <v>0</v>
      </c>
      <c r="BX2" s="222">
        <f>ROUND(data!C376,0)</f>
        <v>0</v>
      </c>
      <c r="BY2" s="222">
        <f>ROUND(data!C377,0)</f>
        <v>0</v>
      </c>
      <c r="BZ2" s="222">
        <f>ROUND(data!C378,0)</f>
        <v>0</v>
      </c>
      <c r="CA2" s="222">
        <f>ROUND(data!C379,0)</f>
        <v>0</v>
      </c>
      <c r="CB2" s="222">
        <f>ROUND(data!C380,0)</f>
        <v>45208</v>
      </c>
      <c r="CC2" s="222">
        <f>ROUND(data!C382,0)</f>
        <v>0</v>
      </c>
      <c r="CD2" s="222">
        <f>ROUND(data!C389,0)</f>
        <v>5045256</v>
      </c>
      <c r="CE2" s="222">
        <f>ROUND(data!C390,0)</f>
        <v>1148134</v>
      </c>
      <c r="CF2" s="222">
        <f>ROUND(data!C391,0)</f>
        <v>1904397</v>
      </c>
      <c r="CG2" s="222">
        <f>ROUND(data!C392,0)</f>
        <v>726752</v>
      </c>
      <c r="CH2" s="222">
        <f>ROUND(data!C393,0)</f>
        <v>233806</v>
      </c>
      <c r="CI2" s="222">
        <f>ROUND(data!C394,0)</f>
        <v>1551648</v>
      </c>
      <c r="CJ2" s="222">
        <f>ROUND(data!C395,0)</f>
        <v>716396</v>
      </c>
      <c r="CK2" s="222">
        <f>ROUND(data!C396,0)</f>
        <v>6539</v>
      </c>
      <c r="CL2" s="222">
        <f>ROUND(data!C397,0)</f>
        <v>104436</v>
      </c>
      <c r="CM2" s="222">
        <f>ROUND(data!C398,0)</f>
        <v>29488</v>
      </c>
      <c r="CN2" s="222">
        <f>ROUND(data!C399,0)</f>
        <v>42012</v>
      </c>
      <c r="CO2" s="222">
        <f>ROUND(data!C362,0)</f>
        <v>86199</v>
      </c>
      <c r="CP2" s="222">
        <f>ROUND(data!D415,0)</f>
        <v>489880</v>
      </c>
      <c r="CQ2" s="65">
        <f>ROUND(data!C401,0)</f>
        <v>0</v>
      </c>
      <c r="CR2" s="65">
        <f>ROUND(data!C402,0)</f>
        <v>0</v>
      </c>
      <c r="CS2" s="65">
        <f>ROUND(data!C403,0)</f>
        <v>0</v>
      </c>
      <c r="CT2" s="65">
        <f>ROUND(data!C404,0)</f>
        <v>0</v>
      </c>
      <c r="CU2" s="65">
        <f>ROUND(data!C405,0)</f>
        <v>0</v>
      </c>
      <c r="CV2" s="65">
        <f>ROUND(data!C406,0)</f>
        <v>0</v>
      </c>
      <c r="CW2" s="65">
        <f>ROUND(data!C407,0)</f>
        <v>0</v>
      </c>
      <c r="CX2" s="65">
        <f>ROUND(data!C408,0)</f>
        <v>0</v>
      </c>
      <c r="CY2" s="65">
        <f>ROUND(data!C409,0)</f>
        <v>0</v>
      </c>
      <c r="CZ2" s="65">
        <f>ROUND(data!C410,0)</f>
        <v>84785</v>
      </c>
      <c r="DA2" s="65">
        <f>ROUND(data!C411,0)</f>
        <v>89192</v>
      </c>
      <c r="DB2" s="65">
        <f>ROUND(data!C412,0)</f>
        <v>0</v>
      </c>
      <c r="DC2" s="65">
        <f>ROUND(data!C413,0)</f>
        <v>0</v>
      </c>
      <c r="DD2" s="65">
        <f>ROUND(data!C414,0)</f>
        <v>315903</v>
      </c>
      <c r="DE2" s="65">
        <f>ROUND(data!C419,0)</f>
        <v>0</v>
      </c>
      <c r="DF2" s="222">
        <f>ROUND(data!D420,0)</f>
        <v>1332025</v>
      </c>
      <c r="DG2" s="222">
        <f>ROUND(data!C422,0)</f>
        <v>0</v>
      </c>
      <c r="DH2" s="222">
        <f>ROUND(data!C423,0)</f>
        <v>0</v>
      </c>
    </row>
  </sheetData>
  <sheetProtection algorithmName="SHA-512" hashValue="C3wNTkp9XBSvRanqh0zz96nK7VCyr+s0vVv8MYvC397mS2JBrRREtBL0coTDBqe6lbp+3vhSobO+Ew171lqmXw==" saltValue="Dt4hBLHrPS7h4tLtq3VkIg==" spinCount="100000" sheet="1" objects="1" scenarios="1"/>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9440D-E581-45BB-A324-913CF80E7D4E}">
  <sheetPr codeName="Sheet17"/>
  <dimension ref="A1:CK80"/>
  <sheetViews>
    <sheetView workbookViewId="0">
      <selection activeCell="N34" sqref="N34"/>
    </sheetView>
  </sheetViews>
  <sheetFormatPr defaultColWidth="8.6640625" defaultRowHeight="15.75"/>
  <cols>
    <col min="1" max="1" width="12.6640625" style="9" bestFit="1" customWidth="1"/>
    <col min="2" max="2" width="5.21875" style="9" bestFit="1" customWidth="1"/>
    <col min="3" max="3" width="13.88671875" style="9" bestFit="1" customWidth="1"/>
    <col min="4" max="4" width="10.5546875" style="9" bestFit="1" customWidth="1"/>
    <col min="5" max="37" width="12.5546875" style="9" customWidth="1"/>
    <col min="38" max="39" width="8.6640625" style="9" customWidth="1"/>
    <col min="40" max="16384" width="8.6640625" style="9"/>
  </cols>
  <sheetData>
    <row r="1" spans="1:89" s="10" customFormat="1" ht="12.6" customHeight="1">
      <c r="A1" s="10" t="s">
        <v>1306</v>
      </c>
      <c r="B1" s="16" t="s">
        <v>1307</v>
      </c>
      <c r="C1" s="10" t="s">
        <v>1308</v>
      </c>
      <c r="D1" s="16" t="s">
        <v>1309</v>
      </c>
      <c r="E1" s="10" t="s">
        <v>1310</v>
      </c>
      <c r="F1" s="10" t="s">
        <v>1311</v>
      </c>
      <c r="G1" s="10" t="s">
        <v>1312</v>
      </c>
      <c r="H1" s="10" t="s">
        <v>1313</v>
      </c>
      <c r="I1" s="10" t="s">
        <v>1314</v>
      </c>
      <c r="J1" s="10" t="s">
        <v>1315</v>
      </c>
      <c r="K1" s="10" t="s">
        <v>1316</v>
      </c>
      <c r="L1" s="10" t="s">
        <v>1317</v>
      </c>
      <c r="M1" s="10" t="s">
        <v>1318</v>
      </c>
      <c r="N1" s="10" t="s">
        <v>1319</v>
      </c>
      <c r="O1" s="10" t="s">
        <v>1320</v>
      </c>
      <c r="P1" s="10" t="s">
        <v>1288</v>
      </c>
      <c r="Q1" s="10" t="s">
        <v>1289</v>
      </c>
      <c r="R1" s="10" t="s">
        <v>1290</v>
      </c>
      <c r="S1" s="10" t="s">
        <v>1291</v>
      </c>
      <c r="T1" s="10" t="s">
        <v>1292</v>
      </c>
      <c r="U1" s="10" t="s">
        <v>1293</v>
      </c>
      <c r="V1" s="10" t="s">
        <v>1294</v>
      </c>
      <c r="W1" s="10" t="s">
        <v>1295</v>
      </c>
      <c r="X1" s="10" t="s">
        <v>1296</v>
      </c>
      <c r="Y1" s="10" t="s">
        <v>1297</v>
      </c>
      <c r="Z1" s="10" t="s">
        <v>1298</v>
      </c>
      <c r="AA1" s="10" t="s">
        <v>1299</v>
      </c>
      <c r="AB1" s="10" t="s">
        <v>1300</v>
      </c>
      <c r="AC1" s="10" t="s">
        <v>1301</v>
      </c>
      <c r="AD1" s="10" t="s">
        <v>1321</v>
      </c>
      <c r="AE1" s="10" t="s">
        <v>1322</v>
      </c>
      <c r="AF1" s="10" t="s">
        <v>1323</v>
      </c>
      <c r="AG1" s="10" t="s">
        <v>1324</v>
      </c>
      <c r="AH1" s="10" t="s">
        <v>1325</v>
      </c>
      <c r="AI1" s="10" t="s">
        <v>1326</v>
      </c>
      <c r="AJ1" s="10" t="s">
        <v>1327</v>
      </c>
      <c r="AK1" s="10" t="s">
        <v>1328</v>
      </c>
      <c r="AM1" s="18"/>
      <c r="AN1" s="18"/>
      <c r="AO1" s="18"/>
      <c r="AP1" s="18"/>
    </row>
    <row r="2" spans="1:89" s="183" customFormat="1" ht="12.6" customHeight="1">
      <c r="A2" s="16" t="str">
        <f>RIGHT(data!$C$97,3)</f>
        <v>080</v>
      </c>
      <c r="B2" s="224" t="str">
        <f>RIGHT(data!$C$96,4)</f>
        <v>2022</v>
      </c>
      <c r="C2" s="16" t="str">
        <f>data!C$55</f>
        <v>6010</v>
      </c>
      <c r="D2" s="16" t="s">
        <v>1122</v>
      </c>
      <c r="E2" s="222">
        <f>ROUND(data!C59,0)</f>
        <v>0</v>
      </c>
      <c r="F2" s="212">
        <f>ROUND(data!C60,2)</f>
        <v>0</v>
      </c>
      <c r="G2" s="222">
        <f>ROUND(data!C61,0)</f>
        <v>0</v>
      </c>
      <c r="H2" s="222">
        <f>ROUND(data!C62,0)</f>
        <v>0</v>
      </c>
      <c r="I2" s="222">
        <f>ROUND(data!C63,0)</f>
        <v>0</v>
      </c>
      <c r="J2" s="222">
        <f>ROUND(data!C64,0)</f>
        <v>0</v>
      </c>
      <c r="K2" s="222">
        <f>ROUND(data!C65,0)</f>
        <v>0</v>
      </c>
      <c r="L2" s="222">
        <f>ROUND(data!C66,0)</f>
        <v>0</v>
      </c>
      <c r="M2" s="66">
        <f>ROUND(data!C67,0)</f>
        <v>0</v>
      </c>
      <c r="N2" s="222">
        <f>ROUND(data!C68,0)</f>
        <v>0</v>
      </c>
      <c r="O2" s="222">
        <f>ROUND(data!C69,0)</f>
        <v>0</v>
      </c>
      <c r="P2" s="222">
        <f>ROUND(data!C70,0)</f>
        <v>0</v>
      </c>
      <c r="Q2" s="222">
        <f>ROUND(data!C71,0)</f>
        <v>0</v>
      </c>
      <c r="R2" s="222">
        <f>ROUND(data!C72,0)</f>
        <v>0</v>
      </c>
      <c r="S2" s="222">
        <f>ROUND(data!C73,0)</f>
        <v>0</v>
      </c>
      <c r="T2" s="222">
        <f>ROUND(data!C74,0)</f>
        <v>0</v>
      </c>
      <c r="U2" s="222">
        <f>ROUND(data!C75,0)</f>
        <v>0</v>
      </c>
      <c r="V2" s="222">
        <f>ROUND(data!C76,0)</f>
        <v>0</v>
      </c>
      <c r="W2" s="222">
        <f>ROUND(data!C77,0)</f>
        <v>0</v>
      </c>
      <c r="X2" s="222">
        <f>ROUND(data!C78,0)</f>
        <v>0</v>
      </c>
      <c r="Y2" s="222">
        <f>ROUND(data!C79,0)</f>
        <v>0</v>
      </c>
      <c r="Z2" s="222">
        <f>ROUND(data!C80,0)</f>
        <v>0</v>
      </c>
      <c r="AA2" s="222">
        <f>ROUND(data!C81,0)</f>
        <v>0</v>
      </c>
      <c r="AB2" s="222">
        <f>ROUND(data!C82,0)</f>
        <v>0</v>
      </c>
      <c r="AC2" s="222">
        <f>ROUND(data!C83,0)</f>
        <v>0</v>
      </c>
      <c r="AD2" s="222">
        <f>ROUND(data!C84,0)</f>
        <v>0</v>
      </c>
      <c r="AE2" s="222">
        <f>ROUND(data!C89,0)</f>
        <v>0</v>
      </c>
      <c r="AF2" s="222">
        <f>ROUND(data!C87,0)</f>
        <v>0</v>
      </c>
      <c r="AG2" s="222">
        <f>IF(data!C90&gt;0,ROUND(data!C90,0),0)</f>
        <v>0</v>
      </c>
      <c r="AH2" s="222">
        <f>IF(data!C91&gt;0,ROUND(data!C91,0),0)</f>
        <v>0</v>
      </c>
      <c r="AI2" s="222">
        <f>IF(data!C92&gt;0,ROUND(data!C92,0),0)</f>
        <v>0</v>
      </c>
      <c r="AJ2" s="222">
        <f>IF(data!C93&gt;0,ROUND(data!C93,0),0)</f>
        <v>0</v>
      </c>
      <c r="AK2" s="212">
        <f>IF(data!C94&gt;0,ROUND(data!C94,2),0)</f>
        <v>0</v>
      </c>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row>
    <row r="3" spans="1:89" s="12" customFormat="1" ht="12.6" customHeight="1">
      <c r="A3" s="16" t="str">
        <f>RIGHT(data!$C$97,3)</f>
        <v>080</v>
      </c>
      <c r="B3" s="224" t="str">
        <f>RIGHT(data!$C$96,4)</f>
        <v>2022</v>
      </c>
      <c r="C3" s="16" t="str">
        <f>data!D$55</f>
        <v>6030</v>
      </c>
      <c r="D3" s="16" t="s">
        <v>1122</v>
      </c>
      <c r="E3" s="222">
        <f>ROUND(data!D59,0)</f>
        <v>0</v>
      </c>
      <c r="F3" s="212">
        <f>ROUND(data!D60,2)</f>
        <v>0</v>
      </c>
      <c r="G3" s="222">
        <f>ROUND(data!D61,0)</f>
        <v>0</v>
      </c>
      <c r="H3" s="222">
        <f>ROUND(data!D62,0)</f>
        <v>0</v>
      </c>
      <c r="I3" s="222">
        <f>ROUND(data!D63,0)</f>
        <v>0</v>
      </c>
      <c r="J3" s="222">
        <f>ROUND(data!D64,0)</f>
        <v>0</v>
      </c>
      <c r="K3" s="222">
        <f>ROUND(data!D65,0)</f>
        <v>0</v>
      </c>
      <c r="L3" s="222">
        <f>ROUND(data!D66,0)</f>
        <v>0</v>
      </c>
      <c r="M3" s="66">
        <f>ROUND(data!D67,0)</f>
        <v>0</v>
      </c>
      <c r="N3" s="222">
        <f>ROUND(data!D68,0)</f>
        <v>0</v>
      </c>
      <c r="O3" s="222">
        <f>ROUND(data!D69,0)</f>
        <v>0</v>
      </c>
      <c r="P3" s="222">
        <f>ROUND(data!D70,0)</f>
        <v>0</v>
      </c>
      <c r="Q3" s="222">
        <f>ROUND(data!D71,0)</f>
        <v>0</v>
      </c>
      <c r="R3" s="222">
        <f>ROUND(data!D72,0)</f>
        <v>0</v>
      </c>
      <c r="S3" s="222">
        <f>ROUND(data!D73,0)</f>
        <v>0</v>
      </c>
      <c r="T3" s="222">
        <f>ROUND(data!D74,0)</f>
        <v>0</v>
      </c>
      <c r="U3" s="222">
        <f>ROUND(data!D75,0)</f>
        <v>0</v>
      </c>
      <c r="V3" s="222">
        <f>ROUND(data!D76,0)</f>
        <v>0</v>
      </c>
      <c r="W3" s="222">
        <f>ROUND(data!D77,0)</f>
        <v>0</v>
      </c>
      <c r="X3" s="222">
        <f>ROUND(data!D78,0)</f>
        <v>0</v>
      </c>
      <c r="Y3" s="222">
        <f>ROUND(data!D79,0)</f>
        <v>0</v>
      </c>
      <c r="Z3" s="222">
        <f>ROUND(data!D80,0)</f>
        <v>0</v>
      </c>
      <c r="AA3" s="222">
        <f>ROUND(data!D81,0)</f>
        <v>0</v>
      </c>
      <c r="AB3" s="222">
        <f>ROUND(data!D82,0)</f>
        <v>0</v>
      </c>
      <c r="AC3" s="222">
        <f>ROUND(data!D83,0)</f>
        <v>0</v>
      </c>
      <c r="AD3" s="222">
        <f>ROUND(data!D84,0)</f>
        <v>0</v>
      </c>
      <c r="AE3" s="222">
        <f>ROUND(data!D89,0)</f>
        <v>0</v>
      </c>
      <c r="AF3" s="222">
        <f>ROUND(data!D87,0)</f>
        <v>0</v>
      </c>
      <c r="AG3" s="222">
        <f>IF(data!D90&gt;0,ROUND(data!D90,0),0)</f>
        <v>0</v>
      </c>
      <c r="AH3" s="222">
        <f>IF(data!D91&gt;0,ROUND(data!D91,0),0)</f>
        <v>0</v>
      </c>
      <c r="AI3" s="222">
        <f>IF(data!D92&gt;0,ROUND(data!D92,0),0)</f>
        <v>0</v>
      </c>
      <c r="AJ3" s="222">
        <f>IF(data!D93&gt;0,ROUND(data!D93,0),0)</f>
        <v>0</v>
      </c>
      <c r="AK3" s="212">
        <f>IF(data!D94&gt;0,ROUND(data!D94,2),0)</f>
        <v>0</v>
      </c>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row>
    <row r="4" spans="1:89" s="12" customFormat="1" ht="12.6" customHeight="1">
      <c r="A4" s="16" t="str">
        <f>RIGHT(data!$C$97,3)</f>
        <v>080</v>
      </c>
      <c r="B4" s="224" t="str">
        <f>RIGHT(data!$C$96,4)</f>
        <v>2022</v>
      </c>
      <c r="C4" s="16" t="str">
        <f>data!E$55</f>
        <v>6070</v>
      </c>
      <c r="D4" s="16" t="s">
        <v>1122</v>
      </c>
      <c r="E4" s="222">
        <f>ROUND(data!E59,0)</f>
        <v>84</v>
      </c>
      <c r="F4" s="212">
        <f>ROUND(data!E60,2)</f>
        <v>0.53</v>
      </c>
      <c r="G4" s="222">
        <f>ROUND(data!E61,0)</f>
        <v>37398</v>
      </c>
      <c r="H4" s="222">
        <f>ROUND(data!E62,0)</f>
        <v>8511</v>
      </c>
      <c r="I4" s="222">
        <f>ROUND(data!E64,0)</f>
        <v>1391</v>
      </c>
      <c r="J4" s="222" t="e">
        <f>ROUND(data!#REF!,0)</f>
        <v>#REF!</v>
      </c>
      <c r="K4" s="222">
        <f>ROUND(data!E65,0)</f>
        <v>14</v>
      </c>
      <c r="L4" s="222">
        <f>ROUND(data!E66,0)</f>
        <v>596</v>
      </c>
      <c r="M4" s="66">
        <f>ROUND(data!E67,0)</f>
        <v>6448</v>
      </c>
      <c r="N4" s="222">
        <f>ROUND(data!E68,0)</f>
        <v>0</v>
      </c>
      <c r="O4" s="222">
        <f>ROUND(data!E69,0)</f>
        <v>-279</v>
      </c>
      <c r="P4" s="222">
        <f>ROUND(data!E70,0)</f>
        <v>0</v>
      </c>
      <c r="Q4" s="222">
        <f>ROUND(data!E71,0)</f>
        <v>0</v>
      </c>
      <c r="R4" s="222">
        <f>ROUND(data!E72,0)</f>
        <v>0</v>
      </c>
      <c r="S4" s="222">
        <f>ROUND(data!E73,0)</f>
        <v>0</v>
      </c>
      <c r="T4" s="222">
        <f>ROUND(data!E74,0)</f>
        <v>0</v>
      </c>
      <c r="U4" s="222">
        <f>ROUND(data!E75,0)</f>
        <v>0</v>
      </c>
      <c r="V4" s="222">
        <f>ROUND(data!E76,0)</f>
        <v>0</v>
      </c>
      <c r="W4" s="222">
        <f>ROUND(data!E77,0)</f>
        <v>0</v>
      </c>
      <c r="X4" s="222">
        <f>ROUND(data!E78,0)</f>
        <v>0</v>
      </c>
      <c r="Y4" s="222">
        <f>ROUND(data!E79,0)</f>
        <v>0</v>
      </c>
      <c r="Z4" s="222">
        <f>ROUND(data!E80,0)</f>
        <v>0</v>
      </c>
      <c r="AA4" s="222">
        <f>ROUND(data!E81,0)</f>
        <v>0</v>
      </c>
      <c r="AB4" s="222">
        <f>ROUND(data!E82,0)</f>
        <v>0</v>
      </c>
      <c r="AC4" s="222">
        <f>ROUND(data!E83,0)</f>
        <v>-279</v>
      </c>
      <c r="AD4" s="222">
        <f>ROUND(data!E84,0)</f>
        <v>337</v>
      </c>
      <c r="AE4" s="222">
        <f>ROUND(data!E89,0)</f>
        <v>347199</v>
      </c>
      <c r="AF4" s="222">
        <f>ROUND(data!E87,0)</f>
        <v>330254</v>
      </c>
      <c r="AG4" s="222">
        <f>IF(data!E90&gt;0,ROUND(data!E90,0),0)</f>
        <v>340</v>
      </c>
      <c r="AH4" s="222">
        <f>IF(data!E91&gt;0,ROUND(data!E91,0),0)</f>
        <v>355</v>
      </c>
      <c r="AI4" s="222">
        <f>IF(data!E92&gt;0,ROUND(data!E92,0),0)</f>
        <v>340</v>
      </c>
      <c r="AJ4" s="222">
        <f>IF(data!E93&gt;0,ROUND(data!E93,0),0)</f>
        <v>1196</v>
      </c>
      <c r="AK4" s="212">
        <f>IF(data!E94&gt;0,ROUND(data!E94,2),0)</f>
        <v>0.45</v>
      </c>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row>
    <row r="5" spans="1:89" s="12" customFormat="1" ht="12.6" customHeight="1">
      <c r="A5" s="16" t="str">
        <f>RIGHT(data!$C$97,3)</f>
        <v>080</v>
      </c>
      <c r="B5" s="224" t="str">
        <f>RIGHT(data!$C$96,4)</f>
        <v>2022</v>
      </c>
      <c r="C5" s="16" t="str">
        <f>data!F$55</f>
        <v>6100</v>
      </c>
      <c r="D5" s="16" t="s">
        <v>1122</v>
      </c>
      <c r="E5" s="222">
        <f>ROUND(data!F59,0)</f>
        <v>0</v>
      </c>
      <c r="F5" s="212">
        <f>ROUND(data!F60,2)</f>
        <v>0</v>
      </c>
      <c r="G5" s="222">
        <f>ROUND(data!F61,0)</f>
        <v>0</v>
      </c>
      <c r="H5" s="222">
        <f>ROUND(data!F62,0)</f>
        <v>0</v>
      </c>
      <c r="I5" s="222">
        <f>ROUND(data!F63,0)</f>
        <v>0</v>
      </c>
      <c r="J5" s="222">
        <f>ROUND(data!F64,0)</f>
        <v>0</v>
      </c>
      <c r="K5" s="222">
        <f>ROUND(data!F65,0)</f>
        <v>0</v>
      </c>
      <c r="L5" s="222">
        <f>ROUND(data!F66,0)</f>
        <v>0</v>
      </c>
      <c r="M5" s="66">
        <f>ROUND(data!F67,0)</f>
        <v>0</v>
      </c>
      <c r="N5" s="222">
        <f>ROUND(data!F68,0)</f>
        <v>0</v>
      </c>
      <c r="O5" s="222">
        <f>ROUND(data!F69,0)</f>
        <v>0</v>
      </c>
      <c r="P5" s="222">
        <f>ROUND(data!F70,0)</f>
        <v>0</v>
      </c>
      <c r="Q5" s="222">
        <f>ROUND(data!F71,0)</f>
        <v>0</v>
      </c>
      <c r="R5" s="222">
        <f>ROUND(data!F72,0)</f>
        <v>0</v>
      </c>
      <c r="S5" s="222">
        <f>ROUND(data!F73,0)</f>
        <v>0</v>
      </c>
      <c r="T5" s="222">
        <f>ROUND(data!F74,0)</f>
        <v>0</v>
      </c>
      <c r="U5" s="222">
        <f>ROUND(data!F75,0)</f>
        <v>0</v>
      </c>
      <c r="V5" s="222">
        <f>ROUND(data!F76,0)</f>
        <v>0</v>
      </c>
      <c r="W5" s="222">
        <f>ROUND(data!F77,0)</f>
        <v>0</v>
      </c>
      <c r="X5" s="222">
        <f>ROUND(data!F78,0)</f>
        <v>0</v>
      </c>
      <c r="Y5" s="222">
        <f>ROUND(data!F79,0)</f>
        <v>0</v>
      </c>
      <c r="Z5" s="222">
        <f>ROUND(data!F80,0)</f>
        <v>0</v>
      </c>
      <c r="AA5" s="222">
        <f>ROUND(data!F81,0)</f>
        <v>0</v>
      </c>
      <c r="AB5" s="222">
        <f>ROUND(data!F82,0)</f>
        <v>0</v>
      </c>
      <c r="AC5" s="222">
        <f>ROUND(data!F83,0)</f>
        <v>0</v>
      </c>
      <c r="AD5" s="222">
        <f>ROUND(data!F84,0)</f>
        <v>0</v>
      </c>
      <c r="AE5" s="222">
        <f>ROUND(data!F89,0)</f>
        <v>0</v>
      </c>
      <c r="AF5" s="222">
        <f>ROUND(data!F87,0)</f>
        <v>0</v>
      </c>
      <c r="AG5" s="222">
        <f>IF(data!F90&gt;0,ROUND(data!F90,0),0)</f>
        <v>0</v>
      </c>
      <c r="AH5" s="222">
        <f>IF(data!F91&gt;0,ROUND(data!F91,0),0)</f>
        <v>0</v>
      </c>
      <c r="AI5" s="222">
        <f>IF(data!F92&gt;0,ROUND(data!F92,0),0)</f>
        <v>0</v>
      </c>
      <c r="AJ5" s="222">
        <f>IF(data!F93&gt;0,ROUND(data!F93,0),0)</f>
        <v>0</v>
      </c>
      <c r="AK5" s="212">
        <f>IF(data!F94&gt;0,ROUND(data!F94,2),0)</f>
        <v>0</v>
      </c>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row>
    <row r="6" spans="1:89" s="12" customFormat="1" ht="12.6" customHeight="1">
      <c r="A6" s="16" t="str">
        <f>RIGHT(data!$C$97,3)</f>
        <v>080</v>
      </c>
      <c r="B6" s="224" t="str">
        <f>RIGHT(data!$C$96,4)</f>
        <v>2022</v>
      </c>
      <c r="C6" s="16" t="str">
        <f>data!G$55</f>
        <v>6120</v>
      </c>
      <c r="D6" s="16" t="s">
        <v>1122</v>
      </c>
      <c r="E6" s="222">
        <f>ROUND(data!G59,0)</f>
        <v>0</v>
      </c>
      <c r="F6" s="212">
        <f>ROUND(data!G60,2)</f>
        <v>0</v>
      </c>
      <c r="G6" s="222">
        <f>ROUND(data!G61,0)</f>
        <v>0</v>
      </c>
      <c r="H6" s="222">
        <f>ROUND(data!G62,0)</f>
        <v>0</v>
      </c>
      <c r="I6" s="222">
        <f>ROUND(data!G63,0)</f>
        <v>0</v>
      </c>
      <c r="J6" s="222">
        <f>ROUND(data!G64,0)</f>
        <v>0</v>
      </c>
      <c r="K6" s="222">
        <f>ROUND(data!G65,0)</f>
        <v>0</v>
      </c>
      <c r="L6" s="222">
        <f>ROUND(data!G66,0)</f>
        <v>0</v>
      </c>
      <c r="M6" s="66">
        <f>ROUND(data!G67,0)</f>
        <v>0</v>
      </c>
      <c r="N6" s="222">
        <f>ROUND(data!G68,0)</f>
        <v>0</v>
      </c>
      <c r="O6" s="222">
        <f>ROUND(data!G69,0)</f>
        <v>0</v>
      </c>
      <c r="P6" s="222">
        <f>ROUND(data!G70,0)</f>
        <v>0</v>
      </c>
      <c r="Q6" s="222">
        <f>ROUND(data!G71,0)</f>
        <v>0</v>
      </c>
      <c r="R6" s="222">
        <f>ROUND(data!G72,0)</f>
        <v>0</v>
      </c>
      <c r="S6" s="222">
        <f>ROUND(data!G73,0)</f>
        <v>0</v>
      </c>
      <c r="T6" s="222">
        <f>ROUND(data!G74,0)</f>
        <v>0</v>
      </c>
      <c r="U6" s="222">
        <f>ROUND(data!G75,0)</f>
        <v>0</v>
      </c>
      <c r="V6" s="222">
        <f>ROUND(data!G76,0)</f>
        <v>0</v>
      </c>
      <c r="W6" s="222">
        <f>ROUND(data!G77,0)</f>
        <v>0</v>
      </c>
      <c r="X6" s="222">
        <f>ROUND(data!G78,0)</f>
        <v>0</v>
      </c>
      <c r="Y6" s="222">
        <f>ROUND(data!G79,0)</f>
        <v>0</v>
      </c>
      <c r="Z6" s="222">
        <f>ROUND(data!G80,0)</f>
        <v>0</v>
      </c>
      <c r="AA6" s="222">
        <f>ROUND(data!G81,0)</f>
        <v>0</v>
      </c>
      <c r="AB6" s="222">
        <f>ROUND(data!G82,0)</f>
        <v>0</v>
      </c>
      <c r="AC6" s="222">
        <f>ROUND(data!G83,0)</f>
        <v>0</v>
      </c>
      <c r="AD6" s="222">
        <f>ROUND(data!G84,0)</f>
        <v>0</v>
      </c>
      <c r="AE6" s="222">
        <f>ROUND(data!G89,0)</f>
        <v>0</v>
      </c>
      <c r="AF6" s="222">
        <f>ROUND(data!G87,0)</f>
        <v>0</v>
      </c>
      <c r="AG6" s="222">
        <f>IF(data!G90&gt;0,ROUND(data!G90,0),0)</f>
        <v>0</v>
      </c>
      <c r="AH6" s="222">
        <f>IF(data!G91&gt;0,ROUND(data!G91,0),0)</f>
        <v>0</v>
      </c>
      <c r="AI6" s="222">
        <f>IF(data!G92&gt;0,ROUND(data!G92,0),0)</f>
        <v>0</v>
      </c>
      <c r="AJ6" s="222">
        <f>IF(data!G93&gt;0,ROUND(data!G93,0),0)</f>
        <v>0</v>
      </c>
      <c r="AK6" s="212">
        <f>IF(data!G94&gt;0,ROUND(data!G94,2),0)</f>
        <v>0</v>
      </c>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row>
    <row r="7" spans="1:89" s="12" customFormat="1" ht="12.6" customHeight="1">
      <c r="A7" s="16" t="str">
        <f>RIGHT(data!$C$97,3)</f>
        <v>080</v>
      </c>
      <c r="B7" s="224" t="str">
        <f>RIGHT(data!$C$96,4)</f>
        <v>2022</v>
      </c>
      <c r="C7" s="16" t="str">
        <f>data!H$55</f>
        <v>6140</v>
      </c>
      <c r="D7" s="16" t="s">
        <v>1122</v>
      </c>
      <c r="E7" s="222">
        <f>ROUND(data!H59,0)</f>
        <v>0</v>
      </c>
      <c r="F7" s="212">
        <f>ROUND(data!H60,2)</f>
        <v>0</v>
      </c>
      <c r="G7" s="222">
        <f>ROUND(data!H61,0)</f>
        <v>0</v>
      </c>
      <c r="H7" s="222">
        <f>ROUND(data!H62,0)</f>
        <v>0</v>
      </c>
      <c r="I7" s="222">
        <f>ROUND(data!H63,0)</f>
        <v>0</v>
      </c>
      <c r="J7" s="222">
        <f>ROUND(data!H64,0)</f>
        <v>0</v>
      </c>
      <c r="K7" s="222">
        <f>ROUND(data!H65,0)</f>
        <v>0</v>
      </c>
      <c r="L7" s="222">
        <f>ROUND(data!H66,0)</f>
        <v>0</v>
      </c>
      <c r="M7" s="66">
        <f>ROUND(data!H67,0)</f>
        <v>0</v>
      </c>
      <c r="N7" s="222">
        <f>ROUND(data!H68,0)</f>
        <v>0</v>
      </c>
      <c r="O7" s="222">
        <f>ROUND(data!H69,0)</f>
        <v>0</v>
      </c>
      <c r="P7" s="222">
        <f>ROUND(data!H70,0)</f>
        <v>0</v>
      </c>
      <c r="Q7" s="222">
        <f>ROUND(data!H71,0)</f>
        <v>0</v>
      </c>
      <c r="R7" s="222">
        <f>ROUND(data!H72,0)</f>
        <v>0</v>
      </c>
      <c r="S7" s="222">
        <f>ROUND(data!H73,0)</f>
        <v>0</v>
      </c>
      <c r="T7" s="222">
        <f>ROUND(data!H74,0)</f>
        <v>0</v>
      </c>
      <c r="U7" s="222">
        <f>ROUND(data!H75,0)</f>
        <v>0</v>
      </c>
      <c r="V7" s="222">
        <f>ROUND(data!H76,0)</f>
        <v>0</v>
      </c>
      <c r="W7" s="222">
        <f>ROUND(data!H77,0)</f>
        <v>0</v>
      </c>
      <c r="X7" s="222">
        <f>ROUND(data!H78,0)</f>
        <v>0</v>
      </c>
      <c r="Y7" s="222">
        <f>ROUND(data!H79,0)</f>
        <v>0</v>
      </c>
      <c r="Z7" s="222">
        <f>ROUND(data!H80,0)</f>
        <v>0</v>
      </c>
      <c r="AA7" s="222">
        <f>ROUND(data!H81,0)</f>
        <v>0</v>
      </c>
      <c r="AB7" s="222">
        <f>ROUND(data!H82,0)</f>
        <v>0</v>
      </c>
      <c r="AC7" s="222">
        <f>ROUND(data!H83,0)</f>
        <v>0</v>
      </c>
      <c r="AD7" s="222">
        <f>ROUND(data!H84,0)</f>
        <v>0</v>
      </c>
      <c r="AE7" s="222">
        <f>ROUND(data!H89,0)</f>
        <v>0</v>
      </c>
      <c r="AF7" s="222">
        <f>ROUND(data!H87,0)</f>
        <v>0</v>
      </c>
      <c r="AG7" s="222">
        <f>IF(data!H90&gt;0,ROUND(data!H90,0),0)</f>
        <v>0</v>
      </c>
      <c r="AH7" s="222">
        <f>IF(data!H91&gt;0,ROUND(data!H91,0),0)</f>
        <v>0</v>
      </c>
      <c r="AI7" s="222">
        <f>IF(data!H92&gt;0,ROUND(data!H92,0),0)</f>
        <v>0</v>
      </c>
      <c r="AJ7" s="222">
        <f>IF(data!H93&gt;0,ROUND(data!H93,0),0)</f>
        <v>0</v>
      </c>
      <c r="AK7" s="212">
        <f>IF(data!H94&gt;0,ROUND(data!H94,2),0)</f>
        <v>0</v>
      </c>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row>
    <row r="8" spans="1:89" s="12" customFormat="1" ht="12.6" customHeight="1">
      <c r="A8" s="16" t="str">
        <f>RIGHT(data!$C$97,3)</f>
        <v>080</v>
      </c>
      <c r="B8" s="224" t="str">
        <f>RIGHT(data!$C$96,4)</f>
        <v>2022</v>
      </c>
      <c r="C8" s="16" t="str">
        <f>data!I$55</f>
        <v>6150</v>
      </c>
      <c r="D8" s="16" t="s">
        <v>1122</v>
      </c>
      <c r="E8" s="222">
        <f>ROUND(data!I59,0)</f>
        <v>0</v>
      </c>
      <c r="F8" s="212">
        <f>ROUND(data!I60,2)</f>
        <v>0</v>
      </c>
      <c r="G8" s="222">
        <f>ROUND(data!I61,0)</f>
        <v>0</v>
      </c>
      <c r="H8" s="222">
        <f>ROUND(data!I62,0)</f>
        <v>0</v>
      </c>
      <c r="I8" s="222">
        <f>ROUND(data!I63,0)</f>
        <v>0</v>
      </c>
      <c r="J8" s="222">
        <f>ROUND(data!I64,0)</f>
        <v>0</v>
      </c>
      <c r="K8" s="222">
        <f>ROUND(data!I65,0)</f>
        <v>0</v>
      </c>
      <c r="L8" s="222">
        <f>ROUND(data!I66,0)</f>
        <v>0</v>
      </c>
      <c r="M8" s="66">
        <f>ROUND(data!I67,0)</f>
        <v>0</v>
      </c>
      <c r="N8" s="222">
        <f>ROUND(data!I68,0)</f>
        <v>0</v>
      </c>
      <c r="O8" s="222">
        <f>ROUND(data!I69,0)</f>
        <v>0</v>
      </c>
      <c r="P8" s="222">
        <f>ROUND(data!I70,0)</f>
        <v>0</v>
      </c>
      <c r="Q8" s="222">
        <f>ROUND(data!I71,0)</f>
        <v>0</v>
      </c>
      <c r="R8" s="222">
        <f>ROUND(data!I72,0)</f>
        <v>0</v>
      </c>
      <c r="S8" s="222">
        <f>ROUND(data!I73,0)</f>
        <v>0</v>
      </c>
      <c r="T8" s="222">
        <f>ROUND(data!I74,0)</f>
        <v>0</v>
      </c>
      <c r="U8" s="222">
        <f>ROUND(data!I75,0)</f>
        <v>0</v>
      </c>
      <c r="V8" s="222">
        <f>ROUND(data!I76,0)</f>
        <v>0</v>
      </c>
      <c r="W8" s="222">
        <f>ROUND(data!I77,0)</f>
        <v>0</v>
      </c>
      <c r="X8" s="222">
        <f>ROUND(data!I78,0)</f>
        <v>0</v>
      </c>
      <c r="Y8" s="222">
        <f>ROUND(data!I79,0)</f>
        <v>0</v>
      </c>
      <c r="Z8" s="222">
        <f>ROUND(data!I80,0)</f>
        <v>0</v>
      </c>
      <c r="AA8" s="222">
        <f>ROUND(data!I81,0)</f>
        <v>0</v>
      </c>
      <c r="AB8" s="222">
        <f>ROUND(data!I82,0)</f>
        <v>0</v>
      </c>
      <c r="AC8" s="222">
        <f>ROUND(data!I83,0)</f>
        <v>0</v>
      </c>
      <c r="AD8" s="222">
        <f>ROUND(data!I84,0)</f>
        <v>0</v>
      </c>
      <c r="AE8" s="222">
        <f>ROUND(data!I89,0)</f>
        <v>0</v>
      </c>
      <c r="AF8" s="222">
        <f>ROUND(data!I87,0)</f>
        <v>0</v>
      </c>
      <c r="AG8" s="222">
        <f>IF(data!I90&gt;0,ROUND(data!I90,0),0)</f>
        <v>0</v>
      </c>
      <c r="AH8" s="222">
        <f>IF(data!I91&gt;0,ROUND(data!I91,0),0)</f>
        <v>0</v>
      </c>
      <c r="AI8" s="222">
        <f>IF(data!I92&gt;0,ROUND(data!I92,0),0)</f>
        <v>0</v>
      </c>
      <c r="AJ8" s="222">
        <f>IF(data!I93&gt;0,ROUND(data!I93,0),0)</f>
        <v>0</v>
      </c>
      <c r="AK8" s="212">
        <f>IF(data!I94&gt;0,ROUND(data!I94,2),0)</f>
        <v>0</v>
      </c>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row>
    <row r="9" spans="1:89" s="12" customFormat="1" ht="12.6" customHeight="1">
      <c r="A9" s="16" t="str">
        <f>RIGHT(data!$C$97,3)</f>
        <v>080</v>
      </c>
      <c r="B9" s="224" t="str">
        <f>RIGHT(data!$C$96,4)</f>
        <v>2022</v>
      </c>
      <c r="C9" s="16" t="str">
        <f>data!J$55</f>
        <v>6170</v>
      </c>
      <c r="D9" s="16" t="s">
        <v>1122</v>
      </c>
      <c r="E9" s="222">
        <f>ROUND(data!J59,0)</f>
        <v>0</v>
      </c>
      <c r="F9" s="212">
        <f>ROUND(data!J60,2)</f>
        <v>0</v>
      </c>
      <c r="G9" s="222">
        <f>ROUND(data!J61,0)</f>
        <v>0</v>
      </c>
      <c r="H9" s="222">
        <f>ROUND(data!J62,0)</f>
        <v>0</v>
      </c>
      <c r="I9" s="222">
        <f>ROUND(data!J63,0)</f>
        <v>0</v>
      </c>
      <c r="J9" s="222">
        <f>ROUND(data!J64,0)</f>
        <v>0</v>
      </c>
      <c r="K9" s="222">
        <f>ROUND(data!J65,0)</f>
        <v>0</v>
      </c>
      <c r="L9" s="222">
        <f>ROUND(data!J66,0)</f>
        <v>0</v>
      </c>
      <c r="M9" s="66">
        <f>ROUND(data!J67,0)</f>
        <v>0</v>
      </c>
      <c r="N9" s="222">
        <f>ROUND(data!J68,0)</f>
        <v>0</v>
      </c>
      <c r="O9" s="222">
        <f>ROUND(data!J69,0)</f>
        <v>0</v>
      </c>
      <c r="P9" s="222">
        <f>ROUND(data!J70,0)</f>
        <v>0</v>
      </c>
      <c r="Q9" s="222">
        <f>ROUND(data!J71,0)</f>
        <v>0</v>
      </c>
      <c r="R9" s="222">
        <f>ROUND(data!J72,0)</f>
        <v>0</v>
      </c>
      <c r="S9" s="222">
        <f>ROUND(data!J73,0)</f>
        <v>0</v>
      </c>
      <c r="T9" s="222">
        <f>ROUND(data!J74,0)</f>
        <v>0</v>
      </c>
      <c r="U9" s="222">
        <f>ROUND(data!J75,0)</f>
        <v>0</v>
      </c>
      <c r="V9" s="222">
        <f>ROUND(data!J76,0)</f>
        <v>0</v>
      </c>
      <c r="W9" s="222">
        <f>ROUND(data!J77,0)</f>
        <v>0</v>
      </c>
      <c r="X9" s="222">
        <f>ROUND(data!J78,0)</f>
        <v>0</v>
      </c>
      <c r="Y9" s="222">
        <f>ROUND(data!J79,0)</f>
        <v>0</v>
      </c>
      <c r="Z9" s="222">
        <f>ROUND(data!J80,0)</f>
        <v>0</v>
      </c>
      <c r="AA9" s="222">
        <f>ROUND(data!J81,0)</f>
        <v>0</v>
      </c>
      <c r="AB9" s="222">
        <f>ROUND(data!J82,0)</f>
        <v>0</v>
      </c>
      <c r="AC9" s="222">
        <f>ROUND(data!J83,0)</f>
        <v>0</v>
      </c>
      <c r="AD9" s="222">
        <f>ROUND(data!J84,0)</f>
        <v>0</v>
      </c>
      <c r="AE9" s="222">
        <f>ROUND(data!J89,0)</f>
        <v>0</v>
      </c>
      <c r="AF9" s="222">
        <f>ROUND(data!J87,0)</f>
        <v>0</v>
      </c>
      <c r="AG9" s="222">
        <f>IF(data!J90&gt;0,ROUND(data!J90,0),0)</f>
        <v>0</v>
      </c>
      <c r="AH9" s="222">
        <f>IF(data!J91&gt;0,ROUND(data!J91,0),0)</f>
        <v>0</v>
      </c>
      <c r="AI9" s="222">
        <f>IF(data!J92&gt;0,ROUND(data!J92,0),0)</f>
        <v>0</v>
      </c>
      <c r="AJ9" s="222">
        <f>IF(data!J93&gt;0,ROUND(data!J93,0),0)</f>
        <v>0</v>
      </c>
      <c r="AK9" s="212">
        <f>IF(data!J94&gt;0,ROUND(data!J94,2),0)</f>
        <v>0</v>
      </c>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row>
    <row r="10" spans="1:89" s="12" customFormat="1" ht="12.6" customHeight="1">
      <c r="A10" s="16" t="str">
        <f>RIGHT(data!$C$97,3)</f>
        <v>080</v>
      </c>
      <c r="B10" s="224" t="str">
        <f>RIGHT(data!$C$96,4)</f>
        <v>2022</v>
      </c>
      <c r="C10" s="16" t="str">
        <f>data!K$55</f>
        <v>6200</v>
      </c>
      <c r="D10" s="16" t="s">
        <v>1122</v>
      </c>
      <c r="E10" s="222">
        <f>ROUND(data!K59,0)</f>
        <v>0</v>
      </c>
      <c r="F10" s="212">
        <f>ROUND(data!K60,2)</f>
        <v>0</v>
      </c>
      <c r="G10" s="222">
        <f>ROUND(data!K61,0)</f>
        <v>0</v>
      </c>
      <c r="H10" s="222">
        <f>ROUND(data!K62,0)</f>
        <v>0</v>
      </c>
      <c r="I10" s="222">
        <f>ROUND(data!K63,0)</f>
        <v>0</v>
      </c>
      <c r="J10" s="222">
        <f>ROUND(data!K64,0)</f>
        <v>0</v>
      </c>
      <c r="K10" s="222">
        <f>ROUND(data!K65,0)</f>
        <v>0</v>
      </c>
      <c r="L10" s="222">
        <f>ROUND(data!K66,0)</f>
        <v>0</v>
      </c>
      <c r="M10" s="66">
        <f>ROUND(data!K67,0)</f>
        <v>0</v>
      </c>
      <c r="N10" s="222">
        <f>ROUND(data!K68,0)</f>
        <v>0</v>
      </c>
      <c r="O10" s="222">
        <f>ROUND(data!K69,0)</f>
        <v>0</v>
      </c>
      <c r="P10" s="222">
        <f>ROUND(data!K70,0)</f>
        <v>0</v>
      </c>
      <c r="Q10" s="222">
        <f>ROUND(data!K71,0)</f>
        <v>0</v>
      </c>
      <c r="R10" s="222">
        <f>ROUND(data!K72,0)</f>
        <v>0</v>
      </c>
      <c r="S10" s="222">
        <f>ROUND(data!K73,0)</f>
        <v>0</v>
      </c>
      <c r="T10" s="222">
        <f>ROUND(data!K74,0)</f>
        <v>0</v>
      </c>
      <c r="U10" s="222">
        <f>ROUND(data!K75,0)</f>
        <v>0</v>
      </c>
      <c r="V10" s="222">
        <f>ROUND(data!K76,0)</f>
        <v>0</v>
      </c>
      <c r="W10" s="222">
        <f>ROUND(data!K77,0)</f>
        <v>0</v>
      </c>
      <c r="X10" s="222">
        <f>ROUND(data!K78,0)</f>
        <v>0</v>
      </c>
      <c r="Y10" s="222">
        <f>ROUND(data!K79,0)</f>
        <v>0</v>
      </c>
      <c r="Z10" s="222">
        <f>ROUND(data!K80,0)</f>
        <v>0</v>
      </c>
      <c r="AA10" s="222">
        <f>ROUND(data!K81,0)</f>
        <v>0</v>
      </c>
      <c r="AB10" s="222">
        <f>ROUND(data!K82,0)</f>
        <v>0</v>
      </c>
      <c r="AC10" s="222">
        <f>ROUND(data!K83,0)</f>
        <v>0</v>
      </c>
      <c r="AD10" s="222">
        <f>ROUND(data!K84,0)</f>
        <v>0</v>
      </c>
      <c r="AE10" s="222">
        <f>ROUND(data!K89,0)</f>
        <v>0</v>
      </c>
      <c r="AF10" s="222">
        <f>ROUND(data!K87,0)</f>
        <v>0</v>
      </c>
      <c r="AG10" s="222">
        <f>IF(data!K90&gt;0,ROUND(data!K90,0),0)</f>
        <v>0</v>
      </c>
      <c r="AH10" s="222">
        <f>IF(data!K91&gt;0,ROUND(data!K91,0),0)</f>
        <v>0</v>
      </c>
      <c r="AI10" s="222">
        <f>IF(data!K92&gt;0,ROUND(data!K92,0),0)</f>
        <v>0</v>
      </c>
      <c r="AJ10" s="222">
        <f>IF(data!K93&gt;0,ROUND(data!K93,0),0)</f>
        <v>0</v>
      </c>
      <c r="AK10" s="212">
        <f>IF(data!K94&gt;0,ROUND(data!K94,2),0)</f>
        <v>0</v>
      </c>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row>
    <row r="11" spans="1:89" s="12" customFormat="1" ht="12.6" customHeight="1">
      <c r="A11" s="16" t="str">
        <f>RIGHT(data!$C$97,3)</f>
        <v>080</v>
      </c>
      <c r="B11" s="224" t="str">
        <f>RIGHT(data!$C$96,4)</f>
        <v>2022</v>
      </c>
      <c r="C11" s="16" t="str">
        <f>data!L$55</f>
        <v>6210</v>
      </c>
      <c r="D11" s="16" t="s">
        <v>1122</v>
      </c>
      <c r="E11" s="222">
        <f>ROUND(data!L59,0)</f>
        <v>4311</v>
      </c>
      <c r="F11" s="212">
        <f>ROUND(data!L60,2)</f>
        <v>17.95</v>
      </c>
      <c r="G11" s="222">
        <f>ROUND(data!L61,0)</f>
        <v>1269480</v>
      </c>
      <c r="H11" s="222">
        <f>ROUND(data!L62,0)</f>
        <v>288892</v>
      </c>
      <c r="I11" s="222">
        <f>ROUND(data!L63,0)</f>
        <v>489314</v>
      </c>
      <c r="J11" s="222">
        <f>ROUND(data!L64,0)</f>
        <v>47226</v>
      </c>
      <c r="K11" s="222">
        <f>ROUND(data!L65,0)</f>
        <v>484</v>
      </c>
      <c r="L11" s="222">
        <f>ROUND(data!L66,0)</f>
        <v>20239</v>
      </c>
      <c r="M11" s="66">
        <f>ROUND(data!L67,0)</f>
        <v>135328</v>
      </c>
      <c r="N11" s="222">
        <f>ROUND(data!L68,0)</f>
        <v>0</v>
      </c>
      <c r="O11" s="222">
        <f>ROUND(data!L69,0)</f>
        <v>-9463</v>
      </c>
      <c r="P11" s="222">
        <f>ROUND(data!L70,0)</f>
        <v>0</v>
      </c>
      <c r="Q11" s="222">
        <f>ROUND(data!L71,0)</f>
        <v>0</v>
      </c>
      <c r="R11" s="222">
        <f>ROUND(data!L72,0)</f>
        <v>0</v>
      </c>
      <c r="S11" s="222">
        <f>ROUND(data!L73,0)</f>
        <v>0</v>
      </c>
      <c r="T11" s="222">
        <f>ROUND(data!L74,0)</f>
        <v>0</v>
      </c>
      <c r="U11" s="222">
        <f>ROUND(data!L75,0)</f>
        <v>0</v>
      </c>
      <c r="V11" s="222">
        <f>ROUND(data!L76,0)</f>
        <v>0</v>
      </c>
      <c r="W11" s="222">
        <f>ROUND(data!L77,0)</f>
        <v>0</v>
      </c>
      <c r="X11" s="222">
        <f>ROUND(data!L78,0)</f>
        <v>0</v>
      </c>
      <c r="Y11" s="222">
        <f>ROUND(data!L79,0)</f>
        <v>0</v>
      </c>
      <c r="Z11" s="222">
        <f>ROUND(data!L80,0)</f>
        <v>0</v>
      </c>
      <c r="AA11" s="222">
        <f>ROUND(data!L81,0)</f>
        <v>0</v>
      </c>
      <c r="AB11" s="222">
        <f>ROUND(data!L82,0)</f>
        <v>0</v>
      </c>
      <c r="AC11" s="222">
        <f>ROUND(data!L83,0)</f>
        <v>-9463</v>
      </c>
      <c r="AD11" s="222">
        <f>ROUND(data!L84,0)</f>
        <v>0</v>
      </c>
      <c r="AE11" s="222">
        <f>ROUND(data!L89,0)</f>
        <v>1332818</v>
      </c>
      <c r="AF11" s="222">
        <f>ROUND(data!L87,0)</f>
        <v>1332818</v>
      </c>
      <c r="AG11" s="222">
        <f>IF(data!L90&gt;0,ROUND(data!L90,0),0)</f>
        <v>7136</v>
      </c>
      <c r="AH11" s="222">
        <f>IF(data!L91&gt;0,ROUND(data!L91,0),0)</f>
        <v>12044</v>
      </c>
      <c r="AI11" s="222">
        <f>IF(data!L92&gt;0,ROUND(data!L92,0),0)</f>
        <v>7136</v>
      </c>
      <c r="AJ11" s="222">
        <f>IF(data!L93&gt;0,ROUND(data!L93,0),0)</f>
        <v>40595</v>
      </c>
      <c r="AK11" s="212">
        <f>IF(data!L94&gt;0,ROUND(data!L94,2),0)</f>
        <v>15.26</v>
      </c>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row>
    <row r="12" spans="1:89" s="12" customFormat="1" ht="12.6" customHeight="1">
      <c r="A12" s="16" t="str">
        <f>RIGHT(data!$C$97,3)</f>
        <v>080</v>
      </c>
      <c r="B12" s="224" t="str">
        <f>RIGHT(data!$C$96,4)</f>
        <v>2022</v>
      </c>
      <c r="C12" s="16" t="str">
        <f>data!M$55</f>
        <v>6330</v>
      </c>
      <c r="D12" s="16" t="s">
        <v>1122</v>
      </c>
      <c r="E12" s="222">
        <f>ROUND(data!M59,0)</f>
        <v>0</v>
      </c>
      <c r="F12" s="212">
        <f>ROUND(data!M60,2)</f>
        <v>0</v>
      </c>
      <c r="G12" s="222">
        <f>ROUND(data!M61,0)</f>
        <v>0</v>
      </c>
      <c r="H12" s="222">
        <f>ROUND(data!M62,0)</f>
        <v>0</v>
      </c>
      <c r="I12" s="222">
        <f>ROUND(data!M63,0)</f>
        <v>0</v>
      </c>
      <c r="J12" s="222">
        <f>ROUND(data!M64,0)</f>
        <v>0</v>
      </c>
      <c r="K12" s="222">
        <f>ROUND(data!M65,0)</f>
        <v>0</v>
      </c>
      <c r="L12" s="222">
        <f>ROUND(data!M66,0)</f>
        <v>0</v>
      </c>
      <c r="M12" s="66">
        <f>ROUND(data!M67,0)</f>
        <v>0</v>
      </c>
      <c r="N12" s="222">
        <f>ROUND(data!M68,0)</f>
        <v>0</v>
      </c>
      <c r="O12" s="222">
        <f>ROUND(data!M69,0)</f>
        <v>0</v>
      </c>
      <c r="P12" s="222">
        <f>ROUND(data!M70,0)</f>
        <v>0</v>
      </c>
      <c r="Q12" s="222">
        <f>ROUND(data!M71,0)</f>
        <v>0</v>
      </c>
      <c r="R12" s="222">
        <f>ROUND(data!M72,0)</f>
        <v>0</v>
      </c>
      <c r="S12" s="222">
        <f>ROUND(data!M73,0)</f>
        <v>0</v>
      </c>
      <c r="T12" s="222">
        <f>ROUND(data!M74,0)</f>
        <v>0</v>
      </c>
      <c r="U12" s="222">
        <f>ROUND(data!M75,0)</f>
        <v>0</v>
      </c>
      <c r="V12" s="222">
        <f>ROUND(data!M76,0)</f>
        <v>0</v>
      </c>
      <c r="W12" s="222">
        <f>ROUND(data!M77,0)</f>
        <v>0</v>
      </c>
      <c r="X12" s="222">
        <f>ROUND(data!M78,0)</f>
        <v>0</v>
      </c>
      <c r="Y12" s="222">
        <f>ROUND(data!M79,0)</f>
        <v>0</v>
      </c>
      <c r="Z12" s="222">
        <f>ROUND(data!M80,0)</f>
        <v>0</v>
      </c>
      <c r="AA12" s="222">
        <f>ROUND(data!M81,0)</f>
        <v>0</v>
      </c>
      <c r="AB12" s="222">
        <f>ROUND(data!M82,0)</f>
        <v>0</v>
      </c>
      <c r="AC12" s="222">
        <f>ROUND(data!M83,0)</f>
        <v>0</v>
      </c>
      <c r="AD12" s="222">
        <f>ROUND(data!M84,0)</f>
        <v>0</v>
      </c>
      <c r="AE12" s="222">
        <f>ROUND(data!M89,0)</f>
        <v>0</v>
      </c>
      <c r="AF12" s="222">
        <f>ROUND(data!M87,0)</f>
        <v>0</v>
      </c>
      <c r="AG12" s="222">
        <f>IF(data!M90&gt;0,ROUND(data!M90,0),0)</f>
        <v>0</v>
      </c>
      <c r="AH12" s="222">
        <f>IF(data!M91&gt;0,ROUND(data!M91,0),0)</f>
        <v>0</v>
      </c>
      <c r="AI12" s="222">
        <f>IF(data!M92&gt;0,ROUND(data!M92,0),0)</f>
        <v>0</v>
      </c>
      <c r="AJ12" s="222">
        <f>IF(data!M93&gt;0,ROUND(data!M93,0),0)</f>
        <v>0</v>
      </c>
      <c r="AK12" s="212">
        <f>IF(data!M94&gt;0,ROUND(data!M94,2),0)</f>
        <v>0</v>
      </c>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row>
    <row r="13" spans="1:89" s="12" customFormat="1" ht="12.6" customHeight="1">
      <c r="A13" s="16" t="str">
        <f>RIGHT(data!$C$97,3)</f>
        <v>080</v>
      </c>
      <c r="B13" s="224" t="str">
        <f>RIGHT(data!$C$96,4)</f>
        <v>2022</v>
      </c>
      <c r="C13" s="16" t="str">
        <f>data!N$55</f>
        <v>6400</v>
      </c>
      <c r="D13" s="16" t="s">
        <v>1122</v>
      </c>
      <c r="E13" s="222">
        <f>ROUND(data!N59,0)</f>
        <v>3598</v>
      </c>
      <c r="F13" s="212">
        <f>ROUND(data!N60,2)</f>
        <v>5.73</v>
      </c>
      <c r="G13" s="222">
        <f>ROUND(data!N61,0)</f>
        <v>265887</v>
      </c>
      <c r="H13" s="222">
        <f>ROUND(data!N62,0)</f>
        <v>60507</v>
      </c>
      <c r="I13" s="222">
        <f>ROUND(data!N63,0)</f>
        <v>72870</v>
      </c>
      <c r="J13" s="222">
        <f>ROUND(data!N64,0)</f>
        <v>46052</v>
      </c>
      <c r="K13" s="222">
        <f>ROUND(data!N65,0)</f>
        <v>26692</v>
      </c>
      <c r="L13" s="222">
        <f>ROUND(data!N66,0)</f>
        <v>13138</v>
      </c>
      <c r="M13" s="66">
        <f>ROUND(data!N67,0)</f>
        <v>151494</v>
      </c>
      <c r="N13" s="222">
        <f>ROUND(data!N68,0)</f>
        <v>0</v>
      </c>
      <c r="O13" s="222">
        <f>ROUND(data!N69,0)</f>
        <v>8323</v>
      </c>
      <c r="P13" s="222">
        <f>ROUND(data!N70,0)</f>
        <v>0</v>
      </c>
      <c r="Q13" s="222">
        <f>ROUND(data!N71,0)</f>
        <v>0</v>
      </c>
      <c r="R13" s="222">
        <f>ROUND(data!N72,0)</f>
        <v>0</v>
      </c>
      <c r="S13" s="222">
        <f>ROUND(data!N73,0)</f>
        <v>0</v>
      </c>
      <c r="T13" s="222">
        <f>ROUND(data!N74,0)</f>
        <v>0</v>
      </c>
      <c r="U13" s="222">
        <f>ROUND(data!N75,0)</f>
        <v>0</v>
      </c>
      <c r="V13" s="222">
        <f>ROUND(data!N76,0)</f>
        <v>0</v>
      </c>
      <c r="W13" s="222">
        <f>ROUND(data!N77,0)</f>
        <v>0</v>
      </c>
      <c r="X13" s="222">
        <f>ROUND(data!N78,0)</f>
        <v>0</v>
      </c>
      <c r="Y13" s="222">
        <f>ROUND(data!N79,0)</f>
        <v>0</v>
      </c>
      <c r="Z13" s="222">
        <f>ROUND(data!N80,0)</f>
        <v>0</v>
      </c>
      <c r="AA13" s="222">
        <f>ROUND(data!N81,0)</f>
        <v>0</v>
      </c>
      <c r="AB13" s="222">
        <f>ROUND(data!N82,0)</f>
        <v>0</v>
      </c>
      <c r="AC13" s="222">
        <f>ROUND(data!N83,0)</f>
        <v>8323</v>
      </c>
      <c r="AD13" s="222">
        <f>ROUND(data!N84,0)</f>
        <v>20</v>
      </c>
      <c r="AE13" s="222">
        <f>ROUND(data!N89,0)</f>
        <v>439262</v>
      </c>
      <c r="AF13" s="222">
        <f>ROUND(data!N87,0)</f>
        <v>439262</v>
      </c>
      <c r="AG13" s="222">
        <f>IF(data!N90&gt;0,ROUND(data!N90,0),0)</f>
        <v>5834</v>
      </c>
      <c r="AH13" s="222">
        <f>IF(data!N91&gt;0,ROUND(data!N91,0),0)</f>
        <v>0</v>
      </c>
      <c r="AI13" s="222">
        <f>IF(data!N92&gt;0,ROUND(data!N92,0),0)</f>
        <v>5834</v>
      </c>
      <c r="AJ13" s="222">
        <f>IF(data!N93&gt;0,ROUND(data!N93,0),0)</f>
        <v>2365</v>
      </c>
      <c r="AK13" s="212">
        <f>IF(data!N94&gt;0,ROUND(data!N94,2),0)</f>
        <v>3.85</v>
      </c>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row>
    <row r="14" spans="1:89" s="12" customFormat="1" ht="12.6" customHeight="1">
      <c r="A14" s="16" t="str">
        <f>RIGHT(data!$C$97,3)</f>
        <v>080</v>
      </c>
      <c r="B14" s="224" t="str">
        <f>RIGHT(data!$C$96,4)</f>
        <v>2022</v>
      </c>
      <c r="C14" s="16" t="str">
        <f>data!O$55</f>
        <v>7010</v>
      </c>
      <c r="D14" s="16" t="s">
        <v>1122</v>
      </c>
      <c r="E14" s="222">
        <f>ROUND(data!O59,0)</f>
        <v>0</v>
      </c>
      <c r="F14" s="212">
        <f>ROUND(data!O60,2)</f>
        <v>0</v>
      </c>
      <c r="G14" s="222">
        <f>ROUND(data!O61,0)</f>
        <v>0</v>
      </c>
      <c r="H14" s="222">
        <f>ROUND(data!O62,0)</f>
        <v>0</v>
      </c>
      <c r="I14" s="222">
        <f>ROUND(data!O63,0)</f>
        <v>0</v>
      </c>
      <c r="J14" s="222">
        <f>ROUND(data!O64,0)</f>
        <v>0</v>
      </c>
      <c r="K14" s="222">
        <f>ROUND(data!O65,0)</f>
        <v>0</v>
      </c>
      <c r="L14" s="222">
        <f>ROUND(data!O66,0)</f>
        <v>0</v>
      </c>
      <c r="M14" s="66">
        <f>ROUND(data!O67,0)</f>
        <v>0</v>
      </c>
      <c r="N14" s="222">
        <f>ROUND(data!O68,0)</f>
        <v>0</v>
      </c>
      <c r="O14" s="222">
        <f>ROUND(data!O69,0)</f>
        <v>0</v>
      </c>
      <c r="P14" s="222">
        <f>ROUND(data!O70,0)</f>
        <v>0</v>
      </c>
      <c r="Q14" s="222">
        <f>ROUND(data!O71,0)</f>
        <v>0</v>
      </c>
      <c r="R14" s="222">
        <f>ROUND(data!O72,0)</f>
        <v>0</v>
      </c>
      <c r="S14" s="222">
        <f>ROUND(data!O73,0)</f>
        <v>0</v>
      </c>
      <c r="T14" s="222">
        <f>ROUND(data!O74,0)</f>
        <v>0</v>
      </c>
      <c r="U14" s="222">
        <f>ROUND(data!O75,0)</f>
        <v>0</v>
      </c>
      <c r="V14" s="222">
        <f>ROUND(data!O76,0)</f>
        <v>0</v>
      </c>
      <c r="W14" s="222">
        <f>ROUND(data!O77,0)</f>
        <v>0</v>
      </c>
      <c r="X14" s="222">
        <f>ROUND(data!O78,0)</f>
        <v>0</v>
      </c>
      <c r="Y14" s="222">
        <f>ROUND(data!O79,0)</f>
        <v>0</v>
      </c>
      <c r="Z14" s="222">
        <f>ROUND(data!O80,0)</f>
        <v>0</v>
      </c>
      <c r="AA14" s="222">
        <f>ROUND(data!O81,0)</f>
        <v>0</v>
      </c>
      <c r="AB14" s="222">
        <f>ROUND(data!O82,0)</f>
        <v>0</v>
      </c>
      <c r="AC14" s="222">
        <f>ROUND(data!O83,0)</f>
        <v>0</v>
      </c>
      <c r="AD14" s="222">
        <f>ROUND(data!O84,0)</f>
        <v>0</v>
      </c>
      <c r="AE14" s="222">
        <f>ROUND(data!O89,0)</f>
        <v>0</v>
      </c>
      <c r="AF14" s="222">
        <f>ROUND(data!O87,0)</f>
        <v>0</v>
      </c>
      <c r="AG14" s="222">
        <f>IF(data!O90&gt;0,ROUND(data!O90,0),0)</f>
        <v>0</v>
      </c>
      <c r="AH14" s="222">
        <f>IF(data!O91&gt;0,ROUND(data!O91,0),0)</f>
        <v>0</v>
      </c>
      <c r="AI14" s="222">
        <f>IF(data!O92&gt;0,ROUND(data!O92,0),0)</f>
        <v>0</v>
      </c>
      <c r="AJ14" s="222">
        <f>IF(data!O93&gt;0,ROUND(data!O93,0),0)</f>
        <v>0</v>
      </c>
      <c r="AK14" s="212">
        <f>IF(data!O94&gt;0,ROUND(data!O94,2),0)</f>
        <v>0</v>
      </c>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row>
    <row r="15" spans="1:89" s="12" customFormat="1" ht="12.6" customHeight="1">
      <c r="A15" s="16" t="str">
        <f>RIGHT(data!$C$97,3)</f>
        <v>080</v>
      </c>
      <c r="B15" s="224" t="str">
        <f>RIGHT(data!$C$96,4)</f>
        <v>2022</v>
      </c>
      <c r="C15" s="16" t="str">
        <f>data!P$55</f>
        <v>7020</v>
      </c>
      <c r="D15" s="16" t="s">
        <v>1122</v>
      </c>
      <c r="E15" s="222">
        <f>ROUND(data!P59,0)</f>
        <v>0</v>
      </c>
      <c r="F15" s="212">
        <f>ROUND(data!P60,2)</f>
        <v>0.06</v>
      </c>
      <c r="G15" s="222">
        <f>ROUND(data!P61,0)</f>
        <v>3979</v>
      </c>
      <c r="H15" s="222">
        <f>ROUND(data!P62,0)</f>
        <v>905</v>
      </c>
      <c r="I15" s="222">
        <f>ROUND(data!P63,0)</f>
        <v>10350</v>
      </c>
      <c r="J15" s="222">
        <f>ROUND(data!P64,0)</f>
        <v>6649</v>
      </c>
      <c r="K15" s="222">
        <f>ROUND(data!P65,0)</f>
        <v>0</v>
      </c>
      <c r="L15" s="222">
        <f>ROUND(data!P66,0)</f>
        <v>577</v>
      </c>
      <c r="M15" s="66">
        <f>ROUND(data!P67,0)</f>
        <v>5727</v>
      </c>
      <c r="N15" s="222">
        <f>ROUND(data!P68,0)</f>
        <v>0</v>
      </c>
      <c r="O15" s="222">
        <f>ROUND(data!P69,0)</f>
        <v>0</v>
      </c>
      <c r="P15" s="222">
        <f>ROUND(data!P70,0)</f>
        <v>0</v>
      </c>
      <c r="Q15" s="222">
        <f>ROUND(data!P71,0)</f>
        <v>0</v>
      </c>
      <c r="R15" s="222">
        <f>ROUND(data!P72,0)</f>
        <v>0</v>
      </c>
      <c r="S15" s="222">
        <f>ROUND(data!P73,0)</f>
        <v>0</v>
      </c>
      <c r="T15" s="222">
        <f>ROUND(data!P74,0)</f>
        <v>0</v>
      </c>
      <c r="U15" s="222">
        <f>ROUND(data!P75,0)</f>
        <v>0</v>
      </c>
      <c r="V15" s="222">
        <f>ROUND(data!P76,0)</f>
        <v>0</v>
      </c>
      <c r="W15" s="222">
        <f>ROUND(data!P77,0)</f>
        <v>0</v>
      </c>
      <c r="X15" s="222">
        <f>ROUND(data!P78,0)</f>
        <v>0</v>
      </c>
      <c r="Y15" s="222">
        <f>ROUND(data!P79,0)</f>
        <v>0</v>
      </c>
      <c r="Z15" s="222">
        <f>ROUND(data!P80,0)</f>
        <v>0</v>
      </c>
      <c r="AA15" s="222">
        <f>ROUND(data!P81,0)</f>
        <v>0</v>
      </c>
      <c r="AB15" s="222">
        <f>ROUND(data!P82,0)</f>
        <v>0</v>
      </c>
      <c r="AC15" s="222">
        <f>ROUND(data!P83,0)</f>
        <v>0</v>
      </c>
      <c r="AD15" s="222">
        <f>ROUND(data!P84,0)</f>
        <v>0</v>
      </c>
      <c r="AE15" s="222">
        <f>ROUND(data!P89,0)</f>
        <v>30367</v>
      </c>
      <c r="AF15" s="222">
        <f>ROUND(data!P87,0)</f>
        <v>0</v>
      </c>
      <c r="AG15" s="222">
        <f>IF(data!P90&gt;0,ROUND(data!P90,0),0)</f>
        <v>302</v>
      </c>
      <c r="AH15" s="222">
        <f>IF(data!P91&gt;0,ROUND(data!P91,0),0)</f>
        <v>0</v>
      </c>
      <c r="AI15" s="222">
        <f>IF(data!P92&gt;0,ROUND(data!P92,0),0)</f>
        <v>302</v>
      </c>
      <c r="AJ15" s="222">
        <f>IF(data!P93&gt;0,ROUND(data!P93,0),0)</f>
        <v>208</v>
      </c>
      <c r="AK15" s="212">
        <f>IF(data!P94&gt;0,ROUND(data!P94,2),0)</f>
        <v>0.05</v>
      </c>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row>
    <row r="16" spans="1:89" s="12" customFormat="1" ht="12.6" customHeight="1">
      <c r="A16" s="16" t="str">
        <f>RIGHT(data!$C$97,3)</f>
        <v>080</v>
      </c>
      <c r="B16" s="224" t="str">
        <f>RIGHT(data!$C$96,4)</f>
        <v>2022</v>
      </c>
      <c r="C16" s="16" t="str">
        <f>data!Q$55</f>
        <v>7030</v>
      </c>
      <c r="D16" s="16" t="s">
        <v>1122</v>
      </c>
      <c r="E16" s="222">
        <f>ROUND(data!Q59,0)</f>
        <v>0</v>
      </c>
      <c r="F16" s="212">
        <f>ROUND(data!Q60,2)</f>
        <v>0</v>
      </c>
      <c r="G16" s="222">
        <f>ROUND(data!Q61,0)</f>
        <v>0</v>
      </c>
      <c r="H16" s="222">
        <f>ROUND(data!Q62,0)</f>
        <v>0</v>
      </c>
      <c r="I16" s="222">
        <f>ROUND(data!Q63,0)</f>
        <v>0</v>
      </c>
      <c r="J16" s="222">
        <f>ROUND(data!Q64,0)</f>
        <v>0</v>
      </c>
      <c r="K16" s="222">
        <f>ROUND(data!Q65,0)</f>
        <v>0</v>
      </c>
      <c r="L16" s="222">
        <f>ROUND(data!Q66,0)</f>
        <v>0</v>
      </c>
      <c r="M16" s="66">
        <f>ROUND(data!Q67,0)</f>
        <v>0</v>
      </c>
      <c r="N16" s="222">
        <f>ROUND(data!Q68,0)</f>
        <v>0</v>
      </c>
      <c r="O16" s="222">
        <f>ROUND(data!Q69,0)</f>
        <v>0</v>
      </c>
      <c r="P16" s="222">
        <f>ROUND(data!Q70,0)</f>
        <v>0</v>
      </c>
      <c r="Q16" s="222">
        <f>ROUND(data!Q71,0)</f>
        <v>0</v>
      </c>
      <c r="R16" s="222">
        <f>ROUND(data!Q72,0)</f>
        <v>0</v>
      </c>
      <c r="S16" s="222">
        <f>ROUND(data!Q73,0)</f>
        <v>0</v>
      </c>
      <c r="T16" s="222">
        <f>ROUND(data!Q74,0)</f>
        <v>0</v>
      </c>
      <c r="U16" s="222">
        <f>ROUND(data!Q75,0)</f>
        <v>0</v>
      </c>
      <c r="V16" s="222">
        <f>ROUND(data!Q76,0)</f>
        <v>0</v>
      </c>
      <c r="W16" s="222">
        <f>ROUND(data!Q77,0)</f>
        <v>0</v>
      </c>
      <c r="X16" s="222">
        <f>ROUND(data!Q78,0)</f>
        <v>0</v>
      </c>
      <c r="Y16" s="222">
        <f>ROUND(data!Q79,0)</f>
        <v>0</v>
      </c>
      <c r="Z16" s="222">
        <f>ROUND(data!Q80,0)</f>
        <v>0</v>
      </c>
      <c r="AA16" s="222">
        <f>ROUND(data!Q81,0)</f>
        <v>0</v>
      </c>
      <c r="AB16" s="222">
        <f>ROUND(data!Q82,0)</f>
        <v>0</v>
      </c>
      <c r="AC16" s="222">
        <f>ROUND(data!Q83,0)</f>
        <v>0</v>
      </c>
      <c r="AD16" s="222">
        <f>ROUND(data!Q84,0)</f>
        <v>0</v>
      </c>
      <c r="AE16" s="222">
        <f>ROUND(data!Q89,0)</f>
        <v>0</v>
      </c>
      <c r="AF16" s="222">
        <f>ROUND(data!Q87,0)</f>
        <v>0</v>
      </c>
      <c r="AG16" s="222">
        <f>IF(data!Q90&gt;0,ROUND(data!Q90,0),0)</f>
        <v>0</v>
      </c>
      <c r="AH16" s="222">
        <f>IF(data!Q91&gt;0,ROUND(data!Q91,0),0)</f>
        <v>0</v>
      </c>
      <c r="AI16" s="222">
        <f>IF(data!Q92&gt;0,ROUND(data!Q92,0),0)</f>
        <v>0</v>
      </c>
      <c r="AJ16" s="222">
        <f>IF(data!Q93&gt;0,ROUND(data!Q93,0),0)</f>
        <v>0</v>
      </c>
      <c r="AK16" s="212">
        <f>IF(data!Q94&gt;0,ROUND(data!Q94,2),0)</f>
        <v>0</v>
      </c>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row>
    <row r="17" spans="1:89" s="12" customFormat="1" ht="12.6" customHeight="1">
      <c r="A17" s="16" t="str">
        <f>RIGHT(data!$C$97,3)</f>
        <v>080</v>
      </c>
      <c r="B17" s="224" t="str">
        <f>RIGHT(data!$C$96,4)</f>
        <v>2022</v>
      </c>
      <c r="C17" s="16" t="str">
        <f>data!R$55</f>
        <v>7040</v>
      </c>
      <c r="D17" s="16" t="s">
        <v>1122</v>
      </c>
      <c r="E17" s="222">
        <f>ROUND(data!R59,0)</f>
        <v>0</v>
      </c>
      <c r="F17" s="212">
        <f>ROUND(data!R60,2)</f>
        <v>0</v>
      </c>
      <c r="G17" s="222">
        <f>ROUND(data!R61,0)</f>
        <v>0</v>
      </c>
      <c r="H17" s="222">
        <f>ROUND(data!R62,0)</f>
        <v>0</v>
      </c>
      <c r="I17" s="222">
        <f>ROUND(data!R63,0)</f>
        <v>0</v>
      </c>
      <c r="J17" s="222">
        <f>ROUND(data!R64,0)</f>
        <v>0</v>
      </c>
      <c r="K17" s="222">
        <f>ROUND(data!R65,0)</f>
        <v>0</v>
      </c>
      <c r="L17" s="222">
        <f>ROUND(data!R66,0)</f>
        <v>0</v>
      </c>
      <c r="M17" s="66">
        <f>ROUND(data!R67,0)</f>
        <v>0</v>
      </c>
      <c r="N17" s="222">
        <f>ROUND(data!R68,0)</f>
        <v>0</v>
      </c>
      <c r="O17" s="222">
        <f>ROUND(data!R69,0)</f>
        <v>0</v>
      </c>
      <c r="P17" s="222">
        <f>ROUND(data!R70,0)</f>
        <v>0</v>
      </c>
      <c r="Q17" s="222">
        <f>ROUND(data!R71,0)</f>
        <v>0</v>
      </c>
      <c r="R17" s="222">
        <f>ROUND(data!R72,0)</f>
        <v>0</v>
      </c>
      <c r="S17" s="222">
        <f>ROUND(data!R73,0)</f>
        <v>0</v>
      </c>
      <c r="T17" s="222">
        <f>ROUND(data!R74,0)</f>
        <v>0</v>
      </c>
      <c r="U17" s="222">
        <f>ROUND(data!R75,0)</f>
        <v>0</v>
      </c>
      <c r="V17" s="222">
        <f>ROUND(data!R76,0)</f>
        <v>0</v>
      </c>
      <c r="W17" s="222">
        <f>ROUND(data!R77,0)</f>
        <v>0</v>
      </c>
      <c r="X17" s="222">
        <f>ROUND(data!R78,0)</f>
        <v>0</v>
      </c>
      <c r="Y17" s="222">
        <f>ROUND(data!R79,0)</f>
        <v>0</v>
      </c>
      <c r="Z17" s="222">
        <f>ROUND(data!R80,0)</f>
        <v>0</v>
      </c>
      <c r="AA17" s="222">
        <f>ROUND(data!R81,0)</f>
        <v>0</v>
      </c>
      <c r="AB17" s="222">
        <f>ROUND(data!R82,0)</f>
        <v>0</v>
      </c>
      <c r="AC17" s="222">
        <f>ROUND(data!R83,0)</f>
        <v>0</v>
      </c>
      <c r="AD17" s="222">
        <f>ROUND(data!R84,0)</f>
        <v>0</v>
      </c>
      <c r="AE17" s="222">
        <f>ROUND(data!R89,0)</f>
        <v>0</v>
      </c>
      <c r="AF17" s="222">
        <f>ROUND(data!R87,0)</f>
        <v>0</v>
      </c>
      <c r="AG17" s="222">
        <f>IF(data!R90&gt;0,ROUND(data!R90,0),0)</f>
        <v>0</v>
      </c>
      <c r="AH17" s="222">
        <f>IF(data!R91&gt;0,ROUND(data!R91,0),0)</f>
        <v>0</v>
      </c>
      <c r="AI17" s="222">
        <f>IF(data!R92&gt;0,ROUND(data!R92,0),0)</f>
        <v>0</v>
      </c>
      <c r="AJ17" s="222">
        <f>IF(data!R93&gt;0,ROUND(data!R93,0),0)</f>
        <v>0</v>
      </c>
      <c r="AK17" s="212">
        <f>IF(data!R94&gt;0,ROUND(data!R94,2),0)</f>
        <v>0</v>
      </c>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row>
    <row r="18" spans="1:89" s="12" customFormat="1" ht="12.6" customHeight="1">
      <c r="A18" s="16" t="str">
        <f>RIGHT(data!$C$97,3)</f>
        <v>080</v>
      </c>
      <c r="B18" s="224" t="str">
        <f>RIGHT(data!$C$96,4)</f>
        <v>2022</v>
      </c>
      <c r="C18" s="16" t="str">
        <f>data!S$55</f>
        <v>7050</v>
      </c>
      <c r="D18" s="16" t="s">
        <v>1122</v>
      </c>
      <c r="E18" s="222"/>
      <c r="F18" s="212">
        <f>ROUND(data!S60,2)</f>
        <v>7.0000000000000007E-2</v>
      </c>
      <c r="G18" s="222">
        <f>ROUND(data!S61,0)</f>
        <v>3609</v>
      </c>
      <c r="H18" s="222">
        <f>ROUND(data!S62,0)</f>
        <v>821</v>
      </c>
      <c r="I18" s="222">
        <f>ROUND(data!S63,0)</f>
        <v>0</v>
      </c>
      <c r="J18" s="222">
        <f>ROUND(data!S64,0)</f>
        <v>25596</v>
      </c>
      <c r="K18" s="222">
        <f>ROUND(data!S65,0)</f>
        <v>0</v>
      </c>
      <c r="L18" s="222">
        <f>ROUND(data!S66,0)</f>
        <v>0</v>
      </c>
      <c r="M18" s="66">
        <f>ROUND(data!S67,0)</f>
        <v>15039</v>
      </c>
      <c r="N18" s="222">
        <f>ROUND(data!S68,0)</f>
        <v>0</v>
      </c>
      <c r="O18" s="222">
        <f>ROUND(data!S69,0)</f>
        <v>0</v>
      </c>
      <c r="P18" s="222">
        <f>ROUND(data!S70,0)</f>
        <v>0</v>
      </c>
      <c r="Q18" s="222">
        <f>ROUND(data!S71,0)</f>
        <v>0</v>
      </c>
      <c r="R18" s="222">
        <f>ROUND(data!S72,0)</f>
        <v>0</v>
      </c>
      <c r="S18" s="222">
        <f>ROUND(data!S73,0)</f>
        <v>0</v>
      </c>
      <c r="T18" s="222">
        <f>ROUND(data!S74,0)</f>
        <v>0</v>
      </c>
      <c r="U18" s="222">
        <f>ROUND(data!S75,0)</f>
        <v>0</v>
      </c>
      <c r="V18" s="222">
        <f>ROUND(data!S76,0)</f>
        <v>0</v>
      </c>
      <c r="W18" s="222">
        <f>ROUND(data!S77,0)</f>
        <v>0</v>
      </c>
      <c r="X18" s="222">
        <f>ROUND(data!S78,0)</f>
        <v>0</v>
      </c>
      <c r="Y18" s="222">
        <f>ROUND(data!S79,0)</f>
        <v>0</v>
      </c>
      <c r="Z18" s="222">
        <f>ROUND(data!S80,0)</f>
        <v>0</v>
      </c>
      <c r="AA18" s="222">
        <f>ROUND(data!S81,0)</f>
        <v>0</v>
      </c>
      <c r="AB18" s="222">
        <f>ROUND(data!S82,0)</f>
        <v>0</v>
      </c>
      <c r="AC18" s="222">
        <f>ROUND(data!S83,0)</f>
        <v>0</v>
      </c>
      <c r="AD18" s="222">
        <f>ROUND(data!S84,0)</f>
        <v>0</v>
      </c>
      <c r="AE18" s="222">
        <f>ROUND(data!S89,0)</f>
        <v>15775</v>
      </c>
      <c r="AF18" s="222">
        <f>ROUND(data!S87,0)</f>
        <v>6860</v>
      </c>
      <c r="AG18" s="222">
        <f>IF(data!S90&gt;0,ROUND(data!S90,0),0)</f>
        <v>793</v>
      </c>
      <c r="AH18" s="222">
        <f>IF(data!S91&gt;0,ROUND(data!S91,0),0)</f>
        <v>0</v>
      </c>
      <c r="AI18" s="222">
        <f>IF(data!S92&gt;0,ROUND(data!S92,0),0)</f>
        <v>793</v>
      </c>
      <c r="AJ18" s="222">
        <f>IF(data!S93&gt;0,ROUND(data!S93,0),0)</f>
        <v>59</v>
      </c>
      <c r="AK18" s="212">
        <f>IF(data!S94&gt;0,ROUND(data!S94,2),0)</f>
        <v>0.06</v>
      </c>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row>
    <row r="19" spans="1:89" s="12" customFormat="1" ht="12.6" customHeight="1">
      <c r="A19" s="16" t="str">
        <f>RIGHT(data!$C$97,3)</f>
        <v>080</v>
      </c>
      <c r="B19" s="224" t="str">
        <f>RIGHT(data!$C$96,4)</f>
        <v>2022</v>
      </c>
      <c r="C19" s="16" t="str">
        <f>data!T$55</f>
        <v>7060</v>
      </c>
      <c r="D19" s="16" t="s">
        <v>1122</v>
      </c>
      <c r="E19" s="222"/>
      <c r="F19" s="212">
        <f>ROUND(data!T60,2)</f>
        <v>0</v>
      </c>
      <c r="G19" s="222">
        <f>ROUND(data!T61,0)</f>
        <v>0</v>
      </c>
      <c r="H19" s="222">
        <f>ROUND(data!T62,0)</f>
        <v>0</v>
      </c>
      <c r="I19" s="222">
        <f>ROUND(data!T63,0)</f>
        <v>0</v>
      </c>
      <c r="J19" s="222">
        <f>ROUND(data!T64,0)</f>
        <v>0</v>
      </c>
      <c r="K19" s="222">
        <f>ROUND(data!T65,0)</f>
        <v>0</v>
      </c>
      <c r="L19" s="222">
        <f>ROUND(data!T66,0)</f>
        <v>0</v>
      </c>
      <c r="M19" s="66">
        <f>ROUND(data!T67,0)</f>
        <v>0</v>
      </c>
      <c r="N19" s="222">
        <f>ROUND(data!T68,0)</f>
        <v>0</v>
      </c>
      <c r="O19" s="222">
        <f>ROUND(data!T69,0)</f>
        <v>0</v>
      </c>
      <c r="P19" s="222">
        <f>ROUND(data!T70,0)</f>
        <v>0</v>
      </c>
      <c r="Q19" s="222">
        <f>ROUND(data!T71,0)</f>
        <v>0</v>
      </c>
      <c r="R19" s="222">
        <f>ROUND(data!T72,0)</f>
        <v>0</v>
      </c>
      <c r="S19" s="222">
        <f>ROUND(data!T73,0)</f>
        <v>0</v>
      </c>
      <c r="T19" s="222">
        <f>ROUND(data!T74,0)</f>
        <v>0</v>
      </c>
      <c r="U19" s="222">
        <f>ROUND(data!T75,0)</f>
        <v>0</v>
      </c>
      <c r="V19" s="222">
        <f>ROUND(data!T76,0)</f>
        <v>0</v>
      </c>
      <c r="W19" s="222">
        <f>ROUND(data!T77,0)</f>
        <v>0</v>
      </c>
      <c r="X19" s="222">
        <f>ROUND(data!T78,0)</f>
        <v>0</v>
      </c>
      <c r="Y19" s="222">
        <f>ROUND(data!T79,0)</f>
        <v>0</v>
      </c>
      <c r="Z19" s="222">
        <f>ROUND(data!T80,0)</f>
        <v>0</v>
      </c>
      <c r="AA19" s="222">
        <f>ROUND(data!T81,0)</f>
        <v>0</v>
      </c>
      <c r="AB19" s="222">
        <f>ROUND(data!T82,0)</f>
        <v>0</v>
      </c>
      <c r="AC19" s="222">
        <f>ROUND(data!T83,0)</f>
        <v>0</v>
      </c>
      <c r="AD19" s="222">
        <f>ROUND(data!T84,0)</f>
        <v>0</v>
      </c>
      <c r="AE19" s="222">
        <f>ROUND(data!T89,0)</f>
        <v>0</v>
      </c>
      <c r="AF19" s="222">
        <f>ROUND(data!T87,0)</f>
        <v>0</v>
      </c>
      <c r="AG19" s="222">
        <f>IF(data!T90&gt;0,ROUND(data!T90,0),0)</f>
        <v>0</v>
      </c>
      <c r="AH19" s="222">
        <f>IF(data!T91&gt;0,ROUND(data!T91,0),0)</f>
        <v>0</v>
      </c>
      <c r="AI19" s="222">
        <f>IF(data!T92&gt;0,ROUND(data!T92,0),0)</f>
        <v>0</v>
      </c>
      <c r="AJ19" s="222">
        <f>IF(data!T93&gt;0,ROUND(data!T93,0),0)</f>
        <v>0</v>
      </c>
      <c r="AK19" s="212">
        <f>IF(data!T94&gt;0,ROUND(data!T94,2),0)</f>
        <v>0</v>
      </c>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row>
    <row r="20" spans="1:89" s="12" customFormat="1" ht="12.6" customHeight="1">
      <c r="A20" s="16" t="str">
        <f>RIGHT(data!$C$97,3)</f>
        <v>080</v>
      </c>
      <c r="B20" s="224" t="str">
        <f>RIGHT(data!$C$96,4)</f>
        <v>2022</v>
      </c>
      <c r="C20" s="16" t="str">
        <f>data!U$55</f>
        <v>7070</v>
      </c>
      <c r="D20" s="16" t="s">
        <v>1122</v>
      </c>
      <c r="E20" s="222">
        <f>ROUND(data!U59,0)</f>
        <v>9001</v>
      </c>
      <c r="F20" s="212">
        <f>ROUND(data!U60,2)</f>
        <v>1.1399999999999999</v>
      </c>
      <c r="G20" s="222">
        <f>ROUND(data!U61,0)</f>
        <v>79420</v>
      </c>
      <c r="H20" s="222">
        <f>ROUND(data!U62,0)</f>
        <v>18073</v>
      </c>
      <c r="I20" s="222">
        <f>ROUND(data!U63,0)</f>
        <v>57203</v>
      </c>
      <c r="J20" s="222">
        <f>ROUND(data!U64,0)</f>
        <v>73004</v>
      </c>
      <c r="K20" s="222">
        <f>ROUND(data!U65,0)</f>
        <v>0</v>
      </c>
      <c r="L20" s="222">
        <f>ROUND(data!U66,0)</f>
        <v>167187</v>
      </c>
      <c r="M20" s="66">
        <f>ROUND(data!U67,0)</f>
        <v>4039</v>
      </c>
      <c r="N20" s="222">
        <f>ROUND(data!U68,0)</f>
        <v>0</v>
      </c>
      <c r="O20" s="222">
        <f>ROUND(data!U69,0)</f>
        <v>2068</v>
      </c>
      <c r="P20" s="222">
        <f>ROUND(data!U70,0)</f>
        <v>0</v>
      </c>
      <c r="Q20" s="222">
        <f>ROUND(data!U71,0)</f>
        <v>0</v>
      </c>
      <c r="R20" s="222">
        <f>ROUND(data!U72,0)</f>
        <v>0</v>
      </c>
      <c r="S20" s="222">
        <f>ROUND(data!U73,0)</f>
        <v>0</v>
      </c>
      <c r="T20" s="222">
        <f>ROUND(data!U74,0)</f>
        <v>0</v>
      </c>
      <c r="U20" s="222">
        <f>ROUND(data!U75,0)</f>
        <v>0</v>
      </c>
      <c r="V20" s="222">
        <f>ROUND(data!U76,0)</f>
        <v>0</v>
      </c>
      <c r="W20" s="222">
        <f>ROUND(data!U77,0)</f>
        <v>0</v>
      </c>
      <c r="X20" s="222">
        <f>ROUND(data!U78,0)</f>
        <v>0</v>
      </c>
      <c r="Y20" s="222">
        <f>ROUND(data!U79,0)</f>
        <v>0</v>
      </c>
      <c r="Z20" s="222">
        <f>ROUND(data!U80,0)</f>
        <v>0</v>
      </c>
      <c r="AA20" s="222">
        <f>ROUND(data!U81,0)</f>
        <v>0</v>
      </c>
      <c r="AB20" s="222">
        <f>ROUND(data!U82,0)</f>
        <v>0</v>
      </c>
      <c r="AC20" s="222">
        <f>ROUND(data!U83,0)</f>
        <v>2068</v>
      </c>
      <c r="AD20" s="222">
        <f>ROUND(data!U84,0)</f>
        <v>0</v>
      </c>
      <c r="AE20" s="222">
        <f>ROUND(data!U89,0)</f>
        <v>922186</v>
      </c>
      <c r="AF20" s="222">
        <f>ROUND(data!U87,0)</f>
        <v>69950</v>
      </c>
      <c r="AG20" s="222">
        <f>IF(data!U90&gt;0,ROUND(data!U90,0),0)</f>
        <v>213</v>
      </c>
      <c r="AH20" s="222">
        <f>IF(data!U91&gt;0,ROUND(data!U91,0),0)</f>
        <v>0</v>
      </c>
      <c r="AI20" s="222">
        <f>IF(data!U92&gt;0,ROUND(data!U92,0),0)</f>
        <v>213</v>
      </c>
      <c r="AJ20" s="222">
        <f>IF(data!U93&gt;0,ROUND(data!U93,0),0)</f>
        <v>21</v>
      </c>
      <c r="AK20" s="212">
        <f>IF(data!U94&gt;0,ROUND(data!U94,2),0)</f>
        <v>0.02</v>
      </c>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row>
    <row r="21" spans="1:89" s="12" customFormat="1" ht="12.6" customHeight="1">
      <c r="A21" s="16" t="str">
        <f>RIGHT(data!$C$97,3)</f>
        <v>080</v>
      </c>
      <c r="B21" s="224" t="str">
        <f>RIGHT(data!$C$96,4)</f>
        <v>2022</v>
      </c>
      <c r="C21" s="16" t="str">
        <f>data!V$55</f>
        <v>7110</v>
      </c>
      <c r="D21" s="16" t="s">
        <v>1122</v>
      </c>
      <c r="E21" s="222">
        <f>ROUND(data!V59,0)</f>
        <v>215</v>
      </c>
      <c r="F21" s="212">
        <f>ROUND(data!V60,2)</f>
        <v>0.23</v>
      </c>
      <c r="G21" s="222">
        <f>ROUND(data!V61,0)</f>
        <v>21383</v>
      </c>
      <c r="H21" s="222">
        <f>ROUND(data!V62,0)</f>
        <v>4866</v>
      </c>
      <c r="I21" s="222">
        <f>ROUND(data!V63,0)</f>
        <v>104</v>
      </c>
      <c r="J21" s="222">
        <f>ROUND(data!V64,0)</f>
        <v>104</v>
      </c>
      <c r="K21" s="222">
        <f>ROUND(data!V65,0)</f>
        <v>0</v>
      </c>
      <c r="L21" s="222">
        <f>ROUND(data!V66,0)</f>
        <v>4265</v>
      </c>
      <c r="M21" s="66">
        <f>ROUND(data!V67,0)</f>
        <v>1403</v>
      </c>
      <c r="N21" s="222">
        <f>ROUND(data!V68,0)</f>
        <v>0</v>
      </c>
      <c r="O21" s="222">
        <f>ROUND(data!V69,0)</f>
        <v>59</v>
      </c>
      <c r="P21" s="222">
        <f>ROUND(data!V70,0)</f>
        <v>0</v>
      </c>
      <c r="Q21" s="222">
        <f>ROUND(data!V71,0)</f>
        <v>0</v>
      </c>
      <c r="R21" s="222">
        <f>ROUND(data!V72,0)</f>
        <v>0</v>
      </c>
      <c r="S21" s="222">
        <f>ROUND(data!V73,0)</f>
        <v>0</v>
      </c>
      <c r="T21" s="222">
        <f>ROUND(data!V74,0)</f>
        <v>0</v>
      </c>
      <c r="U21" s="222">
        <f>ROUND(data!V75,0)</f>
        <v>0</v>
      </c>
      <c r="V21" s="222">
        <f>ROUND(data!V76,0)</f>
        <v>0</v>
      </c>
      <c r="W21" s="222">
        <f>ROUND(data!V77,0)</f>
        <v>0</v>
      </c>
      <c r="X21" s="222">
        <f>ROUND(data!V78,0)</f>
        <v>0</v>
      </c>
      <c r="Y21" s="222">
        <f>ROUND(data!V79,0)</f>
        <v>0</v>
      </c>
      <c r="Z21" s="222">
        <f>ROUND(data!V80,0)</f>
        <v>0</v>
      </c>
      <c r="AA21" s="222">
        <f>ROUND(data!V81,0)</f>
        <v>0</v>
      </c>
      <c r="AB21" s="222">
        <f>ROUND(data!V82,0)</f>
        <v>0</v>
      </c>
      <c r="AC21" s="222">
        <f>ROUND(data!V83,0)</f>
        <v>59</v>
      </c>
      <c r="AD21" s="222">
        <f>ROUND(data!V84,0)</f>
        <v>0</v>
      </c>
      <c r="AE21" s="222">
        <f>ROUND(data!V89,0)</f>
        <v>40860</v>
      </c>
      <c r="AF21" s="222">
        <f>ROUND(data!V87,0)</f>
        <v>5700</v>
      </c>
      <c r="AG21" s="222">
        <f>IF(data!V90&gt;0,ROUND(data!V90,0),0)</f>
        <v>74</v>
      </c>
      <c r="AH21" s="222">
        <f>IF(data!V91&gt;0,ROUND(data!V91,0),0)</f>
        <v>0</v>
      </c>
      <c r="AI21" s="222">
        <f>IF(data!V92&gt;0,ROUND(data!V92,0),0)</f>
        <v>74</v>
      </c>
      <c r="AJ21" s="222">
        <f>IF(data!V93&gt;0,ROUND(data!V93,0),0)</f>
        <v>39</v>
      </c>
      <c r="AK21" s="212">
        <f>IF(data!V94&gt;0,ROUND(data!V94,2),0)</f>
        <v>0</v>
      </c>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row>
    <row r="22" spans="1:89" s="12" customFormat="1" ht="12.6" customHeight="1">
      <c r="A22" s="16" t="str">
        <f>RIGHT(data!$C$97,3)</f>
        <v>080</v>
      </c>
      <c r="B22" s="224" t="str">
        <f>RIGHT(data!$C$96,4)</f>
        <v>2022</v>
      </c>
      <c r="C22" s="16" t="str">
        <f>data!W$55</f>
        <v>7120</v>
      </c>
      <c r="D22" s="16" t="s">
        <v>1122</v>
      </c>
      <c r="E22" s="222">
        <f>ROUND(data!W59,0)</f>
        <v>0</v>
      </c>
      <c r="F22" s="212">
        <f>ROUND(data!W60,2)</f>
        <v>0</v>
      </c>
      <c r="G22" s="222">
        <f>ROUND(data!W61,0)</f>
        <v>0</v>
      </c>
      <c r="H22" s="222">
        <f>ROUND(data!W62,0)</f>
        <v>0</v>
      </c>
      <c r="I22" s="222">
        <f>ROUND(data!W63,0)</f>
        <v>0</v>
      </c>
      <c r="J22" s="222">
        <f>ROUND(data!W64,0)</f>
        <v>0</v>
      </c>
      <c r="K22" s="222">
        <f>ROUND(data!W65,0)</f>
        <v>0</v>
      </c>
      <c r="L22" s="222">
        <f>ROUND(data!W66,0)</f>
        <v>0</v>
      </c>
      <c r="M22" s="66">
        <f>ROUND(data!W67,0)</f>
        <v>0</v>
      </c>
      <c r="N22" s="222">
        <f>ROUND(data!W68,0)</f>
        <v>0</v>
      </c>
      <c r="O22" s="222">
        <f>ROUND(data!W69,0)</f>
        <v>0</v>
      </c>
      <c r="P22" s="222">
        <f>ROUND(data!W70,0)</f>
        <v>0</v>
      </c>
      <c r="Q22" s="222">
        <f>ROUND(data!W71,0)</f>
        <v>0</v>
      </c>
      <c r="R22" s="222">
        <f>ROUND(data!W72,0)</f>
        <v>0</v>
      </c>
      <c r="S22" s="222">
        <f>ROUND(data!W73,0)</f>
        <v>0</v>
      </c>
      <c r="T22" s="222">
        <f>ROUND(data!W74,0)</f>
        <v>0</v>
      </c>
      <c r="U22" s="222">
        <f>ROUND(data!W75,0)</f>
        <v>0</v>
      </c>
      <c r="V22" s="222">
        <f>ROUND(data!W76,0)</f>
        <v>0</v>
      </c>
      <c r="W22" s="222">
        <f>ROUND(data!W77,0)</f>
        <v>0</v>
      </c>
      <c r="X22" s="222">
        <f>ROUND(data!W78,0)</f>
        <v>0</v>
      </c>
      <c r="Y22" s="222">
        <f>ROUND(data!W79,0)</f>
        <v>0</v>
      </c>
      <c r="Z22" s="222">
        <f>ROUND(data!W80,0)</f>
        <v>0</v>
      </c>
      <c r="AA22" s="222">
        <f>ROUND(data!W81,0)</f>
        <v>0</v>
      </c>
      <c r="AB22" s="222">
        <f>ROUND(data!W82,0)</f>
        <v>0</v>
      </c>
      <c r="AC22" s="222">
        <f>ROUND(data!W83,0)</f>
        <v>0</v>
      </c>
      <c r="AD22" s="222">
        <f>ROUND(data!W84,0)</f>
        <v>0</v>
      </c>
      <c r="AE22" s="222">
        <f>ROUND(data!W89,0)</f>
        <v>0</v>
      </c>
      <c r="AF22" s="222">
        <f>ROUND(data!W87,0)</f>
        <v>0</v>
      </c>
      <c r="AG22" s="222">
        <f>IF(data!W90&gt;0,ROUND(data!W90,0),0)</f>
        <v>0</v>
      </c>
      <c r="AH22" s="222">
        <f>IF(data!W91&gt;0,ROUND(data!W91,0),0)</f>
        <v>0</v>
      </c>
      <c r="AI22" s="222">
        <f>IF(data!W92&gt;0,ROUND(data!W92,0),0)</f>
        <v>0</v>
      </c>
      <c r="AJ22" s="222">
        <f>IF(data!W93&gt;0,ROUND(data!W93,0),0)</f>
        <v>0</v>
      </c>
      <c r="AK22" s="212">
        <f>IF(data!W94&gt;0,ROUND(data!W94,2),0)</f>
        <v>0</v>
      </c>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row>
    <row r="23" spans="1:89" s="12" customFormat="1" ht="12.6" customHeight="1">
      <c r="A23" s="16" t="str">
        <f>RIGHT(data!$C$97,3)</f>
        <v>080</v>
      </c>
      <c r="B23" s="224" t="str">
        <f>RIGHT(data!$C$96,4)</f>
        <v>2022</v>
      </c>
      <c r="C23" s="16" t="str">
        <f>data!X$55</f>
        <v>7130</v>
      </c>
      <c r="D23" s="16" t="s">
        <v>1122</v>
      </c>
      <c r="E23" s="222">
        <f>ROUND(data!X59,0)</f>
        <v>0</v>
      </c>
      <c r="F23" s="212">
        <f>ROUND(data!X60,2)</f>
        <v>0</v>
      </c>
      <c r="G23" s="222">
        <f>ROUND(data!X61,0)</f>
        <v>0</v>
      </c>
      <c r="H23" s="222">
        <f>ROUND(data!X62,0)</f>
        <v>0</v>
      </c>
      <c r="I23" s="222">
        <f>ROUND(data!X63,0)</f>
        <v>0</v>
      </c>
      <c r="J23" s="222">
        <f>ROUND(data!X64,0)</f>
        <v>0</v>
      </c>
      <c r="K23" s="222">
        <f>ROUND(data!X65,0)</f>
        <v>0</v>
      </c>
      <c r="L23" s="222">
        <f>ROUND(data!X66,0)</f>
        <v>0</v>
      </c>
      <c r="M23" s="66">
        <f>ROUND(data!X67,0)</f>
        <v>0</v>
      </c>
      <c r="N23" s="222">
        <f>ROUND(data!X68,0)</f>
        <v>0</v>
      </c>
      <c r="O23" s="222">
        <f>ROUND(data!X69,0)</f>
        <v>0</v>
      </c>
      <c r="P23" s="222">
        <f>ROUND(data!X70,0)</f>
        <v>0</v>
      </c>
      <c r="Q23" s="222">
        <f>ROUND(data!X71,0)</f>
        <v>0</v>
      </c>
      <c r="R23" s="222">
        <f>ROUND(data!X72,0)</f>
        <v>0</v>
      </c>
      <c r="S23" s="222">
        <f>ROUND(data!X73,0)</f>
        <v>0</v>
      </c>
      <c r="T23" s="222">
        <f>ROUND(data!X74,0)</f>
        <v>0</v>
      </c>
      <c r="U23" s="222">
        <f>ROUND(data!X75,0)</f>
        <v>0</v>
      </c>
      <c r="V23" s="222">
        <f>ROUND(data!X76,0)</f>
        <v>0</v>
      </c>
      <c r="W23" s="222">
        <f>ROUND(data!X77,0)</f>
        <v>0</v>
      </c>
      <c r="X23" s="222">
        <f>ROUND(data!X78,0)</f>
        <v>0</v>
      </c>
      <c r="Y23" s="222">
        <f>ROUND(data!X79,0)</f>
        <v>0</v>
      </c>
      <c r="Z23" s="222">
        <f>ROUND(data!X80,0)</f>
        <v>0</v>
      </c>
      <c r="AA23" s="222">
        <f>ROUND(data!X81,0)</f>
        <v>0</v>
      </c>
      <c r="AB23" s="222">
        <f>ROUND(data!X82,0)</f>
        <v>0</v>
      </c>
      <c r="AC23" s="222">
        <f>ROUND(data!X83,0)</f>
        <v>0</v>
      </c>
      <c r="AD23" s="222">
        <f>ROUND(data!X84,0)</f>
        <v>0</v>
      </c>
      <c r="AE23" s="222">
        <f>ROUND(data!X89,0)</f>
        <v>0</v>
      </c>
      <c r="AF23" s="222">
        <f>ROUND(data!X87,0)</f>
        <v>0</v>
      </c>
      <c r="AG23" s="222">
        <f>IF(data!X90&gt;0,ROUND(data!X90,0),0)</f>
        <v>0</v>
      </c>
      <c r="AH23" s="222">
        <f>IF(data!X91&gt;0,ROUND(data!X91,0),0)</f>
        <v>0</v>
      </c>
      <c r="AI23" s="222">
        <f>IF(data!X92&gt;0,ROUND(data!X92,0),0)</f>
        <v>0</v>
      </c>
      <c r="AJ23" s="222">
        <f>IF(data!X93&gt;0,ROUND(data!X93,0),0)</f>
        <v>0</v>
      </c>
      <c r="AK23" s="212">
        <f>IF(data!X94&gt;0,ROUND(data!X94,2),0)</f>
        <v>0</v>
      </c>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row>
    <row r="24" spans="1:89" s="12" customFormat="1" ht="12.6" customHeight="1">
      <c r="A24" s="16" t="str">
        <f>RIGHT(data!$C$97,3)</f>
        <v>080</v>
      </c>
      <c r="B24" s="224" t="str">
        <f>RIGHT(data!$C$96,4)</f>
        <v>2022</v>
      </c>
      <c r="C24" s="16" t="str">
        <f>data!Y$55</f>
        <v>7140</v>
      </c>
      <c r="D24" s="16" t="s">
        <v>1122</v>
      </c>
      <c r="E24" s="222">
        <f>ROUND(data!Y59,0)</f>
        <v>733</v>
      </c>
      <c r="F24" s="212">
        <f>ROUND(data!Y60,2)</f>
        <v>1.28</v>
      </c>
      <c r="G24" s="222">
        <f>ROUND(data!Y61,0)</f>
        <v>120367</v>
      </c>
      <c r="H24" s="222">
        <f>ROUND(data!Y62,0)</f>
        <v>27392</v>
      </c>
      <c r="I24" s="222">
        <f>ROUND(data!Y63,0)</f>
        <v>584</v>
      </c>
      <c r="J24" s="222">
        <f>ROUND(data!Y64,0)</f>
        <v>588</v>
      </c>
      <c r="K24" s="222">
        <f>ROUND(data!Y65,0)</f>
        <v>0</v>
      </c>
      <c r="L24" s="222">
        <f>ROUND(data!Y66,0)</f>
        <v>24009</v>
      </c>
      <c r="M24" s="66">
        <f>ROUND(data!Y67,0)</f>
        <v>7851</v>
      </c>
      <c r="N24" s="222">
        <f>ROUND(data!Y68,0)</f>
        <v>0</v>
      </c>
      <c r="O24" s="222">
        <f>ROUND(data!Y69,0)</f>
        <v>330</v>
      </c>
      <c r="P24" s="222">
        <f>ROUND(data!Y70,0)</f>
        <v>0</v>
      </c>
      <c r="Q24" s="222">
        <f>ROUND(data!Y71,0)</f>
        <v>0</v>
      </c>
      <c r="R24" s="222">
        <f>ROUND(data!Y72,0)</f>
        <v>0</v>
      </c>
      <c r="S24" s="222">
        <f>ROUND(data!Y73,0)</f>
        <v>0</v>
      </c>
      <c r="T24" s="222">
        <f>ROUND(data!Y74,0)</f>
        <v>0</v>
      </c>
      <c r="U24" s="222">
        <f>ROUND(data!Y75,0)</f>
        <v>0</v>
      </c>
      <c r="V24" s="222">
        <f>ROUND(data!Y76,0)</f>
        <v>0</v>
      </c>
      <c r="W24" s="222">
        <f>ROUND(data!Y77,0)</f>
        <v>0</v>
      </c>
      <c r="X24" s="222">
        <f>ROUND(data!Y78,0)</f>
        <v>0</v>
      </c>
      <c r="Y24" s="222">
        <f>ROUND(data!Y79,0)</f>
        <v>0</v>
      </c>
      <c r="Z24" s="222">
        <f>ROUND(data!Y80,0)</f>
        <v>0</v>
      </c>
      <c r="AA24" s="222">
        <f>ROUND(data!Y81,0)</f>
        <v>0</v>
      </c>
      <c r="AB24" s="222">
        <f>ROUND(data!Y82,0)</f>
        <v>0</v>
      </c>
      <c r="AC24" s="222">
        <f>ROUND(data!Y83,0)</f>
        <v>330</v>
      </c>
      <c r="AD24" s="222">
        <f>ROUND(data!Y84,0)</f>
        <v>0</v>
      </c>
      <c r="AE24" s="222">
        <f>ROUND(data!Y89,0)</f>
        <v>230000</v>
      </c>
      <c r="AF24" s="222">
        <f>ROUND(data!Y87,0)</f>
        <v>25586</v>
      </c>
      <c r="AG24" s="222">
        <f>IF(data!Y90&gt;0,ROUND(data!Y90,0),0)</f>
        <v>414</v>
      </c>
      <c r="AH24" s="222">
        <f>IF(data!Y91&gt;0,ROUND(data!Y91,0),0)</f>
        <v>0</v>
      </c>
      <c r="AI24" s="222">
        <f>IF(data!Y92&gt;0,ROUND(data!Y92,0),0)</f>
        <v>488</v>
      </c>
      <c r="AJ24" s="222">
        <f>IF(data!Y93&gt;0,ROUND(data!Y93,0),0)</f>
        <v>221</v>
      </c>
      <c r="AK24" s="212">
        <f>IF(data!Y94&gt;0,ROUND(data!Y94,2),0)</f>
        <v>0</v>
      </c>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row>
    <row r="25" spans="1:89" s="12" customFormat="1" ht="12.6" customHeight="1">
      <c r="A25" s="16" t="str">
        <f>RIGHT(data!$C$97,3)</f>
        <v>080</v>
      </c>
      <c r="B25" s="224" t="str">
        <f>RIGHT(data!$C$96,4)</f>
        <v>2022</v>
      </c>
      <c r="C25" s="16" t="str">
        <f>data!Z$55</f>
        <v>7150</v>
      </c>
      <c r="D25" s="16" t="s">
        <v>1122</v>
      </c>
      <c r="E25" s="222">
        <f>ROUND(data!Z59,0)</f>
        <v>0</v>
      </c>
      <c r="F25" s="212">
        <f>ROUND(data!Z60,2)</f>
        <v>0</v>
      </c>
      <c r="G25" s="222">
        <f>ROUND(data!Z61,0)</f>
        <v>0</v>
      </c>
      <c r="H25" s="222">
        <f>ROUND(data!Z62,0)</f>
        <v>0</v>
      </c>
      <c r="I25" s="222">
        <f>ROUND(data!Z63,0)</f>
        <v>0</v>
      </c>
      <c r="J25" s="222">
        <f>ROUND(data!Z64,0)</f>
        <v>0</v>
      </c>
      <c r="K25" s="222">
        <f>ROUND(data!Z65,0)</f>
        <v>0</v>
      </c>
      <c r="L25" s="222">
        <f>ROUND(data!Z66,0)</f>
        <v>0</v>
      </c>
      <c r="M25" s="66">
        <f>ROUND(data!Z67,0)</f>
        <v>0</v>
      </c>
      <c r="N25" s="222">
        <f>ROUND(data!Z68,0)</f>
        <v>0</v>
      </c>
      <c r="O25" s="222">
        <f>ROUND(data!Z69,0)</f>
        <v>0</v>
      </c>
      <c r="P25" s="222">
        <f>ROUND(data!Z70,0)</f>
        <v>0</v>
      </c>
      <c r="Q25" s="222">
        <f>ROUND(data!Z71,0)</f>
        <v>0</v>
      </c>
      <c r="R25" s="222">
        <f>ROUND(data!Z72,0)</f>
        <v>0</v>
      </c>
      <c r="S25" s="222">
        <f>ROUND(data!Z73,0)</f>
        <v>0</v>
      </c>
      <c r="T25" s="222">
        <f>ROUND(data!Z74,0)</f>
        <v>0</v>
      </c>
      <c r="U25" s="222">
        <f>ROUND(data!Z75,0)</f>
        <v>0</v>
      </c>
      <c r="V25" s="222">
        <f>ROUND(data!Z76,0)</f>
        <v>0</v>
      </c>
      <c r="W25" s="222">
        <f>ROUND(data!Z77,0)</f>
        <v>0</v>
      </c>
      <c r="X25" s="222">
        <f>ROUND(data!Z78,0)</f>
        <v>0</v>
      </c>
      <c r="Y25" s="222">
        <f>ROUND(data!Z79,0)</f>
        <v>0</v>
      </c>
      <c r="Z25" s="222">
        <f>ROUND(data!Z80,0)</f>
        <v>0</v>
      </c>
      <c r="AA25" s="222">
        <f>ROUND(data!Z81,0)</f>
        <v>0</v>
      </c>
      <c r="AB25" s="222">
        <f>ROUND(data!Z82,0)</f>
        <v>0</v>
      </c>
      <c r="AC25" s="222">
        <f>ROUND(data!Z83,0)</f>
        <v>0</v>
      </c>
      <c r="AD25" s="222">
        <f>ROUND(data!Z84,0)</f>
        <v>0</v>
      </c>
      <c r="AE25" s="222">
        <f>ROUND(data!Z89,0)</f>
        <v>0</v>
      </c>
      <c r="AF25" s="222">
        <f>ROUND(data!Z87,0)</f>
        <v>0</v>
      </c>
      <c r="AG25" s="222">
        <f>IF(data!Z90&gt;0,ROUND(data!Z90,0),0)</f>
        <v>0</v>
      </c>
      <c r="AH25" s="222">
        <f>IF(data!Z91&gt;0,ROUND(data!Z91,0),0)</f>
        <v>0</v>
      </c>
      <c r="AI25" s="222">
        <f>IF(data!Z92&gt;0,ROUND(data!Z92,0),0)</f>
        <v>0</v>
      </c>
      <c r="AJ25" s="222">
        <f>IF(data!Z93&gt;0,ROUND(data!Z93,0),0)</f>
        <v>0</v>
      </c>
      <c r="AK25" s="212">
        <f>IF(data!Z94&gt;0,ROUND(data!Z94,2),0)</f>
        <v>0</v>
      </c>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row>
    <row r="26" spans="1:89" s="12" customFormat="1" ht="12.6" customHeight="1">
      <c r="A26" s="16" t="str">
        <f>RIGHT(data!$C$97,3)</f>
        <v>080</v>
      </c>
      <c r="B26" s="224" t="str">
        <f>RIGHT(data!$C$96,4)</f>
        <v>2022</v>
      </c>
      <c r="C26" s="16" t="str">
        <f>data!AA$55</f>
        <v>7160</v>
      </c>
      <c r="D26" s="16" t="s">
        <v>1122</v>
      </c>
      <c r="E26" s="222">
        <f>ROUND(data!AA59,0)</f>
        <v>0</v>
      </c>
      <c r="F26" s="212">
        <f>ROUND(data!AA60,2)</f>
        <v>0</v>
      </c>
      <c r="G26" s="222">
        <f>ROUND(data!AA61,0)</f>
        <v>0</v>
      </c>
      <c r="H26" s="222">
        <f>ROUND(data!AA62,0)</f>
        <v>0</v>
      </c>
      <c r="I26" s="222">
        <f>ROUND(data!AA63,0)</f>
        <v>0</v>
      </c>
      <c r="J26" s="222">
        <f>ROUND(data!AA64,0)</f>
        <v>0</v>
      </c>
      <c r="K26" s="222">
        <f>ROUND(data!AA65,0)</f>
        <v>0</v>
      </c>
      <c r="L26" s="222">
        <f>ROUND(data!AA66,0)</f>
        <v>0</v>
      </c>
      <c r="M26" s="66">
        <f>ROUND(data!AA67,0)</f>
        <v>0</v>
      </c>
      <c r="N26" s="222">
        <f>ROUND(data!AA68,0)</f>
        <v>0</v>
      </c>
      <c r="O26" s="222">
        <f>ROUND(data!AA69,0)</f>
        <v>0</v>
      </c>
      <c r="P26" s="222">
        <f>ROUND(data!AA70,0)</f>
        <v>0</v>
      </c>
      <c r="Q26" s="222">
        <f>ROUND(data!AA71,0)</f>
        <v>0</v>
      </c>
      <c r="R26" s="222">
        <f>ROUND(data!AA72,0)</f>
        <v>0</v>
      </c>
      <c r="S26" s="222">
        <f>ROUND(data!AA73,0)</f>
        <v>0</v>
      </c>
      <c r="T26" s="222">
        <f>ROUND(data!AA74,0)</f>
        <v>0</v>
      </c>
      <c r="U26" s="222">
        <f>ROUND(data!AA75,0)</f>
        <v>0</v>
      </c>
      <c r="V26" s="222">
        <f>ROUND(data!AA76,0)</f>
        <v>0</v>
      </c>
      <c r="W26" s="222">
        <f>ROUND(data!AA77,0)</f>
        <v>0</v>
      </c>
      <c r="X26" s="222">
        <f>ROUND(data!AA78,0)</f>
        <v>0</v>
      </c>
      <c r="Y26" s="222">
        <f>ROUND(data!AA79,0)</f>
        <v>0</v>
      </c>
      <c r="Z26" s="222">
        <f>ROUND(data!AA80,0)</f>
        <v>0</v>
      </c>
      <c r="AA26" s="222">
        <f>ROUND(data!AA81,0)</f>
        <v>0</v>
      </c>
      <c r="AB26" s="222">
        <f>ROUND(data!AA82,0)</f>
        <v>0</v>
      </c>
      <c r="AC26" s="222">
        <f>ROUND(data!AA83,0)</f>
        <v>0</v>
      </c>
      <c r="AD26" s="222">
        <f>ROUND(data!AA84,0)</f>
        <v>0</v>
      </c>
      <c r="AE26" s="222">
        <f>ROUND(data!AA89,0)</f>
        <v>0</v>
      </c>
      <c r="AF26" s="222">
        <f>ROUND(data!AA87,0)</f>
        <v>0</v>
      </c>
      <c r="AG26" s="222">
        <f>IF(data!AA90&gt;0,ROUND(data!AA90,0),0)</f>
        <v>0</v>
      </c>
      <c r="AH26" s="222">
        <f>IF(data!AA91&gt;0,ROUND(data!AA91,0),0)</f>
        <v>0</v>
      </c>
      <c r="AI26" s="222">
        <f>IF(data!AA92&gt;0,ROUND(data!AA92,0),0)</f>
        <v>0</v>
      </c>
      <c r="AJ26" s="222">
        <f>IF(data!AA93&gt;0,ROUND(data!AA93,0),0)</f>
        <v>0</v>
      </c>
      <c r="AK26" s="212">
        <f>IF(data!AA94&gt;0,ROUND(data!AA94,2),0)</f>
        <v>0</v>
      </c>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row>
    <row r="27" spans="1:89" s="12" customFormat="1" ht="12.6" customHeight="1">
      <c r="A27" s="16" t="str">
        <f>RIGHT(data!$C$97,3)</f>
        <v>080</v>
      </c>
      <c r="B27" s="224" t="str">
        <f>RIGHT(data!$C$96,4)</f>
        <v>2022</v>
      </c>
      <c r="C27" s="16" t="str">
        <f>data!AB$55</f>
        <v>7170</v>
      </c>
      <c r="D27" s="16" t="s">
        <v>1122</v>
      </c>
      <c r="E27" s="222"/>
      <c r="F27" s="212">
        <f>ROUND(data!AB60,2)</f>
        <v>0</v>
      </c>
      <c r="G27" s="222">
        <f>ROUND(data!AB61,0)</f>
        <v>0</v>
      </c>
      <c r="H27" s="222">
        <f>ROUND(data!AB62,0)</f>
        <v>0</v>
      </c>
      <c r="I27" s="222">
        <f>ROUND(data!AB63,0)</f>
        <v>19551</v>
      </c>
      <c r="J27" s="222">
        <f>ROUND(data!AB64,0)</f>
        <v>216593</v>
      </c>
      <c r="K27" s="222">
        <f>ROUND(data!AB65,0)</f>
        <v>0</v>
      </c>
      <c r="L27" s="222">
        <f>ROUND(data!AB66,0)</f>
        <v>101614</v>
      </c>
      <c r="M27" s="66">
        <f>ROUND(data!AB67,0)</f>
        <v>3414</v>
      </c>
      <c r="N27" s="222">
        <f>ROUND(data!AB68,0)</f>
        <v>4935</v>
      </c>
      <c r="O27" s="222">
        <f>ROUND(data!AB69,0)</f>
        <v>0</v>
      </c>
      <c r="P27" s="222">
        <f>ROUND(data!AB70,0)</f>
        <v>0</v>
      </c>
      <c r="Q27" s="222">
        <f>ROUND(data!AB71,0)</f>
        <v>0</v>
      </c>
      <c r="R27" s="222">
        <f>ROUND(data!AB72,0)</f>
        <v>0</v>
      </c>
      <c r="S27" s="222">
        <f>ROUND(data!AB73,0)</f>
        <v>0</v>
      </c>
      <c r="T27" s="222">
        <f>ROUND(data!AB74,0)</f>
        <v>0</v>
      </c>
      <c r="U27" s="222">
        <f>ROUND(data!AB75,0)</f>
        <v>0</v>
      </c>
      <c r="V27" s="222">
        <f>ROUND(data!AB76,0)</f>
        <v>0</v>
      </c>
      <c r="W27" s="222">
        <f>ROUND(data!AB77,0)</f>
        <v>0</v>
      </c>
      <c r="X27" s="222">
        <f>ROUND(data!AB78,0)</f>
        <v>0</v>
      </c>
      <c r="Y27" s="222">
        <f>ROUND(data!AB79,0)</f>
        <v>0</v>
      </c>
      <c r="Z27" s="222">
        <f>ROUND(data!AB80,0)</f>
        <v>0</v>
      </c>
      <c r="AA27" s="222">
        <f>ROUND(data!AB81,0)</f>
        <v>0</v>
      </c>
      <c r="AB27" s="222">
        <f>ROUND(data!AB82,0)</f>
        <v>0</v>
      </c>
      <c r="AC27" s="222">
        <f>ROUND(data!AB83,0)</f>
        <v>0</v>
      </c>
      <c r="AD27" s="222">
        <f>ROUND(data!AB84,0)</f>
        <v>1826</v>
      </c>
      <c r="AE27" s="222">
        <f>ROUND(data!AB89,0)</f>
        <v>431024</v>
      </c>
      <c r="AF27" s="222">
        <f>ROUND(data!AB87,0)</f>
        <v>104771</v>
      </c>
      <c r="AG27" s="222">
        <f>IF(data!AB90&gt;0,ROUND(data!AB90,0),0)</f>
        <v>180</v>
      </c>
      <c r="AH27" s="222">
        <f>IF(data!AB91&gt;0,ROUND(data!AB91,0),0)</f>
        <v>0</v>
      </c>
      <c r="AI27" s="222">
        <f>IF(data!AB92&gt;0,ROUND(data!AB92,0),0)</f>
        <v>180</v>
      </c>
      <c r="AJ27" s="222">
        <f>IF(data!AB93&gt;0,ROUND(data!AB93,0),0)</f>
        <v>0</v>
      </c>
      <c r="AK27" s="212">
        <f>IF(data!AB94&gt;0,ROUND(data!AB94,2),0)</f>
        <v>0</v>
      </c>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row>
    <row r="28" spans="1:89" s="12" customFormat="1" ht="12.6" customHeight="1">
      <c r="A28" s="16" t="str">
        <f>RIGHT(data!$C$97,3)</f>
        <v>080</v>
      </c>
      <c r="B28" s="224" t="str">
        <f>RIGHT(data!$C$96,4)</f>
        <v>2022</v>
      </c>
      <c r="C28" s="16" t="str">
        <f>data!AC$55</f>
        <v>7180</v>
      </c>
      <c r="D28" s="16" t="s">
        <v>1122</v>
      </c>
      <c r="E28" s="222">
        <f>ROUND(data!AC59,0)</f>
        <v>0</v>
      </c>
      <c r="F28" s="212">
        <f>ROUND(data!AC60,2)</f>
        <v>0</v>
      </c>
      <c r="G28" s="222">
        <f>ROUND(data!AC61,0)</f>
        <v>0</v>
      </c>
      <c r="H28" s="222">
        <f>ROUND(data!AC62,0)</f>
        <v>0</v>
      </c>
      <c r="I28" s="222">
        <f>ROUND(data!AC63,0)</f>
        <v>0</v>
      </c>
      <c r="J28" s="222">
        <f>ROUND(data!AC64,0)</f>
        <v>0</v>
      </c>
      <c r="K28" s="222">
        <f>ROUND(data!AC65,0)</f>
        <v>0</v>
      </c>
      <c r="L28" s="222">
        <f>ROUND(data!AC66,0)</f>
        <v>0</v>
      </c>
      <c r="M28" s="66">
        <f>ROUND(data!AC67,0)</f>
        <v>0</v>
      </c>
      <c r="N28" s="222">
        <f>ROUND(data!AC68,0)</f>
        <v>0</v>
      </c>
      <c r="O28" s="222">
        <f>ROUND(data!AC69,0)</f>
        <v>0</v>
      </c>
      <c r="P28" s="222">
        <f>ROUND(data!AC70,0)</f>
        <v>0</v>
      </c>
      <c r="Q28" s="222">
        <f>ROUND(data!AC71,0)</f>
        <v>0</v>
      </c>
      <c r="R28" s="222">
        <f>ROUND(data!AC72,0)</f>
        <v>0</v>
      </c>
      <c r="S28" s="222">
        <f>ROUND(data!AC73,0)</f>
        <v>0</v>
      </c>
      <c r="T28" s="222">
        <f>ROUND(data!AC74,0)</f>
        <v>0</v>
      </c>
      <c r="U28" s="222">
        <f>ROUND(data!AC75,0)</f>
        <v>0</v>
      </c>
      <c r="V28" s="222">
        <f>ROUND(data!AC76,0)</f>
        <v>0</v>
      </c>
      <c r="W28" s="222">
        <f>ROUND(data!AC77,0)</f>
        <v>0</v>
      </c>
      <c r="X28" s="222">
        <f>ROUND(data!AC78,0)</f>
        <v>0</v>
      </c>
      <c r="Y28" s="222">
        <f>ROUND(data!AC79,0)</f>
        <v>0</v>
      </c>
      <c r="Z28" s="222">
        <f>ROUND(data!AC80,0)</f>
        <v>0</v>
      </c>
      <c r="AA28" s="222">
        <f>ROUND(data!AC81,0)</f>
        <v>0</v>
      </c>
      <c r="AB28" s="222">
        <f>ROUND(data!AC82,0)</f>
        <v>0</v>
      </c>
      <c r="AC28" s="222">
        <f>ROUND(data!AC83,0)</f>
        <v>0</v>
      </c>
      <c r="AD28" s="222">
        <f>ROUND(data!AC84,0)</f>
        <v>0</v>
      </c>
      <c r="AE28" s="222">
        <f>ROUND(data!AC89,0)</f>
        <v>0</v>
      </c>
      <c r="AF28" s="222">
        <f>ROUND(data!AC87,0)</f>
        <v>0</v>
      </c>
      <c r="AG28" s="222">
        <f>IF(data!AC90&gt;0,ROUND(data!AC90,0),0)</f>
        <v>0</v>
      </c>
      <c r="AH28" s="222">
        <f>IF(data!AC91&gt;0,ROUND(data!AC91,0),0)</f>
        <v>0</v>
      </c>
      <c r="AI28" s="222">
        <f>IF(data!AC92&gt;0,ROUND(data!AC92,0),0)</f>
        <v>0</v>
      </c>
      <c r="AJ28" s="222">
        <f>IF(data!AC93&gt;0,ROUND(data!AC93,0),0)</f>
        <v>0</v>
      </c>
      <c r="AK28" s="212">
        <f>IF(data!AC94&gt;0,ROUND(data!AC94,2),0)</f>
        <v>0</v>
      </c>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row>
    <row r="29" spans="1:89" s="12" customFormat="1" ht="12.6" customHeight="1">
      <c r="A29" s="16" t="str">
        <f>RIGHT(data!$C$97,3)</f>
        <v>080</v>
      </c>
      <c r="B29" s="224" t="str">
        <f>RIGHT(data!$C$96,4)</f>
        <v>2022</v>
      </c>
      <c r="C29" s="16" t="str">
        <f>data!AD$55</f>
        <v>7190</v>
      </c>
      <c r="D29" s="16" t="s">
        <v>1122</v>
      </c>
      <c r="E29" s="222">
        <f>ROUND(data!AD59,0)</f>
        <v>0</v>
      </c>
      <c r="F29" s="212">
        <f>ROUND(data!AD60,2)</f>
        <v>0</v>
      </c>
      <c r="G29" s="222">
        <f>ROUND(data!AD61,0)</f>
        <v>0</v>
      </c>
      <c r="H29" s="222">
        <f>ROUND(data!AD62,0)</f>
        <v>0</v>
      </c>
      <c r="I29" s="222">
        <f>ROUND(data!AD63,0)</f>
        <v>0</v>
      </c>
      <c r="J29" s="222">
        <f>ROUND(data!AD64,0)</f>
        <v>0</v>
      </c>
      <c r="K29" s="222">
        <f>ROUND(data!AD65,0)</f>
        <v>0</v>
      </c>
      <c r="L29" s="222">
        <f>ROUND(data!AD66,0)</f>
        <v>0</v>
      </c>
      <c r="M29" s="66">
        <f>ROUND(data!AD67,0)</f>
        <v>0</v>
      </c>
      <c r="N29" s="222">
        <f>ROUND(data!AD68,0)</f>
        <v>0</v>
      </c>
      <c r="O29" s="222">
        <f>ROUND(data!AD69,0)</f>
        <v>0</v>
      </c>
      <c r="P29" s="222">
        <f>ROUND(data!AD70,0)</f>
        <v>0</v>
      </c>
      <c r="Q29" s="222">
        <f>ROUND(data!AD71,0)</f>
        <v>0</v>
      </c>
      <c r="R29" s="222">
        <f>ROUND(data!AD72,0)</f>
        <v>0</v>
      </c>
      <c r="S29" s="222">
        <f>ROUND(data!AD73,0)</f>
        <v>0</v>
      </c>
      <c r="T29" s="222">
        <f>ROUND(data!AD74,0)</f>
        <v>0</v>
      </c>
      <c r="U29" s="222">
        <f>ROUND(data!AD75,0)</f>
        <v>0</v>
      </c>
      <c r="V29" s="222">
        <f>ROUND(data!AD76,0)</f>
        <v>0</v>
      </c>
      <c r="W29" s="222">
        <f>ROUND(data!AD77,0)</f>
        <v>0</v>
      </c>
      <c r="X29" s="222">
        <f>ROUND(data!AD78,0)</f>
        <v>0</v>
      </c>
      <c r="Y29" s="222">
        <f>ROUND(data!AD79,0)</f>
        <v>0</v>
      </c>
      <c r="Z29" s="222">
        <f>ROUND(data!AD80,0)</f>
        <v>0</v>
      </c>
      <c r="AA29" s="222">
        <f>ROUND(data!AD81,0)</f>
        <v>0</v>
      </c>
      <c r="AB29" s="222">
        <f>ROUND(data!AD82,0)</f>
        <v>0</v>
      </c>
      <c r="AC29" s="222">
        <f>ROUND(data!AD83,0)</f>
        <v>0</v>
      </c>
      <c r="AD29" s="222">
        <f>ROUND(data!AD84,0)</f>
        <v>0</v>
      </c>
      <c r="AE29" s="222">
        <f>ROUND(data!AD89,0)</f>
        <v>0</v>
      </c>
      <c r="AF29" s="222">
        <f>ROUND(data!AD87,0)</f>
        <v>0</v>
      </c>
      <c r="AG29" s="222">
        <f>IF(data!AD90&gt;0,ROUND(data!AD90,0),0)</f>
        <v>0</v>
      </c>
      <c r="AH29" s="222">
        <f>IF(data!AD91&gt;0,ROUND(data!AD91,0),0)</f>
        <v>0</v>
      </c>
      <c r="AI29" s="222">
        <f>IF(data!AD92&gt;0,ROUND(data!AD92,0),0)</f>
        <v>0</v>
      </c>
      <c r="AJ29" s="222">
        <f>IF(data!AD93&gt;0,ROUND(data!AD93,0),0)</f>
        <v>0</v>
      </c>
      <c r="AK29" s="212">
        <f>IF(data!AD94&gt;0,ROUND(data!AD94,2),0)</f>
        <v>0</v>
      </c>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row>
    <row r="30" spans="1:89" s="12" customFormat="1" ht="12.6" customHeight="1">
      <c r="A30" s="16" t="str">
        <f>RIGHT(data!$C$97,3)</f>
        <v>080</v>
      </c>
      <c r="B30" s="224" t="str">
        <f>RIGHT(data!$C$96,4)</f>
        <v>2022</v>
      </c>
      <c r="C30" s="16" t="str">
        <f>data!AE$55</f>
        <v>7200</v>
      </c>
      <c r="D30" s="16" t="s">
        <v>1122</v>
      </c>
      <c r="E30" s="222">
        <f>ROUND(data!AE59,0)</f>
        <v>3367</v>
      </c>
      <c r="F30" s="212">
        <f>ROUND(data!AE60,2)</f>
        <v>3.68</v>
      </c>
      <c r="G30" s="222">
        <f>ROUND(data!AE61,0)</f>
        <v>397351</v>
      </c>
      <c r="H30" s="222">
        <f>ROUND(data!AE62,0)</f>
        <v>90424</v>
      </c>
      <c r="I30" s="222">
        <f>ROUND(data!AE63,0)</f>
        <v>155248</v>
      </c>
      <c r="J30" s="222">
        <f>ROUND(data!AE64,0)</f>
        <v>8988</v>
      </c>
      <c r="K30" s="222">
        <f>ROUND(data!AE65,0)</f>
        <v>0</v>
      </c>
      <c r="L30" s="222">
        <f>ROUND(data!AE66,0)</f>
        <v>5222</v>
      </c>
      <c r="M30" s="66">
        <f>ROUND(data!AE67,0)</f>
        <v>17599</v>
      </c>
      <c r="N30" s="222">
        <f>ROUND(data!AE68,0)</f>
        <v>0</v>
      </c>
      <c r="O30" s="222">
        <f>ROUND(data!AE69,0)</f>
        <v>15719</v>
      </c>
      <c r="P30" s="222">
        <f>ROUND(data!AE70,0)</f>
        <v>0</v>
      </c>
      <c r="Q30" s="222">
        <f>ROUND(data!AE71,0)</f>
        <v>0</v>
      </c>
      <c r="R30" s="222">
        <f>ROUND(data!AE72,0)</f>
        <v>0</v>
      </c>
      <c r="S30" s="222">
        <f>ROUND(data!AE73,0)</f>
        <v>0</v>
      </c>
      <c r="T30" s="222">
        <f>ROUND(data!AE74,0)</f>
        <v>0</v>
      </c>
      <c r="U30" s="222">
        <f>ROUND(data!AE75,0)</f>
        <v>0</v>
      </c>
      <c r="V30" s="222">
        <f>ROUND(data!AE76,0)</f>
        <v>0</v>
      </c>
      <c r="W30" s="222">
        <f>ROUND(data!AE77,0)</f>
        <v>0</v>
      </c>
      <c r="X30" s="222">
        <f>ROUND(data!AE78,0)</f>
        <v>0</v>
      </c>
      <c r="Y30" s="222">
        <f>ROUND(data!AE79,0)</f>
        <v>0</v>
      </c>
      <c r="Z30" s="222">
        <f>ROUND(data!AE80,0)</f>
        <v>0</v>
      </c>
      <c r="AA30" s="222">
        <f>ROUND(data!AE81,0)</f>
        <v>0</v>
      </c>
      <c r="AB30" s="222">
        <f>ROUND(data!AE82,0)</f>
        <v>0</v>
      </c>
      <c r="AC30" s="222">
        <f>ROUND(data!AE83,0)</f>
        <v>15719</v>
      </c>
      <c r="AD30" s="222">
        <f>ROUND(data!AE84,0)</f>
        <v>-8274</v>
      </c>
      <c r="AE30" s="222">
        <f>ROUND(data!AE89,0)</f>
        <v>926264</v>
      </c>
      <c r="AF30" s="222">
        <f>ROUND(data!AE87,0)</f>
        <v>120231</v>
      </c>
      <c r="AG30" s="222">
        <f>IF(data!AE90&gt;0,ROUND(data!AE90,0),0)</f>
        <v>928</v>
      </c>
      <c r="AH30" s="222">
        <f>IF(data!AE91&gt;0,ROUND(data!AE91,0),0)</f>
        <v>0</v>
      </c>
      <c r="AI30" s="222">
        <f>IF(data!AE92&gt;0,ROUND(data!AE92,0),0)</f>
        <v>928</v>
      </c>
      <c r="AJ30" s="222">
        <f>IF(data!AE93&gt;0,ROUND(data!AE93,0),0)</f>
        <v>3629</v>
      </c>
      <c r="AK30" s="212">
        <f>IF(data!AE94&gt;0,ROUND(data!AE94,2),0)</f>
        <v>0</v>
      </c>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row>
    <row r="31" spans="1:89" s="12" customFormat="1" ht="12.6" customHeight="1">
      <c r="A31" s="16" t="str">
        <f>RIGHT(data!$C$97,3)</f>
        <v>080</v>
      </c>
      <c r="B31" s="224" t="str">
        <f>RIGHT(data!$C$96,4)</f>
        <v>2022</v>
      </c>
      <c r="C31" s="16" t="str">
        <f>data!AF$55</f>
        <v>7220</v>
      </c>
      <c r="D31" s="16" t="s">
        <v>1122</v>
      </c>
      <c r="E31" s="222">
        <f>ROUND(data!AF59,0)</f>
        <v>0</v>
      </c>
      <c r="F31" s="212">
        <f>ROUND(data!AF60,2)</f>
        <v>0</v>
      </c>
      <c r="G31" s="222">
        <f>ROUND(data!AF61,0)</f>
        <v>0</v>
      </c>
      <c r="H31" s="222">
        <f>ROUND(data!AF62,0)</f>
        <v>0</v>
      </c>
      <c r="I31" s="222">
        <f>ROUND(data!AF63,0)</f>
        <v>0</v>
      </c>
      <c r="J31" s="222">
        <f>ROUND(data!AF64,0)</f>
        <v>0</v>
      </c>
      <c r="K31" s="222">
        <f>ROUND(data!AF65,0)</f>
        <v>0</v>
      </c>
      <c r="L31" s="222">
        <f>ROUND(data!AF66,0)</f>
        <v>0</v>
      </c>
      <c r="M31" s="66">
        <f>ROUND(data!AF67,0)</f>
        <v>0</v>
      </c>
      <c r="N31" s="222">
        <f>ROUND(data!AF68,0)</f>
        <v>0</v>
      </c>
      <c r="O31" s="222">
        <f>ROUND(data!AF69,0)</f>
        <v>0</v>
      </c>
      <c r="P31" s="222">
        <f>ROUND(data!AF70,0)</f>
        <v>0</v>
      </c>
      <c r="Q31" s="222">
        <f>ROUND(data!AF71,0)</f>
        <v>0</v>
      </c>
      <c r="R31" s="222">
        <f>ROUND(data!AF72,0)</f>
        <v>0</v>
      </c>
      <c r="S31" s="222">
        <f>ROUND(data!AF73,0)</f>
        <v>0</v>
      </c>
      <c r="T31" s="222">
        <f>ROUND(data!AF74,0)</f>
        <v>0</v>
      </c>
      <c r="U31" s="222">
        <f>ROUND(data!AF75,0)</f>
        <v>0</v>
      </c>
      <c r="V31" s="222">
        <f>ROUND(data!AF76,0)</f>
        <v>0</v>
      </c>
      <c r="W31" s="222">
        <f>ROUND(data!AF77,0)</f>
        <v>0</v>
      </c>
      <c r="X31" s="222">
        <f>ROUND(data!AF78,0)</f>
        <v>0</v>
      </c>
      <c r="Y31" s="222">
        <f>ROUND(data!AF79,0)</f>
        <v>0</v>
      </c>
      <c r="Z31" s="222">
        <f>ROUND(data!AF80,0)</f>
        <v>0</v>
      </c>
      <c r="AA31" s="222">
        <f>ROUND(data!AF81,0)</f>
        <v>0</v>
      </c>
      <c r="AB31" s="222">
        <f>ROUND(data!AF82,0)</f>
        <v>0</v>
      </c>
      <c r="AC31" s="222">
        <f>ROUND(data!AF83,0)</f>
        <v>0</v>
      </c>
      <c r="AD31" s="222">
        <f>ROUND(data!AF84,0)</f>
        <v>0</v>
      </c>
      <c r="AE31" s="222">
        <f>ROUND(data!AF89,0)</f>
        <v>0</v>
      </c>
      <c r="AF31" s="222">
        <f>ROUND(data!AF87,0)</f>
        <v>0</v>
      </c>
      <c r="AG31" s="222">
        <f>IF(data!AF90&gt;0,ROUND(data!AF90,0),0)</f>
        <v>0</v>
      </c>
      <c r="AH31" s="222">
        <f>IF(data!AF91&gt;0,ROUND(data!AF91,0),0)</f>
        <v>0</v>
      </c>
      <c r="AI31" s="222">
        <f>IF(data!AF92&gt;0,ROUND(data!AF92,0),0)</f>
        <v>0</v>
      </c>
      <c r="AJ31" s="222">
        <f>IF(data!AF93&gt;0,ROUND(data!AF93,0),0)</f>
        <v>0</v>
      </c>
      <c r="AK31" s="212">
        <f>IF(data!AF94&gt;0,ROUND(data!AF94,2),0)</f>
        <v>0</v>
      </c>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row>
    <row r="32" spans="1:89" s="12" customFormat="1" ht="12.6" customHeight="1">
      <c r="A32" s="16" t="str">
        <f>RIGHT(data!$C$97,3)</f>
        <v>080</v>
      </c>
      <c r="B32" s="224" t="str">
        <f>RIGHT(data!$C$96,4)</f>
        <v>2022</v>
      </c>
      <c r="C32" s="16" t="str">
        <f>data!AG$55</f>
        <v>7230</v>
      </c>
      <c r="D32" s="16" t="s">
        <v>1122</v>
      </c>
      <c r="E32" s="222">
        <f>ROUND(data!AG59,0)</f>
        <v>519</v>
      </c>
      <c r="F32" s="212">
        <f>ROUND(data!AG60,2)</f>
        <v>1.22</v>
      </c>
      <c r="G32" s="222">
        <f>ROUND(data!AG61,0)</f>
        <v>240486</v>
      </c>
      <c r="H32" s="222">
        <f>ROUND(data!AG62,0)</f>
        <v>54727</v>
      </c>
      <c r="I32" s="222">
        <f>ROUND(data!AG63,0)</f>
        <v>393701</v>
      </c>
      <c r="J32" s="222">
        <f>ROUND(data!AG64,0)</f>
        <v>16362</v>
      </c>
      <c r="K32" s="222">
        <f>ROUND(data!AG65,0)</f>
        <v>0</v>
      </c>
      <c r="L32" s="222">
        <f>ROUND(data!AG66,0)</f>
        <v>2893</v>
      </c>
      <c r="M32" s="66">
        <f>ROUND(data!AG67,0)</f>
        <v>10753</v>
      </c>
      <c r="N32" s="222">
        <f>ROUND(data!AG68,0)</f>
        <v>0</v>
      </c>
      <c r="O32" s="222">
        <f>ROUND(data!AG69,0)</f>
        <v>1524</v>
      </c>
      <c r="P32" s="222">
        <f>ROUND(data!AG70,0)</f>
        <v>0</v>
      </c>
      <c r="Q32" s="222">
        <f>ROUND(data!AG71,0)</f>
        <v>0</v>
      </c>
      <c r="R32" s="222">
        <f>ROUND(data!AG72,0)</f>
        <v>0</v>
      </c>
      <c r="S32" s="222">
        <f>ROUND(data!AG73,0)</f>
        <v>0</v>
      </c>
      <c r="T32" s="222">
        <f>ROUND(data!AG74,0)</f>
        <v>0</v>
      </c>
      <c r="U32" s="222">
        <f>ROUND(data!AG75,0)</f>
        <v>0</v>
      </c>
      <c r="V32" s="222">
        <f>ROUND(data!AG76,0)</f>
        <v>0</v>
      </c>
      <c r="W32" s="222">
        <f>ROUND(data!AG77,0)</f>
        <v>0</v>
      </c>
      <c r="X32" s="222">
        <f>ROUND(data!AG78,0)</f>
        <v>0</v>
      </c>
      <c r="Y32" s="222">
        <f>ROUND(data!AG79,0)</f>
        <v>0</v>
      </c>
      <c r="Z32" s="222">
        <f>ROUND(data!AG80,0)</f>
        <v>0</v>
      </c>
      <c r="AA32" s="222">
        <f>ROUND(data!AG81,0)</f>
        <v>0</v>
      </c>
      <c r="AB32" s="222">
        <f>ROUND(data!AG82,0)</f>
        <v>0</v>
      </c>
      <c r="AC32" s="222">
        <f>ROUND(data!AG83,0)</f>
        <v>1524</v>
      </c>
      <c r="AD32" s="222">
        <f>ROUND(data!AG84,0)</f>
        <v>0</v>
      </c>
      <c r="AE32" s="222">
        <f>ROUND(data!AG89,0)</f>
        <v>799694</v>
      </c>
      <c r="AF32" s="222">
        <f>ROUND(data!AG87,0)</f>
        <v>78925</v>
      </c>
      <c r="AG32" s="222">
        <f>IF(data!AG90&gt;0,ROUND(data!AG90,0),0)</f>
        <v>567</v>
      </c>
      <c r="AH32" s="222">
        <f>IF(data!AG91&gt;0,ROUND(data!AG91,0),0)</f>
        <v>4</v>
      </c>
      <c r="AI32" s="222">
        <f>IF(data!AG92&gt;0,ROUND(data!AG92,0),0)</f>
        <v>567</v>
      </c>
      <c r="AJ32" s="222">
        <f>IF(data!AG93&gt;0,ROUND(data!AG93,0),0)</f>
        <v>858</v>
      </c>
      <c r="AK32" s="212">
        <f>IF(data!AG94&gt;0,ROUND(data!AG94,2),0)</f>
        <v>0.28999999999999998</v>
      </c>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row>
    <row r="33" spans="1:89" s="12" customFormat="1" ht="12.6" customHeight="1">
      <c r="A33" s="16" t="str">
        <f>RIGHT(data!$C$97,3)</f>
        <v>080</v>
      </c>
      <c r="B33" s="224" t="str">
        <f>RIGHT(data!$C$96,4)</f>
        <v>2022</v>
      </c>
      <c r="C33" s="16" t="str">
        <f>data!AH$55</f>
        <v>7240</v>
      </c>
      <c r="D33" s="16" t="s">
        <v>1122</v>
      </c>
      <c r="E33" s="222">
        <f>ROUND(data!AH59,0)</f>
        <v>108</v>
      </c>
      <c r="F33" s="212">
        <f>ROUND(data!AH60,2)</f>
        <v>1.44</v>
      </c>
      <c r="G33" s="222">
        <f>ROUND(data!AH61,0)</f>
        <v>147948</v>
      </c>
      <c r="H33" s="222">
        <f>ROUND(data!AH62,0)</f>
        <v>33668</v>
      </c>
      <c r="I33" s="222">
        <f>ROUND(data!AH63,0)</f>
        <v>0</v>
      </c>
      <c r="J33" s="222">
        <f>ROUND(data!AH64,0)</f>
        <v>36164</v>
      </c>
      <c r="K33" s="222">
        <f>ROUND(data!AH65,0)</f>
        <v>269</v>
      </c>
      <c r="L33" s="222">
        <f>ROUND(data!AH66,0)</f>
        <v>9075</v>
      </c>
      <c r="M33" s="66">
        <f>ROUND(data!AH67,0)</f>
        <v>0</v>
      </c>
      <c r="N33" s="222">
        <f>ROUND(data!AH68,0)</f>
        <v>1604</v>
      </c>
      <c r="O33" s="222">
        <f>ROUND(data!AH69,0)</f>
        <v>5701</v>
      </c>
      <c r="P33" s="222">
        <f>ROUND(data!AH70,0)</f>
        <v>0</v>
      </c>
      <c r="Q33" s="222">
        <f>ROUND(data!AH71,0)</f>
        <v>0</v>
      </c>
      <c r="R33" s="222">
        <f>ROUND(data!AH72,0)</f>
        <v>0</v>
      </c>
      <c r="S33" s="222">
        <f>ROUND(data!AH73,0)</f>
        <v>0</v>
      </c>
      <c r="T33" s="222">
        <f>ROUND(data!AH74,0)</f>
        <v>0</v>
      </c>
      <c r="U33" s="222">
        <f>ROUND(data!AH75,0)</f>
        <v>0</v>
      </c>
      <c r="V33" s="222">
        <f>ROUND(data!AH76,0)</f>
        <v>0</v>
      </c>
      <c r="W33" s="222">
        <f>ROUND(data!AH77,0)</f>
        <v>0</v>
      </c>
      <c r="X33" s="222">
        <f>ROUND(data!AH78,0)</f>
        <v>0</v>
      </c>
      <c r="Y33" s="222">
        <f>ROUND(data!AH79,0)</f>
        <v>0</v>
      </c>
      <c r="Z33" s="222">
        <f>ROUND(data!AH80,0)</f>
        <v>0</v>
      </c>
      <c r="AA33" s="222">
        <f>ROUND(data!AH81,0)</f>
        <v>0</v>
      </c>
      <c r="AB33" s="222">
        <f>ROUND(data!AH82,0)</f>
        <v>0</v>
      </c>
      <c r="AC33" s="222">
        <f>ROUND(data!AH83,0)</f>
        <v>5701</v>
      </c>
      <c r="AD33" s="222">
        <f>ROUND(data!AH84,0)</f>
        <v>0</v>
      </c>
      <c r="AE33" s="222">
        <f>ROUND(data!AH89,0)</f>
        <v>135660</v>
      </c>
      <c r="AF33" s="222">
        <f>ROUND(data!AH87,0)</f>
        <v>0</v>
      </c>
      <c r="AG33" s="222">
        <f>IF(data!AH90&gt;0,ROUND(data!AH90,0),0)</f>
        <v>0</v>
      </c>
      <c r="AH33" s="222">
        <f>IF(data!AH91&gt;0,ROUND(data!AH91,0),0)</f>
        <v>0</v>
      </c>
      <c r="AI33" s="222">
        <f>IF(data!AH92&gt;0,ROUND(data!AH92,0),0)</f>
        <v>0</v>
      </c>
      <c r="AJ33" s="222">
        <f>IF(data!AH93&gt;0,ROUND(data!AH93,0),0)</f>
        <v>224</v>
      </c>
      <c r="AK33" s="212">
        <f>IF(data!AH94&gt;0,ROUND(data!AH94,2),0)</f>
        <v>0</v>
      </c>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row>
    <row r="34" spans="1:89" s="12" customFormat="1" ht="12.6" customHeight="1">
      <c r="A34" s="16" t="str">
        <f>RIGHT(data!$C$97,3)</f>
        <v>080</v>
      </c>
      <c r="B34" s="224" t="str">
        <f>RIGHT(data!$C$96,4)</f>
        <v>2022</v>
      </c>
      <c r="C34" s="16" t="str">
        <f>data!AI$55</f>
        <v>7250</v>
      </c>
      <c r="D34" s="16" t="s">
        <v>1122</v>
      </c>
      <c r="E34" s="222">
        <f>ROUND(data!AI59,0)</f>
        <v>0</v>
      </c>
      <c r="F34" s="212">
        <f>ROUND(data!AI60,2)</f>
        <v>0</v>
      </c>
      <c r="G34" s="222">
        <f>ROUND(data!AI61,0)</f>
        <v>0</v>
      </c>
      <c r="H34" s="222">
        <f>ROUND(data!AI62,0)</f>
        <v>0</v>
      </c>
      <c r="I34" s="222">
        <f>ROUND(data!AI63,0)</f>
        <v>0</v>
      </c>
      <c r="J34" s="222">
        <f>ROUND(data!AI64,0)</f>
        <v>0</v>
      </c>
      <c r="K34" s="222">
        <f>ROUND(data!AI65,0)</f>
        <v>0</v>
      </c>
      <c r="L34" s="222">
        <f>ROUND(data!AI66,0)</f>
        <v>0</v>
      </c>
      <c r="M34" s="66">
        <f>ROUND(data!AI67,0)</f>
        <v>0</v>
      </c>
      <c r="N34" s="222">
        <f>ROUND(data!AI68,0)</f>
        <v>0</v>
      </c>
      <c r="O34" s="222">
        <f>ROUND(data!AI69,0)</f>
        <v>0</v>
      </c>
      <c r="P34" s="222">
        <f>ROUND(data!AI70,0)</f>
        <v>0</v>
      </c>
      <c r="Q34" s="222">
        <f>ROUND(data!AI71,0)</f>
        <v>0</v>
      </c>
      <c r="R34" s="222">
        <f>ROUND(data!AI72,0)</f>
        <v>0</v>
      </c>
      <c r="S34" s="222">
        <f>ROUND(data!AI73,0)</f>
        <v>0</v>
      </c>
      <c r="T34" s="222">
        <f>ROUND(data!AI74,0)</f>
        <v>0</v>
      </c>
      <c r="U34" s="222">
        <f>ROUND(data!AI75,0)</f>
        <v>0</v>
      </c>
      <c r="V34" s="222">
        <f>ROUND(data!AI76,0)</f>
        <v>0</v>
      </c>
      <c r="W34" s="222">
        <f>ROUND(data!AI77,0)</f>
        <v>0</v>
      </c>
      <c r="X34" s="222">
        <f>ROUND(data!AI78,0)</f>
        <v>0</v>
      </c>
      <c r="Y34" s="222">
        <f>ROUND(data!AI79,0)</f>
        <v>0</v>
      </c>
      <c r="Z34" s="222">
        <f>ROUND(data!AI80,0)</f>
        <v>0</v>
      </c>
      <c r="AA34" s="222">
        <f>ROUND(data!AI81,0)</f>
        <v>0</v>
      </c>
      <c r="AB34" s="222">
        <f>ROUND(data!AI82,0)</f>
        <v>0</v>
      </c>
      <c r="AC34" s="222">
        <f>ROUND(data!AI83,0)</f>
        <v>0</v>
      </c>
      <c r="AD34" s="222">
        <f>ROUND(data!AI84,0)</f>
        <v>0</v>
      </c>
      <c r="AE34" s="222">
        <f>ROUND(data!AI89,0)</f>
        <v>0</v>
      </c>
      <c r="AF34" s="222">
        <f>ROUND(data!AI87,0)</f>
        <v>0</v>
      </c>
      <c r="AG34" s="222">
        <f>IF(data!AI90&gt;0,ROUND(data!AI90,0),0)</f>
        <v>0</v>
      </c>
      <c r="AH34" s="222">
        <f>IF(data!AI91&gt;0,ROUND(data!AI91,0),0)</f>
        <v>0</v>
      </c>
      <c r="AI34" s="222">
        <f>IF(data!AI92&gt;0,ROUND(data!AI92,0),0)</f>
        <v>0</v>
      </c>
      <c r="AJ34" s="222">
        <f>IF(data!AI93&gt;0,ROUND(data!AI93,0),0)</f>
        <v>0</v>
      </c>
      <c r="AK34" s="212">
        <f>IF(data!AI94&gt;0,ROUND(data!AI94,2),0)</f>
        <v>0</v>
      </c>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row>
    <row r="35" spans="1:89" s="12" customFormat="1" ht="12.6" customHeight="1">
      <c r="A35" s="16" t="str">
        <f>RIGHT(data!$C$97,3)</f>
        <v>080</v>
      </c>
      <c r="B35" s="224" t="str">
        <f>RIGHT(data!$C$96,4)</f>
        <v>2022</v>
      </c>
      <c r="C35" s="16" t="str">
        <f>data!AJ$55</f>
        <v>7260</v>
      </c>
      <c r="D35" s="16" t="s">
        <v>1122</v>
      </c>
      <c r="E35" s="222">
        <f>ROUND(data!AJ59,0)</f>
        <v>3391</v>
      </c>
      <c r="F35" s="212">
        <f>ROUND(data!AJ60,2)</f>
        <v>10.02</v>
      </c>
      <c r="G35" s="222">
        <f>ROUND(data!AJ61,0)</f>
        <v>788887</v>
      </c>
      <c r="H35" s="222">
        <f>ROUND(data!AJ62,0)</f>
        <v>179525</v>
      </c>
      <c r="I35" s="222">
        <f>ROUND(data!AJ63,0)</f>
        <v>163820</v>
      </c>
      <c r="J35" s="222">
        <f>ROUND(data!AJ64,0)</f>
        <v>53790</v>
      </c>
      <c r="K35" s="222">
        <f>ROUND(data!AJ65,0)</f>
        <v>17822</v>
      </c>
      <c r="L35" s="222">
        <f>ROUND(data!AJ66,0)</f>
        <v>5319</v>
      </c>
      <c r="M35" s="66">
        <f>ROUND(data!AJ67,0)</f>
        <v>61349</v>
      </c>
      <c r="N35" s="222">
        <f>ROUND(data!AJ68,0)</f>
        <v>0</v>
      </c>
      <c r="O35" s="222">
        <f>ROUND(data!AJ69,0)</f>
        <v>29061</v>
      </c>
      <c r="P35" s="222">
        <f>ROUND(data!AJ70,0)</f>
        <v>0</v>
      </c>
      <c r="Q35" s="222">
        <f>ROUND(data!AJ71,0)</f>
        <v>0</v>
      </c>
      <c r="R35" s="222">
        <f>ROUND(data!AJ72,0)</f>
        <v>0</v>
      </c>
      <c r="S35" s="222">
        <f>ROUND(data!AJ73,0)</f>
        <v>0</v>
      </c>
      <c r="T35" s="222">
        <f>ROUND(data!AJ74,0)</f>
        <v>0</v>
      </c>
      <c r="U35" s="222">
        <f>ROUND(data!AJ75,0)</f>
        <v>0</v>
      </c>
      <c r="V35" s="222">
        <f>ROUND(data!AJ76,0)</f>
        <v>0</v>
      </c>
      <c r="W35" s="222">
        <f>ROUND(data!AJ77,0)</f>
        <v>0</v>
      </c>
      <c r="X35" s="222">
        <f>ROUND(data!AJ78,0)</f>
        <v>0</v>
      </c>
      <c r="Y35" s="222">
        <f>ROUND(data!AJ79,0)</f>
        <v>0</v>
      </c>
      <c r="Z35" s="222">
        <f>ROUND(data!AJ80,0)</f>
        <v>0</v>
      </c>
      <c r="AA35" s="222">
        <f>ROUND(data!AJ81,0)</f>
        <v>0</v>
      </c>
      <c r="AB35" s="222">
        <f>ROUND(data!AJ82,0)</f>
        <v>0</v>
      </c>
      <c r="AC35" s="222">
        <f>ROUND(data!AJ83,0)</f>
        <v>29061</v>
      </c>
      <c r="AD35" s="222">
        <f>ROUND(data!AJ84,0)</f>
        <v>8671</v>
      </c>
      <c r="AE35" s="222">
        <f>ROUND(data!AJ89,0)</f>
        <v>1080960</v>
      </c>
      <c r="AF35" s="222">
        <f>ROUND(data!AJ87,0)</f>
        <v>16377</v>
      </c>
      <c r="AG35" s="222">
        <f>IF(data!AJ90&gt;0,ROUND(data!AJ90,0),0)</f>
        <v>3235</v>
      </c>
      <c r="AH35" s="222">
        <f>IF(data!AJ91&gt;0,ROUND(data!AJ91,0),0)</f>
        <v>0</v>
      </c>
      <c r="AI35" s="222">
        <f>IF(data!AJ92&gt;0,ROUND(data!AJ92,0),0)</f>
        <v>3235</v>
      </c>
      <c r="AJ35" s="222">
        <f>IF(data!AJ93&gt;0,ROUND(data!AJ93,0),0)</f>
        <v>145</v>
      </c>
      <c r="AK35" s="212">
        <f>IF(data!AJ94&gt;0,ROUND(data!AJ94,2),0)</f>
        <v>3.13</v>
      </c>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row>
    <row r="36" spans="1:89" s="12" customFormat="1" ht="12.6" customHeight="1">
      <c r="A36" s="16" t="str">
        <f>RIGHT(data!$C$97,3)</f>
        <v>080</v>
      </c>
      <c r="B36" s="224" t="str">
        <f>RIGHT(data!$C$96,4)</f>
        <v>2022</v>
      </c>
      <c r="C36" s="16" t="str">
        <f>data!AK$55</f>
        <v>7310</v>
      </c>
      <c r="D36" s="16" t="s">
        <v>1122</v>
      </c>
      <c r="E36" s="222">
        <f>ROUND(data!AK59,0)</f>
        <v>0</v>
      </c>
      <c r="F36" s="212">
        <f>ROUND(data!AK60,2)</f>
        <v>0</v>
      </c>
      <c r="G36" s="222">
        <f>ROUND(data!AK61,0)</f>
        <v>0</v>
      </c>
      <c r="H36" s="222">
        <f>ROUND(data!AK62,0)</f>
        <v>0</v>
      </c>
      <c r="I36" s="222">
        <f>ROUND(data!AK63,0)</f>
        <v>0</v>
      </c>
      <c r="J36" s="222">
        <f>ROUND(data!AK64,0)</f>
        <v>0</v>
      </c>
      <c r="K36" s="222">
        <f>ROUND(data!AK65,0)</f>
        <v>0</v>
      </c>
      <c r="L36" s="222">
        <f>ROUND(data!AK66,0)</f>
        <v>0</v>
      </c>
      <c r="M36" s="66">
        <f>ROUND(data!AK67,0)</f>
        <v>0</v>
      </c>
      <c r="N36" s="222">
        <f>ROUND(data!AK68,0)</f>
        <v>0</v>
      </c>
      <c r="O36" s="222">
        <f>ROUND(data!AK69,0)</f>
        <v>0</v>
      </c>
      <c r="P36" s="222">
        <f>ROUND(data!AK70,0)</f>
        <v>0</v>
      </c>
      <c r="Q36" s="222">
        <f>ROUND(data!AK71,0)</f>
        <v>0</v>
      </c>
      <c r="R36" s="222">
        <f>ROUND(data!AK72,0)</f>
        <v>0</v>
      </c>
      <c r="S36" s="222">
        <f>ROUND(data!AK73,0)</f>
        <v>0</v>
      </c>
      <c r="T36" s="222">
        <f>ROUND(data!AK74,0)</f>
        <v>0</v>
      </c>
      <c r="U36" s="222">
        <f>ROUND(data!AK75,0)</f>
        <v>0</v>
      </c>
      <c r="V36" s="222">
        <f>ROUND(data!AK76,0)</f>
        <v>0</v>
      </c>
      <c r="W36" s="222">
        <f>ROUND(data!AK77,0)</f>
        <v>0</v>
      </c>
      <c r="X36" s="222">
        <f>ROUND(data!AK78,0)</f>
        <v>0</v>
      </c>
      <c r="Y36" s="222">
        <f>ROUND(data!AK79,0)</f>
        <v>0</v>
      </c>
      <c r="Z36" s="222">
        <f>ROUND(data!AK80,0)</f>
        <v>0</v>
      </c>
      <c r="AA36" s="222">
        <f>ROUND(data!AK81,0)</f>
        <v>0</v>
      </c>
      <c r="AB36" s="222">
        <f>ROUND(data!AK82,0)</f>
        <v>0</v>
      </c>
      <c r="AC36" s="222">
        <f>ROUND(data!AK83,0)</f>
        <v>0</v>
      </c>
      <c r="AD36" s="222">
        <f>ROUND(data!AK84,0)</f>
        <v>0</v>
      </c>
      <c r="AE36" s="222">
        <f>ROUND(data!AK89,0)</f>
        <v>0</v>
      </c>
      <c r="AF36" s="222">
        <f>ROUND(data!AK87,0)</f>
        <v>0</v>
      </c>
      <c r="AG36" s="222">
        <f>IF(data!AK90&gt;0,ROUND(data!AK90,0),0)</f>
        <v>0</v>
      </c>
      <c r="AH36" s="222">
        <f>IF(data!AK91&gt;0,ROUND(data!AK91,0),0)</f>
        <v>0</v>
      </c>
      <c r="AI36" s="222">
        <f>IF(data!AK92&gt;0,ROUND(data!AK92,0),0)</f>
        <v>0</v>
      </c>
      <c r="AJ36" s="222">
        <f>IF(data!AK93&gt;0,ROUND(data!AK93,0),0)</f>
        <v>0</v>
      </c>
      <c r="AK36" s="212">
        <f>IF(data!AK94&gt;0,ROUND(data!AK94,2),0)</f>
        <v>0</v>
      </c>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row>
    <row r="37" spans="1:89" s="12" customFormat="1" ht="12.6" customHeight="1">
      <c r="A37" s="16" t="str">
        <f>RIGHT(data!$C$97,3)</f>
        <v>080</v>
      </c>
      <c r="B37" s="224" t="str">
        <f>RIGHT(data!$C$96,4)</f>
        <v>2022</v>
      </c>
      <c r="C37" s="16" t="str">
        <f>data!AL$55</f>
        <v>7320</v>
      </c>
      <c r="D37" s="16" t="s">
        <v>1122</v>
      </c>
      <c r="E37" s="222">
        <f>ROUND(data!AL59,0)</f>
        <v>0</v>
      </c>
      <c r="F37" s="212">
        <f>ROUND(data!AL60,2)</f>
        <v>0</v>
      </c>
      <c r="G37" s="222">
        <f>ROUND(data!AL61,0)</f>
        <v>0</v>
      </c>
      <c r="H37" s="222">
        <f>ROUND(data!AL62,0)</f>
        <v>0</v>
      </c>
      <c r="I37" s="222">
        <f>ROUND(data!AL63,0)</f>
        <v>0</v>
      </c>
      <c r="J37" s="222">
        <f>ROUND(data!AL64,0)</f>
        <v>0</v>
      </c>
      <c r="K37" s="222">
        <f>ROUND(data!AL65,0)</f>
        <v>0</v>
      </c>
      <c r="L37" s="222">
        <f>ROUND(data!AL66,0)</f>
        <v>0</v>
      </c>
      <c r="M37" s="66">
        <f>ROUND(data!AL67,0)</f>
        <v>0</v>
      </c>
      <c r="N37" s="222">
        <f>ROUND(data!AL68,0)</f>
        <v>0</v>
      </c>
      <c r="O37" s="222">
        <f>ROUND(data!AL69,0)</f>
        <v>0</v>
      </c>
      <c r="P37" s="222">
        <f>ROUND(data!AL70,0)</f>
        <v>0</v>
      </c>
      <c r="Q37" s="222">
        <f>ROUND(data!AL71,0)</f>
        <v>0</v>
      </c>
      <c r="R37" s="222">
        <f>ROUND(data!AL72,0)</f>
        <v>0</v>
      </c>
      <c r="S37" s="222">
        <f>ROUND(data!AL73,0)</f>
        <v>0</v>
      </c>
      <c r="T37" s="222">
        <f>ROUND(data!AL74,0)</f>
        <v>0</v>
      </c>
      <c r="U37" s="222">
        <f>ROUND(data!AL75,0)</f>
        <v>0</v>
      </c>
      <c r="V37" s="222">
        <f>ROUND(data!AL76,0)</f>
        <v>0</v>
      </c>
      <c r="W37" s="222">
        <f>ROUND(data!AL77,0)</f>
        <v>0</v>
      </c>
      <c r="X37" s="222">
        <f>ROUND(data!AL78,0)</f>
        <v>0</v>
      </c>
      <c r="Y37" s="222">
        <f>ROUND(data!AL79,0)</f>
        <v>0</v>
      </c>
      <c r="Z37" s="222">
        <f>ROUND(data!AL80,0)</f>
        <v>0</v>
      </c>
      <c r="AA37" s="222">
        <f>ROUND(data!AL81,0)</f>
        <v>0</v>
      </c>
      <c r="AB37" s="222">
        <f>ROUND(data!AL82,0)</f>
        <v>0</v>
      </c>
      <c r="AC37" s="222">
        <f>ROUND(data!AL83,0)</f>
        <v>0</v>
      </c>
      <c r="AD37" s="222">
        <f>ROUND(data!AL84,0)</f>
        <v>0</v>
      </c>
      <c r="AE37" s="222">
        <f>ROUND(data!AL89,0)</f>
        <v>0</v>
      </c>
      <c r="AF37" s="222">
        <f>ROUND(data!AL87,0)</f>
        <v>0</v>
      </c>
      <c r="AG37" s="222">
        <f>IF(data!AL90&gt;0,ROUND(data!AL90,0),0)</f>
        <v>0</v>
      </c>
      <c r="AH37" s="222">
        <f>IF(data!AL91&gt;0,ROUND(data!AL91,0),0)</f>
        <v>0</v>
      </c>
      <c r="AI37" s="222">
        <f>IF(data!AL92&gt;0,ROUND(data!AL92,0),0)</f>
        <v>0</v>
      </c>
      <c r="AJ37" s="222">
        <f>IF(data!AL93&gt;0,ROUND(data!AL93,0),0)</f>
        <v>0</v>
      </c>
      <c r="AK37" s="212">
        <f>IF(data!AL94&gt;0,ROUND(data!AL94,2),0)</f>
        <v>0</v>
      </c>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row>
    <row r="38" spans="1:89" s="12" customFormat="1" ht="12.6" customHeight="1">
      <c r="A38" s="16" t="str">
        <f>RIGHT(data!$C$97,3)</f>
        <v>080</v>
      </c>
      <c r="B38" s="224" t="str">
        <f>RIGHT(data!$C$96,4)</f>
        <v>2022</v>
      </c>
      <c r="C38" s="16" t="str">
        <f>data!AM$55</f>
        <v>7330</v>
      </c>
      <c r="D38" s="16" t="s">
        <v>1122</v>
      </c>
      <c r="E38" s="222">
        <f>ROUND(data!AM59,0)</f>
        <v>0</v>
      </c>
      <c r="F38" s="212">
        <f>ROUND(data!AM60,2)</f>
        <v>0</v>
      </c>
      <c r="G38" s="222">
        <f>ROUND(data!AM61,0)</f>
        <v>0</v>
      </c>
      <c r="H38" s="222">
        <f>ROUND(data!AM62,0)</f>
        <v>0</v>
      </c>
      <c r="I38" s="222">
        <f>ROUND(data!AM63,0)</f>
        <v>0</v>
      </c>
      <c r="J38" s="222">
        <f>ROUND(data!AM64,0)</f>
        <v>0</v>
      </c>
      <c r="K38" s="222">
        <f>ROUND(data!AM65,0)</f>
        <v>0</v>
      </c>
      <c r="L38" s="222">
        <f>ROUND(data!AM66,0)</f>
        <v>0</v>
      </c>
      <c r="M38" s="66">
        <f>ROUND(data!AM67,0)</f>
        <v>0</v>
      </c>
      <c r="N38" s="222">
        <f>ROUND(data!AM68,0)</f>
        <v>0</v>
      </c>
      <c r="O38" s="222">
        <f>ROUND(data!AM69,0)</f>
        <v>0</v>
      </c>
      <c r="P38" s="222">
        <f>ROUND(data!AM70,0)</f>
        <v>0</v>
      </c>
      <c r="Q38" s="222">
        <f>ROUND(data!AM71,0)</f>
        <v>0</v>
      </c>
      <c r="R38" s="222">
        <f>ROUND(data!AM72,0)</f>
        <v>0</v>
      </c>
      <c r="S38" s="222">
        <f>ROUND(data!AM73,0)</f>
        <v>0</v>
      </c>
      <c r="T38" s="222">
        <f>ROUND(data!AM74,0)</f>
        <v>0</v>
      </c>
      <c r="U38" s="222">
        <f>ROUND(data!AM75,0)</f>
        <v>0</v>
      </c>
      <c r="V38" s="222">
        <f>ROUND(data!AM76,0)</f>
        <v>0</v>
      </c>
      <c r="W38" s="222">
        <f>ROUND(data!AM77,0)</f>
        <v>0</v>
      </c>
      <c r="X38" s="222">
        <f>ROUND(data!AM78,0)</f>
        <v>0</v>
      </c>
      <c r="Y38" s="222">
        <f>ROUND(data!AM79,0)</f>
        <v>0</v>
      </c>
      <c r="Z38" s="222">
        <f>ROUND(data!AM80,0)</f>
        <v>0</v>
      </c>
      <c r="AA38" s="222">
        <f>ROUND(data!AM81,0)</f>
        <v>0</v>
      </c>
      <c r="AB38" s="222">
        <f>ROUND(data!AM82,0)</f>
        <v>0</v>
      </c>
      <c r="AC38" s="222">
        <f>ROUND(data!AM83,0)</f>
        <v>0</v>
      </c>
      <c r="AD38" s="222">
        <f>ROUND(data!AM84,0)</f>
        <v>0</v>
      </c>
      <c r="AE38" s="222">
        <f>ROUND(data!AM89,0)</f>
        <v>0</v>
      </c>
      <c r="AF38" s="222">
        <f>ROUND(data!AM87,0)</f>
        <v>0</v>
      </c>
      <c r="AG38" s="222">
        <f>IF(data!AM90&gt;0,ROUND(data!AM90,0),0)</f>
        <v>0</v>
      </c>
      <c r="AH38" s="222">
        <f>IF(data!AM91&gt;0,ROUND(data!AM91,0),0)</f>
        <v>0</v>
      </c>
      <c r="AI38" s="222">
        <f>IF(data!AM92&gt;0,ROUND(data!AM92,0),0)</f>
        <v>0</v>
      </c>
      <c r="AJ38" s="222">
        <f>IF(data!AM93&gt;0,ROUND(data!AM93,0),0)</f>
        <v>0</v>
      </c>
      <c r="AK38" s="212">
        <f>IF(data!AM94&gt;0,ROUND(data!AM94,2),0)</f>
        <v>0</v>
      </c>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row>
    <row r="39" spans="1:89" s="12" customFormat="1" ht="12.6" customHeight="1">
      <c r="A39" s="16" t="str">
        <f>RIGHT(data!$C$97,3)</f>
        <v>080</v>
      </c>
      <c r="B39" s="224" t="str">
        <f>RIGHT(data!$C$96,4)</f>
        <v>2022</v>
      </c>
      <c r="C39" s="16" t="str">
        <f>data!AN$55</f>
        <v>7340</v>
      </c>
      <c r="D39" s="16" t="s">
        <v>1122</v>
      </c>
      <c r="E39" s="222">
        <f>ROUND(data!AN59,0)</f>
        <v>0</v>
      </c>
      <c r="F39" s="212">
        <f>ROUND(data!AN60,2)</f>
        <v>0</v>
      </c>
      <c r="G39" s="222">
        <f>ROUND(data!AN61,0)</f>
        <v>0</v>
      </c>
      <c r="H39" s="222">
        <f>ROUND(data!AN62,0)</f>
        <v>0</v>
      </c>
      <c r="I39" s="222">
        <f>ROUND(data!AN63,0)</f>
        <v>0</v>
      </c>
      <c r="J39" s="222">
        <f>ROUND(data!AN64,0)</f>
        <v>0</v>
      </c>
      <c r="K39" s="222">
        <f>ROUND(data!AN65,0)</f>
        <v>0</v>
      </c>
      <c r="L39" s="222">
        <f>ROUND(data!AN66,0)</f>
        <v>0</v>
      </c>
      <c r="M39" s="66">
        <f>ROUND(data!AN67,0)</f>
        <v>0</v>
      </c>
      <c r="N39" s="222">
        <f>ROUND(data!AN68,0)</f>
        <v>0</v>
      </c>
      <c r="O39" s="222">
        <f>ROUND(data!AN69,0)</f>
        <v>0</v>
      </c>
      <c r="P39" s="222">
        <f>ROUND(data!AN70,0)</f>
        <v>0</v>
      </c>
      <c r="Q39" s="222">
        <f>ROUND(data!AN71,0)</f>
        <v>0</v>
      </c>
      <c r="R39" s="222">
        <f>ROUND(data!AN72,0)</f>
        <v>0</v>
      </c>
      <c r="S39" s="222">
        <f>ROUND(data!AN73,0)</f>
        <v>0</v>
      </c>
      <c r="T39" s="222">
        <f>ROUND(data!AN74,0)</f>
        <v>0</v>
      </c>
      <c r="U39" s="222">
        <f>ROUND(data!AN75,0)</f>
        <v>0</v>
      </c>
      <c r="V39" s="222">
        <f>ROUND(data!AN76,0)</f>
        <v>0</v>
      </c>
      <c r="W39" s="222">
        <f>ROUND(data!AN77,0)</f>
        <v>0</v>
      </c>
      <c r="X39" s="222">
        <f>ROUND(data!AN78,0)</f>
        <v>0</v>
      </c>
      <c r="Y39" s="222">
        <f>ROUND(data!AN79,0)</f>
        <v>0</v>
      </c>
      <c r="Z39" s="222">
        <f>ROUND(data!AN80,0)</f>
        <v>0</v>
      </c>
      <c r="AA39" s="222">
        <f>ROUND(data!AN81,0)</f>
        <v>0</v>
      </c>
      <c r="AB39" s="222">
        <f>ROUND(data!AN82,0)</f>
        <v>0</v>
      </c>
      <c r="AC39" s="222">
        <f>ROUND(data!AN83,0)</f>
        <v>0</v>
      </c>
      <c r="AD39" s="222">
        <f>ROUND(data!AN84,0)</f>
        <v>0</v>
      </c>
      <c r="AE39" s="222">
        <f>ROUND(data!AN89,0)</f>
        <v>0</v>
      </c>
      <c r="AF39" s="222">
        <f>ROUND(data!AN87,0)</f>
        <v>0</v>
      </c>
      <c r="AG39" s="222">
        <f>IF(data!AN90&gt;0,ROUND(data!AN90,0),0)</f>
        <v>0</v>
      </c>
      <c r="AH39" s="222">
        <f>IF(data!AN91&gt;0,ROUND(data!AN91,0),0)</f>
        <v>0</v>
      </c>
      <c r="AI39" s="222">
        <f>IF(data!AN92&gt;0,ROUND(data!AN92,0),0)</f>
        <v>0</v>
      </c>
      <c r="AJ39" s="222">
        <f>IF(data!AN93&gt;0,ROUND(data!AN93,0),0)</f>
        <v>0</v>
      </c>
      <c r="AK39" s="212">
        <f>IF(data!AN94&gt;0,ROUND(data!AN94,2),0)</f>
        <v>0</v>
      </c>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row>
    <row r="40" spans="1:89" s="12" customFormat="1" ht="12.6" customHeight="1">
      <c r="A40" s="16" t="str">
        <f>RIGHT(data!$C$97,3)</f>
        <v>080</v>
      </c>
      <c r="B40" s="224" t="str">
        <f>RIGHT(data!$C$96,4)</f>
        <v>2022</v>
      </c>
      <c r="C40" s="16" t="str">
        <f>data!AO$55</f>
        <v>7350</v>
      </c>
      <c r="D40" s="16" t="s">
        <v>1122</v>
      </c>
      <c r="E40" s="222">
        <f>ROUND(data!AO59,0)</f>
        <v>0</v>
      </c>
      <c r="F40" s="212">
        <f>ROUND(data!AO60,2)</f>
        <v>0</v>
      </c>
      <c r="G40" s="222">
        <f>ROUND(data!AO61,0)</f>
        <v>0</v>
      </c>
      <c r="H40" s="222">
        <f>ROUND(data!AO62,0)</f>
        <v>0</v>
      </c>
      <c r="I40" s="222">
        <f>ROUND(data!AO63,0)</f>
        <v>0</v>
      </c>
      <c r="J40" s="222">
        <f>ROUND(data!AO64,0)</f>
        <v>0</v>
      </c>
      <c r="K40" s="222">
        <f>ROUND(data!AO65,0)</f>
        <v>0</v>
      </c>
      <c r="L40" s="222">
        <f>ROUND(data!AO66,0)</f>
        <v>0</v>
      </c>
      <c r="M40" s="66">
        <f>ROUND(data!AO67,0)</f>
        <v>0</v>
      </c>
      <c r="N40" s="222">
        <f>ROUND(data!AO68,0)</f>
        <v>0</v>
      </c>
      <c r="O40" s="222">
        <f>ROUND(data!AO69,0)</f>
        <v>0</v>
      </c>
      <c r="P40" s="222">
        <f>ROUND(data!AO70,0)</f>
        <v>0</v>
      </c>
      <c r="Q40" s="222">
        <f>ROUND(data!AO71,0)</f>
        <v>0</v>
      </c>
      <c r="R40" s="222">
        <f>ROUND(data!AO72,0)</f>
        <v>0</v>
      </c>
      <c r="S40" s="222">
        <f>ROUND(data!AO73,0)</f>
        <v>0</v>
      </c>
      <c r="T40" s="222">
        <f>ROUND(data!AO74,0)</f>
        <v>0</v>
      </c>
      <c r="U40" s="222">
        <f>ROUND(data!AO75,0)</f>
        <v>0</v>
      </c>
      <c r="V40" s="222">
        <f>ROUND(data!AO76,0)</f>
        <v>0</v>
      </c>
      <c r="W40" s="222">
        <f>ROUND(data!AO77,0)</f>
        <v>0</v>
      </c>
      <c r="X40" s="222">
        <f>ROUND(data!AO78,0)</f>
        <v>0</v>
      </c>
      <c r="Y40" s="222">
        <f>ROUND(data!AO79,0)</f>
        <v>0</v>
      </c>
      <c r="Z40" s="222">
        <f>ROUND(data!AO80,0)</f>
        <v>0</v>
      </c>
      <c r="AA40" s="222">
        <f>ROUND(data!AO81,0)</f>
        <v>0</v>
      </c>
      <c r="AB40" s="222">
        <f>ROUND(data!AO82,0)</f>
        <v>0</v>
      </c>
      <c r="AC40" s="222">
        <f>ROUND(data!AO83,0)</f>
        <v>0</v>
      </c>
      <c r="AD40" s="222">
        <f>ROUND(data!AO84,0)</f>
        <v>0</v>
      </c>
      <c r="AE40" s="222">
        <f>ROUND(data!AO89,0)</f>
        <v>0</v>
      </c>
      <c r="AF40" s="222">
        <f>ROUND(data!AO87,0)</f>
        <v>0</v>
      </c>
      <c r="AG40" s="222">
        <f>IF(data!AO90&gt;0,ROUND(data!AO90,0),0)</f>
        <v>0</v>
      </c>
      <c r="AH40" s="222">
        <f>IF(data!AO91&gt;0,ROUND(data!AO91,0),0)</f>
        <v>0</v>
      </c>
      <c r="AI40" s="222">
        <f>IF(data!AO92&gt;0,ROUND(data!AO92,0),0)</f>
        <v>0</v>
      </c>
      <c r="AJ40" s="222">
        <f>IF(data!AO93&gt;0,ROUND(data!AO93,0),0)</f>
        <v>0</v>
      </c>
      <c r="AK40" s="212">
        <f>IF(data!AO94&gt;0,ROUND(data!AO94,2),0)</f>
        <v>0</v>
      </c>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row>
    <row r="41" spans="1:89" s="12" customFormat="1" ht="12.6" customHeight="1">
      <c r="A41" s="16" t="str">
        <f>RIGHT(data!$C$97,3)</f>
        <v>080</v>
      </c>
      <c r="B41" s="224" t="str">
        <f>RIGHT(data!$C$96,4)</f>
        <v>2022</v>
      </c>
      <c r="C41" s="16" t="str">
        <f>data!AP$55</f>
        <v>7380</v>
      </c>
      <c r="D41" s="16" t="s">
        <v>1122</v>
      </c>
      <c r="E41" s="222">
        <f>ROUND(data!AP59,0)</f>
        <v>0</v>
      </c>
      <c r="F41" s="212">
        <f>ROUND(data!AP60,2)</f>
        <v>0</v>
      </c>
      <c r="G41" s="222">
        <f>ROUND(data!AP61,0)</f>
        <v>0</v>
      </c>
      <c r="H41" s="222">
        <f>ROUND(data!AP62,0)</f>
        <v>0</v>
      </c>
      <c r="I41" s="222">
        <f>ROUND(data!AP63,0)</f>
        <v>0</v>
      </c>
      <c r="J41" s="222">
        <f>ROUND(data!AP64,0)</f>
        <v>0</v>
      </c>
      <c r="K41" s="222">
        <f>ROUND(data!AP65,0)</f>
        <v>0</v>
      </c>
      <c r="L41" s="222">
        <f>ROUND(data!AP66,0)</f>
        <v>0</v>
      </c>
      <c r="M41" s="66">
        <f>ROUND(data!AP67,0)</f>
        <v>0</v>
      </c>
      <c r="N41" s="222">
        <f>ROUND(data!AP68,0)</f>
        <v>0</v>
      </c>
      <c r="O41" s="222">
        <f>ROUND(data!AP69,0)</f>
        <v>0</v>
      </c>
      <c r="P41" s="222">
        <f>ROUND(data!AP70,0)</f>
        <v>0</v>
      </c>
      <c r="Q41" s="222">
        <f>ROUND(data!AP71,0)</f>
        <v>0</v>
      </c>
      <c r="R41" s="222">
        <f>ROUND(data!AP72,0)</f>
        <v>0</v>
      </c>
      <c r="S41" s="222">
        <f>ROUND(data!AP73,0)</f>
        <v>0</v>
      </c>
      <c r="T41" s="222">
        <f>ROUND(data!AP74,0)</f>
        <v>0</v>
      </c>
      <c r="U41" s="222">
        <f>ROUND(data!AP75,0)</f>
        <v>0</v>
      </c>
      <c r="V41" s="222">
        <f>ROUND(data!AP76,0)</f>
        <v>0</v>
      </c>
      <c r="W41" s="222">
        <f>ROUND(data!AP77,0)</f>
        <v>0</v>
      </c>
      <c r="X41" s="222">
        <f>ROUND(data!AP78,0)</f>
        <v>0</v>
      </c>
      <c r="Y41" s="222">
        <f>ROUND(data!AP79,0)</f>
        <v>0</v>
      </c>
      <c r="Z41" s="222">
        <f>ROUND(data!AP80,0)</f>
        <v>0</v>
      </c>
      <c r="AA41" s="222">
        <f>ROUND(data!AP81,0)</f>
        <v>0</v>
      </c>
      <c r="AB41" s="222">
        <f>ROUND(data!AP82,0)</f>
        <v>0</v>
      </c>
      <c r="AC41" s="222">
        <f>ROUND(data!AP83,0)</f>
        <v>0</v>
      </c>
      <c r="AD41" s="222">
        <f>ROUND(data!AP84,0)</f>
        <v>0</v>
      </c>
      <c r="AE41" s="222">
        <f>ROUND(data!AP89,0)</f>
        <v>0</v>
      </c>
      <c r="AF41" s="222">
        <f>ROUND(data!AP87,0)</f>
        <v>0</v>
      </c>
      <c r="AG41" s="222">
        <f>IF(data!AP90&gt;0,ROUND(data!AP90,0),0)</f>
        <v>0</v>
      </c>
      <c r="AH41" s="222">
        <f>IF(data!AP91&gt;0,ROUND(data!AP91,0),0)</f>
        <v>0</v>
      </c>
      <c r="AI41" s="222">
        <f>IF(data!AP92&gt;0,ROUND(data!AP92,0),0)</f>
        <v>0</v>
      </c>
      <c r="AJ41" s="222">
        <f>IF(data!AP93&gt;0,ROUND(data!AP93,0),0)</f>
        <v>0</v>
      </c>
      <c r="AK41" s="212">
        <f>IF(data!AP94&gt;0,ROUND(data!AP94,2),0)</f>
        <v>0</v>
      </c>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row>
    <row r="42" spans="1:89" s="12" customFormat="1" ht="12.6" customHeight="1">
      <c r="A42" s="16" t="str">
        <f>RIGHT(data!$C$97,3)</f>
        <v>080</v>
      </c>
      <c r="B42" s="224" t="str">
        <f>RIGHT(data!$C$96,4)</f>
        <v>2022</v>
      </c>
      <c r="C42" s="16" t="str">
        <f>data!AQ$55</f>
        <v>7390</v>
      </c>
      <c r="D42" s="16" t="s">
        <v>1122</v>
      </c>
      <c r="E42" s="222">
        <f>ROUND(data!AQ59,0)</f>
        <v>0</v>
      </c>
      <c r="F42" s="212">
        <f>ROUND(data!AQ60,2)</f>
        <v>0</v>
      </c>
      <c r="G42" s="222">
        <f>ROUND(data!AQ61,0)</f>
        <v>0</v>
      </c>
      <c r="H42" s="222">
        <f>ROUND(data!AQ62,0)</f>
        <v>0</v>
      </c>
      <c r="I42" s="222">
        <f>ROUND(data!AQ63,0)</f>
        <v>0</v>
      </c>
      <c r="J42" s="222">
        <f>ROUND(data!AQ64,0)</f>
        <v>0</v>
      </c>
      <c r="K42" s="222">
        <f>ROUND(data!AQ65,0)</f>
        <v>0</v>
      </c>
      <c r="L42" s="222">
        <f>ROUND(data!AQ66,0)</f>
        <v>0</v>
      </c>
      <c r="M42" s="66">
        <f>ROUND(data!AQ67,0)</f>
        <v>0</v>
      </c>
      <c r="N42" s="222">
        <f>ROUND(data!AQ68,0)</f>
        <v>0</v>
      </c>
      <c r="O42" s="222">
        <f>ROUND(data!AQ69,0)</f>
        <v>0</v>
      </c>
      <c r="P42" s="222">
        <f>ROUND(data!AQ70,0)</f>
        <v>0</v>
      </c>
      <c r="Q42" s="222">
        <f>ROUND(data!AQ71,0)</f>
        <v>0</v>
      </c>
      <c r="R42" s="222">
        <f>ROUND(data!AQ72,0)</f>
        <v>0</v>
      </c>
      <c r="S42" s="222">
        <f>ROUND(data!AQ73,0)</f>
        <v>0</v>
      </c>
      <c r="T42" s="222">
        <f>ROUND(data!AQ74,0)</f>
        <v>0</v>
      </c>
      <c r="U42" s="222">
        <f>ROUND(data!AQ75,0)</f>
        <v>0</v>
      </c>
      <c r="V42" s="222">
        <f>ROUND(data!AQ76,0)</f>
        <v>0</v>
      </c>
      <c r="W42" s="222">
        <f>ROUND(data!AQ77,0)</f>
        <v>0</v>
      </c>
      <c r="X42" s="222">
        <f>ROUND(data!AQ78,0)</f>
        <v>0</v>
      </c>
      <c r="Y42" s="222">
        <f>ROUND(data!AQ79,0)</f>
        <v>0</v>
      </c>
      <c r="Z42" s="222">
        <f>ROUND(data!AQ80,0)</f>
        <v>0</v>
      </c>
      <c r="AA42" s="222">
        <f>ROUND(data!AQ81,0)</f>
        <v>0</v>
      </c>
      <c r="AB42" s="222">
        <f>ROUND(data!AQ82,0)</f>
        <v>0</v>
      </c>
      <c r="AC42" s="222">
        <f>ROUND(data!AQ83,0)</f>
        <v>0</v>
      </c>
      <c r="AD42" s="222">
        <f>ROUND(data!AQ84,0)</f>
        <v>0</v>
      </c>
      <c r="AE42" s="222">
        <f>ROUND(data!AQ89,0)</f>
        <v>0</v>
      </c>
      <c r="AF42" s="222">
        <f>ROUND(data!AQ87,0)</f>
        <v>0</v>
      </c>
      <c r="AG42" s="222">
        <f>IF(data!AQ90&gt;0,ROUND(data!AQ90,0),0)</f>
        <v>0</v>
      </c>
      <c r="AH42" s="222">
        <f>IF(data!AQ91&gt;0,ROUND(data!AQ91,0),0)</f>
        <v>0</v>
      </c>
      <c r="AI42" s="222">
        <f>IF(data!AQ92&gt;0,ROUND(data!AQ92,0),0)</f>
        <v>0</v>
      </c>
      <c r="AJ42" s="222">
        <f>IF(data!AQ93&gt;0,ROUND(data!AQ93,0),0)</f>
        <v>0</v>
      </c>
      <c r="AK42" s="212">
        <f>IF(data!AQ94&gt;0,ROUND(data!AQ94,2),0)</f>
        <v>0</v>
      </c>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row>
    <row r="43" spans="1:89" s="12" customFormat="1" ht="12.6" customHeight="1">
      <c r="A43" s="16" t="str">
        <f>RIGHT(data!$C$97,3)</f>
        <v>080</v>
      </c>
      <c r="B43" s="224" t="str">
        <f>RIGHT(data!$C$96,4)</f>
        <v>2022</v>
      </c>
      <c r="C43" s="16" t="str">
        <f>data!AR$55</f>
        <v>7400</v>
      </c>
      <c r="D43" s="16" t="s">
        <v>1122</v>
      </c>
      <c r="E43" s="222">
        <f>ROUND(data!AR59,0)</f>
        <v>0</v>
      </c>
      <c r="F43" s="212">
        <f>ROUND(data!AR60,2)</f>
        <v>0</v>
      </c>
      <c r="G43" s="222">
        <f>ROUND(data!AR61,0)</f>
        <v>0</v>
      </c>
      <c r="H43" s="222">
        <f>ROUND(data!AR62,0)</f>
        <v>0</v>
      </c>
      <c r="I43" s="222">
        <f>ROUND(data!AR63,0)</f>
        <v>0</v>
      </c>
      <c r="J43" s="222">
        <f>ROUND(data!AR64,0)</f>
        <v>0</v>
      </c>
      <c r="K43" s="222">
        <f>ROUND(data!AR65,0)</f>
        <v>0</v>
      </c>
      <c r="L43" s="222">
        <f>ROUND(data!AR66,0)</f>
        <v>0</v>
      </c>
      <c r="M43" s="66">
        <f>ROUND(data!AR67,0)</f>
        <v>0</v>
      </c>
      <c r="N43" s="222">
        <f>ROUND(data!AR68,0)</f>
        <v>0</v>
      </c>
      <c r="O43" s="222">
        <f>ROUND(data!AR69,0)</f>
        <v>0</v>
      </c>
      <c r="P43" s="222">
        <f>ROUND(data!AR70,0)</f>
        <v>0</v>
      </c>
      <c r="Q43" s="222">
        <f>ROUND(data!AR71,0)</f>
        <v>0</v>
      </c>
      <c r="R43" s="222">
        <f>ROUND(data!AR72,0)</f>
        <v>0</v>
      </c>
      <c r="S43" s="222">
        <f>ROUND(data!AR73,0)</f>
        <v>0</v>
      </c>
      <c r="T43" s="222">
        <f>ROUND(data!AR74,0)</f>
        <v>0</v>
      </c>
      <c r="U43" s="222">
        <f>ROUND(data!AR75,0)</f>
        <v>0</v>
      </c>
      <c r="V43" s="222">
        <f>ROUND(data!AR76,0)</f>
        <v>0</v>
      </c>
      <c r="W43" s="222">
        <f>ROUND(data!AR77,0)</f>
        <v>0</v>
      </c>
      <c r="X43" s="222">
        <f>ROUND(data!AR78,0)</f>
        <v>0</v>
      </c>
      <c r="Y43" s="222">
        <f>ROUND(data!AR79,0)</f>
        <v>0</v>
      </c>
      <c r="Z43" s="222">
        <f>ROUND(data!AR80,0)</f>
        <v>0</v>
      </c>
      <c r="AA43" s="222">
        <f>ROUND(data!AR81,0)</f>
        <v>0</v>
      </c>
      <c r="AB43" s="222">
        <f>ROUND(data!AR82,0)</f>
        <v>0</v>
      </c>
      <c r="AC43" s="222">
        <f>ROUND(data!AR83,0)</f>
        <v>0</v>
      </c>
      <c r="AD43" s="222">
        <f>ROUND(data!AR84,0)</f>
        <v>0</v>
      </c>
      <c r="AE43" s="222">
        <f>ROUND(data!AR89,0)</f>
        <v>0</v>
      </c>
      <c r="AF43" s="222">
        <f>ROUND(data!AR87,0)</f>
        <v>0</v>
      </c>
      <c r="AG43" s="222">
        <f>IF(data!AR90&gt;0,ROUND(data!AR90,0),0)</f>
        <v>0</v>
      </c>
      <c r="AH43" s="222">
        <f>IF(data!AR91&gt;0,ROUND(data!AR91,0),0)</f>
        <v>0</v>
      </c>
      <c r="AI43" s="222">
        <f>IF(data!AR92&gt;0,ROUND(data!AR92,0),0)</f>
        <v>0</v>
      </c>
      <c r="AJ43" s="222">
        <f>IF(data!AR93&gt;0,ROUND(data!AR93,0),0)</f>
        <v>0</v>
      </c>
      <c r="AK43" s="212">
        <f>IF(data!AR94&gt;0,ROUND(data!AR94,2),0)</f>
        <v>0</v>
      </c>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row>
    <row r="44" spans="1:89" s="12" customFormat="1" ht="12.6" customHeight="1">
      <c r="A44" s="16" t="str">
        <f>RIGHT(data!$C$97,3)</f>
        <v>080</v>
      </c>
      <c r="B44" s="224" t="str">
        <f>RIGHT(data!$C$96,4)</f>
        <v>2022</v>
      </c>
      <c r="C44" s="16" t="str">
        <f>data!AS$55</f>
        <v>7410</v>
      </c>
      <c r="D44" s="16" t="s">
        <v>1122</v>
      </c>
      <c r="E44" s="222">
        <f>ROUND(data!AS59,0)</f>
        <v>0</v>
      </c>
      <c r="F44" s="212">
        <f>ROUND(data!AS60,2)</f>
        <v>0</v>
      </c>
      <c r="G44" s="222">
        <f>ROUND(data!AS61,0)</f>
        <v>0</v>
      </c>
      <c r="H44" s="222">
        <f>ROUND(data!AS62,0)</f>
        <v>0</v>
      </c>
      <c r="I44" s="222">
        <f>ROUND(data!AS63,0)</f>
        <v>0</v>
      </c>
      <c r="J44" s="222">
        <f>ROUND(data!AS64,0)</f>
        <v>0</v>
      </c>
      <c r="K44" s="222">
        <f>ROUND(data!AS65,0)</f>
        <v>0</v>
      </c>
      <c r="L44" s="222">
        <f>ROUND(data!AS66,0)</f>
        <v>0</v>
      </c>
      <c r="M44" s="66">
        <f>ROUND(data!AS67,0)</f>
        <v>0</v>
      </c>
      <c r="N44" s="222">
        <f>ROUND(data!AS68,0)</f>
        <v>0</v>
      </c>
      <c r="O44" s="222">
        <f>ROUND(data!AS69,0)</f>
        <v>0</v>
      </c>
      <c r="P44" s="222">
        <f>ROUND(data!AS70,0)</f>
        <v>0</v>
      </c>
      <c r="Q44" s="222">
        <f>ROUND(data!AS71,0)</f>
        <v>0</v>
      </c>
      <c r="R44" s="222">
        <f>ROUND(data!AS72,0)</f>
        <v>0</v>
      </c>
      <c r="S44" s="222">
        <f>ROUND(data!AS73,0)</f>
        <v>0</v>
      </c>
      <c r="T44" s="222">
        <f>ROUND(data!AS74,0)</f>
        <v>0</v>
      </c>
      <c r="U44" s="222">
        <f>ROUND(data!AS75,0)</f>
        <v>0</v>
      </c>
      <c r="V44" s="222">
        <f>ROUND(data!AS76,0)</f>
        <v>0</v>
      </c>
      <c r="W44" s="222">
        <f>ROUND(data!AS77,0)</f>
        <v>0</v>
      </c>
      <c r="X44" s="222">
        <f>ROUND(data!AS78,0)</f>
        <v>0</v>
      </c>
      <c r="Y44" s="222">
        <f>ROUND(data!AS79,0)</f>
        <v>0</v>
      </c>
      <c r="Z44" s="222">
        <f>ROUND(data!AS80,0)</f>
        <v>0</v>
      </c>
      <c r="AA44" s="222">
        <f>ROUND(data!AS81,0)</f>
        <v>0</v>
      </c>
      <c r="AB44" s="222">
        <f>ROUND(data!AS82,0)</f>
        <v>0</v>
      </c>
      <c r="AC44" s="222">
        <f>ROUND(data!AS83,0)</f>
        <v>0</v>
      </c>
      <c r="AD44" s="222">
        <f>ROUND(data!AS84,0)</f>
        <v>0</v>
      </c>
      <c r="AE44" s="222">
        <f>ROUND(data!AS89,0)</f>
        <v>0</v>
      </c>
      <c r="AF44" s="222">
        <f>ROUND(data!AS87,0)</f>
        <v>0</v>
      </c>
      <c r="AG44" s="222">
        <f>IF(data!AS90&gt;0,ROUND(data!AS90,0),0)</f>
        <v>0</v>
      </c>
      <c r="AH44" s="222">
        <f>IF(data!AS91&gt;0,ROUND(data!AS91,0),0)</f>
        <v>0</v>
      </c>
      <c r="AI44" s="222">
        <f>IF(data!AS92&gt;0,ROUND(data!AS92,0),0)</f>
        <v>0</v>
      </c>
      <c r="AJ44" s="222">
        <f>IF(data!AS93&gt;0,ROUND(data!AS93,0),0)</f>
        <v>0</v>
      </c>
      <c r="AK44" s="212">
        <f>IF(data!AS94&gt;0,ROUND(data!AS94,2),0)</f>
        <v>0</v>
      </c>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row>
    <row r="45" spans="1:89" s="12" customFormat="1" ht="12.6" customHeight="1">
      <c r="A45" s="16" t="str">
        <f>RIGHT(data!$C$97,3)</f>
        <v>080</v>
      </c>
      <c r="B45" s="224" t="str">
        <f>RIGHT(data!$C$96,4)</f>
        <v>2022</v>
      </c>
      <c r="C45" s="16" t="str">
        <f>data!AT$55</f>
        <v>7420</v>
      </c>
      <c r="D45" s="16" t="s">
        <v>1122</v>
      </c>
      <c r="E45" s="222">
        <f>ROUND(data!AT59,0)</f>
        <v>0</v>
      </c>
      <c r="F45" s="212">
        <f>ROUND(data!AT60,2)</f>
        <v>0</v>
      </c>
      <c r="G45" s="222">
        <f>ROUND(data!AT61,0)</f>
        <v>0</v>
      </c>
      <c r="H45" s="222">
        <f>ROUND(data!AT62,0)</f>
        <v>0</v>
      </c>
      <c r="I45" s="222">
        <f>ROUND(data!AT63,0)</f>
        <v>0</v>
      </c>
      <c r="J45" s="222">
        <f>ROUND(data!AT64,0)</f>
        <v>0</v>
      </c>
      <c r="K45" s="222">
        <f>ROUND(data!AT65,0)</f>
        <v>0</v>
      </c>
      <c r="L45" s="222">
        <f>ROUND(data!AT66,0)</f>
        <v>0</v>
      </c>
      <c r="M45" s="66">
        <f>ROUND(data!AT67,0)</f>
        <v>0</v>
      </c>
      <c r="N45" s="222">
        <f>ROUND(data!AT68,0)</f>
        <v>0</v>
      </c>
      <c r="O45" s="222">
        <f>ROUND(data!AT69,0)</f>
        <v>0</v>
      </c>
      <c r="P45" s="222">
        <f>ROUND(data!AT70,0)</f>
        <v>0</v>
      </c>
      <c r="Q45" s="222">
        <f>ROUND(data!AT71,0)</f>
        <v>0</v>
      </c>
      <c r="R45" s="222">
        <f>ROUND(data!AT72,0)</f>
        <v>0</v>
      </c>
      <c r="S45" s="222">
        <f>ROUND(data!AT73,0)</f>
        <v>0</v>
      </c>
      <c r="T45" s="222">
        <f>ROUND(data!AT74,0)</f>
        <v>0</v>
      </c>
      <c r="U45" s="222">
        <f>ROUND(data!AT75,0)</f>
        <v>0</v>
      </c>
      <c r="V45" s="222">
        <f>ROUND(data!AT76,0)</f>
        <v>0</v>
      </c>
      <c r="W45" s="222">
        <f>ROUND(data!AT77,0)</f>
        <v>0</v>
      </c>
      <c r="X45" s="222">
        <f>ROUND(data!AT78,0)</f>
        <v>0</v>
      </c>
      <c r="Y45" s="222">
        <f>ROUND(data!AT79,0)</f>
        <v>0</v>
      </c>
      <c r="Z45" s="222">
        <f>ROUND(data!AT80,0)</f>
        <v>0</v>
      </c>
      <c r="AA45" s="222">
        <f>ROUND(data!AT81,0)</f>
        <v>0</v>
      </c>
      <c r="AB45" s="222">
        <f>ROUND(data!AT82,0)</f>
        <v>0</v>
      </c>
      <c r="AC45" s="222">
        <f>ROUND(data!AT83,0)</f>
        <v>0</v>
      </c>
      <c r="AD45" s="222">
        <f>ROUND(data!AT84,0)</f>
        <v>0</v>
      </c>
      <c r="AE45" s="222">
        <f>ROUND(data!AT89,0)</f>
        <v>0</v>
      </c>
      <c r="AF45" s="222">
        <f>ROUND(data!AT87,0)</f>
        <v>0</v>
      </c>
      <c r="AG45" s="222">
        <f>IF(data!AT90&gt;0,ROUND(data!AT90,0),0)</f>
        <v>0</v>
      </c>
      <c r="AH45" s="222">
        <f>IF(data!AT91&gt;0,ROUND(data!AT91,0),0)</f>
        <v>0</v>
      </c>
      <c r="AI45" s="222">
        <f>IF(data!AT92&gt;0,ROUND(data!AT92,0),0)</f>
        <v>0</v>
      </c>
      <c r="AJ45" s="222">
        <f>IF(data!AT93&gt;0,ROUND(data!AT93,0),0)</f>
        <v>0</v>
      </c>
      <c r="AK45" s="212">
        <f>IF(data!AT94&gt;0,ROUND(data!AT94,2),0)</f>
        <v>0</v>
      </c>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row>
    <row r="46" spans="1:89" s="12" customFormat="1" ht="12.6" customHeight="1">
      <c r="A46" s="16" t="str">
        <f>RIGHT(data!$C$97,3)</f>
        <v>080</v>
      </c>
      <c r="B46" s="224" t="str">
        <f>RIGHT(data!$C$96,4)</f>
        <v>2022</v>
      </c>
      <c r="C46" s="16" t="str">
        <f>data!AU$55</f>
        <v>7430</v>
      </c>
      <c r="D46" s="16" t="s">
        <v>1122</v>
      </c>
      <c r="E46" s="222">
        <f>ROUND(data!AU59,0)</f>
        <v>0</v>
      </c>
      <c r="F46" s="212">
        <f>ROUND(data!AU60,2)</f>
        <v>0</v>
      </c>
      <c r="G46" s="222">
        <f>ROUND(data!AU61,0)</f>
        <v>0</v>
      </c>
      <c r="H46" s="222">
        <f>ROUND(data!AU62,0)</f>
        <v>0</v>
      </c>
      <c r="I46" s="222">
        <f>ROUND(data!AU63,0)</f>
        <v>0</v>
      </c>
      <c r="J46" s="222">
        <f>ROUND(data!AU64,0)</f>
        <v>0</v>
      </c>
      <c r="K46" s="222">
        <f>ROUND(data!AU65,0)</f>
        <v>0</v>
      </c>
      <c r="L46" s="222">
        <f>ROUND(data!AU66,0)</f>
        <v>0</v>
      </c>
      <c r="M46" s="66">
        <f>ROUND(data!AU67,0)</f>
        <v>0</v>
      </c>
      <c r="N46" s="222">
        <f>ROUND(data!AU68,0)</f>
        <v>0</v>
      </c>
      <c r="O46" s="222">
        <f>ROUND(data!AU69,0)</f>
        <v>0</v>
      </c>
      <c r="P46" s="222">
        <f>ROUND(data!AU70,0)</f>
        <v>0</v>
      </c>
      <c r="Q46" s="222">
        <f>ROUND(data!AU71,0)</f>
        <v>0</v>
      </c>
      <c r="R46" s="222">
        <f>ROUND(data!AU72,0)</f>
        <v>0</v>
      </c>
      <c r="S46" s="222">
        <f>ROUND(data!AU73,0)</f>
        <v>0</v>
      </c>
      <c r="T46" s="222">
        <f>ROUND(data!AU74,0)</f>
        <v>0</v>
      </c>
      <c r="U46" s="222">
        <f>ROUND(data!AU75,0)</f>
        <v>0</v>
      </c>
      <c r="V46" s="222">
        <f>ROUND(data!AU76,0)</f>
        <v>0</v>
      </c>
      <c r="W46" s="222">
        <f>ROUND(data!AU77,0)</f>
        <v>0</v>
      </c>
      <c r="X46" s="222">
        <f>ROUND(data!AU78,0)</f>
        <v>0</v>
      </c>
      <c r="Y46" s="222">
        <f>ROUND(data!AU79,0)</f>
        <v>0</v>
      </c>
      <c r="Z46" s="222">
        <f>ROUND(data!AU80,0)</f>
        <v>0</v>
      </c>
      <c r="AA46" s="222">
        <f>ROUND(data!AU81,0)</f>
        <v>0</v>
      </c>
      <c r="AB46" s="222">
        <f>ROUND(data!AU82,0)</f>
        <v>0</v>
      </c>
      <c r="AC46" s="222">
        <f>ROUND(data!AU83,0)</f>
        <v>0</v>
      </c>
      <c r="AD46" s="222">
        <f>ROUND(data!AU84,0)</f>
        <v>0</v>
      </c>
      <c r="AE46" s="222">
        <f>ROUND(data!AU89,0)</f>
        <v>0</v>
      </c>
      <c r="AF46" s="222">
        <f>ROUND(data!AU87,0)</f>
        <v>0</v>
      </c>
      <c r="AG46" s="222">
        <f>IF(data!AU90&gt;0,ROUND(data!AU90,0),0)</f>
        <v>0</v>
      </c>
      <c r="AH46" s="222">
        <f>IF(data!AU91&gt;0,ROUND(data!AU91,0),0)</f>
        <v>0</v>
      </c>
      <c r="AI46" s="222">
        <f>IF(data!AU92&gt;0,ROUND(data!AU92,0),0)</f>
        <v>0</v>
      </c>
      <c r="AJ46" s="222">
        <f>IF(data!AU93&gt;0,ROUND(data!AU93,0),0)</f>
        <v>0</v>
      </c>
      <c r="AK46" s="212">
        <f>IF(data!AU94&gt;0,ROUND(data!AU94,2),0)</f>
        <v>0</v>
      </c>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row>
    <row r="47" spans="1:89" s="12" customFormat="1" ht="12.6" customHeight="1">
      <c r="A47" s="16" t="str">
        <f>RIGHT(data!$C$97,3)</f>
        <v>080</v>
      </c>
      <c r="B47" s="224" t="str">
        <f>RIGHT(data!$C$96,4)</f>
        <v>2022</v>
      </c>
      <c r="C47" s="16" t="str">
        <f>data!AV$55</f>
        <v>7490</v>
      </c>
      <c r="D47" s="16" t="s">
        <v>1122</v>
      </c>
      <c r="E47" s="222"/>
      <c r="F47" s="212">
        <f>ROUND(data!AV60,2)</f>
        <v>0</v>
      </c>
      <c r="G47" s="222">
        <f>ROUND(data!AV61,0)</f>
        <v>0</v>
      </c>
      <c r="H47" s="222">
        <f>ROUND(data!AV62,0)</f>
        <v>0</v>
      </c>
      <c r="I47" s="222">
        <f>ROUND(data!AV63,0)</f>
        <v>0</v>
      </c>
      <c r="J47" s="222">
        <f>ROUND(data!AV64,0)</f>
        <v>0</v>
      </c>
      <c r="K47" s="222">
        <f>ROUND(data!AV65,0)</f>
        <v>0</v>
      </c>
      <c r="L47" s="222">
        <f>ROUND(data!AV66,0)</f>
        <v>0</v>
      </c>
      <c r="M47" s="66">
        <f>ROUND(data!AV67,0)</f>
        <v>0</v>
      </c>
      <c r="N47" s="222">
        <f>ROUND(data!AV68,0)</f>
        <v>0</v>
      </c>
      <c r="O47" s="222">
        <f>ROUND(data!AV69,0)</f>
        <v>0</v>
      </c>
      <c r="P47" s="222">
        <f>ROUND(data!AV70,0)</f>
        <v>0</v>
      </c>
      <c r="Q47" s="222">
        <f>ROUND(data!AV71,0)</f>
        <v>0</v>
      </c>
      <c r="R47" s="222">
        <f>ROUND(data!AV72,0)</f>
        <v>0</v>
      </c>
      <c r="S47" s="222">
        <f>ROUND(data!AV73,0)</f>
        <v>0</v>
      </c>
      <c r="T47" s="222">
        <f>ROUND(data!AV74,0)</f>
        <v>0</v>
      </c>
      <c r="U47" s="222">
        <f>ROUND(data!AV75,0)</f>
        <v>0</v>
      </c>
      <c r="V47" s="222">
        <f>ROUND(data!AV76,0)</f>
        <v>0</v>
      </c>
      <c r="W47" s="222">
        <f>ROUND(data!AV77,0)</f>
        <v>0</v>
      </c>
      <c r="X47" s="222">
        <f>ROUND(data!AV78,0)</f>
        <v>0</v>
      </c>
      <c r="Y47" s="222">
        <f>ROUND(data!AV79,0)</f>
        <v>0</v>
      </c>
      <c r="Z47" s="222">
        <f>ROUND(data!AV80,0)</f>
        <v>0</v>
      </c>
      <c r="AA47" s="222">
        <f>ROUND(data!AV81,0)</f>
        <v>0</v>
      </c>
      <c r="AB47" s="222">
        <f>ROUND(data!AV82,0)</f>
        <v>0</v>
      </c>
      <c r="AC47" s="222">
        <f>ROUND(data!AV83,0)</f>
        <v>0</v>
      </c>
      <c r="AD47" s="222">
        <f>ROUND(data!AV84,0)</f>
        <v>0</v>
      </c>
      <c r="AE47" s="222">
        <f>ROUND(data!AV89,0)</f>
        <v>0</v>
      </c>
      <c r="AF47" s="222">
        <f>ROUND(data!AV87,0)</f>
        <v>0</v>
      </c>
      <c r="AG47" s="222">
        <f>IF(data!AV90&gt;0,ROUND(data!AV90,0),0)</f>
        <v>0</v>
      </c>
      <c r="AH47" s="222">
        <f>IF(data!AV91&gt;0,ROUND(data!AV91,0),0)</f>
        <v>0</v>
      </c>
      <c r="AI47" s="222">
        <f>IF(data!AV92&gt;0,ROUND(data!AV92,0),0)</f>
        <v>0</v>
      </c>
      <c r="AJ47" s="222">
        <f>IF(data!AV93&gt;0,ROUND(data!AV93,0),0)</f>
        <v>0</v>
      </c>
      <c r="AK47" s="212">
        <f>IF(data!AV94&gt;0,ROUND(data!AV94,2),0)</f>
        <v>0</v>
      </c>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row>
    <row r="48" spans="1:89" s="12" customFormat="1" ht="12.6" customHeight="1">
      <c r="A48" s="16" t="str">
        <f>RIGHT(data!$C$97,3)</f>
        <v>080</v>
      </c>
      <c r="B48" s="224" t="str">
        <f>RIGHT(data!$C$96,4)</f>
        <v>2022</v>
      </c>
      <c r="C48" s="16" t="str">
        <f>data!AW$55</f>
        <v>8200</v>
      </c>
      <c r="D48" s="16" t="s">
        <v>1122</v>
      </c>
      <c r="E48" s="222"/>
      <c r="F48" s="212">
        <f>ROUND(data!AW60,2)</f>
        <v>0</v>
      </c>
      <c r="G48" s="222">
        <f>ROUND(data!AW61,0)</f>
        <v>0</v>
      </c>
      <c r="H48" s="222">
        <f>ROUND(data!AW62,0)</f>
        <v>0</v>
      </c>
      <c r="I48" s="222">
        <f>ROUND(data!AW63,0)</f>
        <v>0</v>
      </c>
      <c r="J48" s="222">
        <f>ROUND(data!AW64,0)</f>
        <v>0</v>
      </c>
      <c r="K48" s="222">
        <f>ROUND(data!AW65,0)</f>
        <v>0</v>
      </c>
      <c r="L48" s="222">
        <f>ROUND(data!AW66,0)</f>
        <v>0</v>
      </c>
      <c r="M48" s="66">
        <f>ROUND(data!AW67,0)</f>
        <v>0</v>
      </c>
      <c r="N48" s="222">
        <f>ROUND(data!AW68,0)</f>
        <v>0</v>
      </c>
      <c r="O48" s="222">
        <f>ROUND(data!AW69,0)</f>
        <v>0</v>
      </c>
      <c r="P48" s="222">
        <f>ROUND(data!AW70,0)</f>
        <v>0</v>
      </c>
      <c r="Q48" s="222">
        <f>ROUND(data!AW71,0)</f>
        <v>0</v>
      </c>
      <c r="R48" s="222">
        <f>ROUND(data!AW72,0)</f>
        <v>0</v>
      </c>
      <c r="S48" s="222">
        <f>ROUND(data!AW73,0)</f>
        <v>0</v>
      </c>
      <c r="T48" s="222">
        <f>ROUND(data!AW74,0)</f>
        <v>0</v>
      </c>
      <c r="U48" s="222">
        <f>ROUND(data!AW75,0)</f>
        <v>0</v>
      </c>
      <c r="V48" s="222">
        <f>ROUND(data!AW76,0)</f>
        <v>0</v>
      </c>
      <c r="W48" s="222">
        <f>ROUND(data!AW77,0)</f>
        <v>0</v>
      </c>
      <c r="X48" s="222">
        <f>ROUND(data!AW78,0)</f>
        <v>0</v>
      </c>
      <c r="Y48" s="222">
        <f>ROUND(data!AW79,0)</f>
        <v>0</v>
      </c>
      <c r="Z48" s="222">
        <f>ROUND(data!AW80,0)</f>
        <v>0</v>
      </c>
      <c r="AA48" s="222">
        <f>ROUND(data!AW81,0)</f>
        <v>0</v>
      </c>
      <c r="AB48" s="222">
        <f>ROUND(data!AW82,0)</f>
        <v>0</v>
      </c>
      <c r="AC48" s="222">
        <f>ROUND(data!AW83,0)</f>
        <v>0</v>
      </c>
      <c r="AD48" s="222">
        <f>ROUND(data!AW84,0)</f>
        <v>0</v>
      </c>
      <c r="AE48" s="222"/>
      <c r="AF48" s="222"/>
      <c r="AG48" s="222">
        <f>IF(data!AW90&gt;0,ROUND(data!AW90,0),0)</f>
        <v>0</v>
      </c>
      <c r="AH48" s="222">
        <f>IF(data!AW91&gt;0,ROUND(data!AW91,0),0)</f>
        <v>0</v>
      </c>
      <c r="AI48" s="222">
        <f>IF(data!AW$92&gt;0,ROUND(data!AW$92,0),0)</f>
        <v>0</v>
      </c>
      <c r="AJ48" s="222">
        <f>IF(data!AW93&gt;0,ROUND(data!AW93,0),0)</f>
        <v>0</v>
      </c>
      <c r="AK48" s="212">
        <f>IFERROR(IF(data!AW94&gt;0,ROUND(data!AW94,2),0),0)</f>
        <v>0</v>
      </c>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row>
    <row r="49" spans="1:89" s="12" customFormat="1" ht="12.6" customHeight="1">
      <c r="A49" s="16" t="str">
        <f>RIGHT(data!$C$97,3)</f>
        <v>080</v>
      </c>
      <c r="B49" s="224" t="str">
        <f>RIGHT(data!$C$96,4)</f>
        <v>2022</v>
      </c>
      <c r="C49" s="16" t="str">
        <f>data!AX$55</f>
        <v>8310</v>
      </c>
      <c r="D49" s="16" t="s">
        <v>1122</v>
      </c>
      <c r="E49" s="222"/>
      <c r="F49" s="212">
        <f>ROUND(data!AX60,2)</f>
        <v>0</v>
      </c>
      <c r="G49" s="222">
        <f>ROUND(data!AX61,0)</f>
        <v>0</v>
      </c>
      <c r="H49" s="222">
        <f>ROUND(data!AX62,0)</f>
        <v>0</v>
      </c>
      <c r="I49" s="222">
        <f>ROUND(data!AX63,0)</f>
        <v>0</v>
      </c>
      <c r="J49" s="222">
        <f>ROUND(data!AX64,0)</f>
        <v>0</v>
      </c>
      <c r="K49" s="222">
        <f>ROUND(data!AX65,0)</f>
        <v>0</v>
      </c>
      <c r="L49" s="222">
        <f>ROUND(data!AX66,0)</f>
        <v>0</v>
      </c>
      <c r="M49" s="66">
        <f>ROUND(data!AX67,0)</f>
        <v>0</v>
      </c>
      <c r="N49" s="222">
        <f>ROUND(data!AX68,0)</f>
        <v>0</v>
      </c>
      <c r="O49" s="222">
        <f>ROUND(data!AX69,0)</f>
        <v>0</v>
      </c>
      <c r="P49" s="222">
        <f>ROUND(data!AX70,0)</f>
        <v>0</v>
      </c>
      <c r="Q49" s="222">
        <f>ROUND(data!AX71,0)</f>
        <v>0</v>
      </c>
      <c r="R49" s="222">
        <f>ROUND(data!AX72,0)</f>
        <v>0</v>
      </c>
      <c r="S49" s="222">
        <f>ROUND(data!AX73,0)</f>
        <v>0</v>
      </c>
      <c r="T49" s="222">
        <f>ROUND(data!AX74,0)</f>
        <v>0</v>
      </c>
      <c r="U49" s="222">
        <f>ROUND(data!AX75,0)</f>
        <v>0</v>
      </c>
      <c r="V49" s="222">
        <f>ROUND(data!AX76,0)</f>
        <v>0</v>
      </c>
      <c r="W49" s="222">
        <f>ROUND(data!AX77,0)</f>
        <v>0</v>
      </c>
      <c r="X49" s="222">
        <f>ROUND(data!AX78,0)</f>
        <v>0</v>
      </c>
      <c r="Y49" s="222">
        <f>ROUND(data!AX79,0)</f>
        <v>0</v>
      </c>
      <c r="Z49" s="222">
        <f>ROUND(data!AX80,0)</f>
        <v>0</v>
      </c>
      <c r="AA49" s="222">
        <f>ROUND(data!AX81,0)</f>
        <v>0</v>
      </c>
      <c r="AB49" s="222">
        <f>ROUND(data!AX82,0)</f>
        <v>0</v>
      </c>
      <c r="AC49" s="222">
        <f>ROUND(data!AX83,0)</f>
        <v>0</v>
      </c>
      <c r="AD49" s="222">
        <f>ROUND(data!AX84,0)</f>
        <v>0</v>
      </c>
      <c r="AE49" s="222"/>
      <c r="AF49" s="222"/>
      <c r="AG49" s="222">
        <f>IF(data!AX90&gt;0,ROUND(data!AX90,0),0)</f>
        <v>0</v>
      </c>
      <c r="AH49" s="222">
        <f>IFERROR(IF(data!AX$91&gt;0,ROUND(data!AX$91,0),0),0)</f>
        <v>0</v>
      </c>
      <c r="AI49" s="222">
        <f>IFERROR(IF(data!AX$92&gt;0,ROUND(data!AX$92,0),0),0)</f>
        <v>0</v>
      </c>
      <c r="AJ49" s="222">
        <f>IFERROR(IF(data!AX$93&gt;0,ROUND(data!AX$93,0),0),0)</f>
        <v>0</v>
      </c>
      <c r="AK49" s="212">
        <f>IFERROR(IF(data!AX$94&gt;0,ROUND(data!AX$94,2),0),0)</f>
        <v>0</v>
      </c>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row>
    <row r="50" spans="1:89" s="12" customFormat="1" ht="12.6" customHeight="1">
      <c r="A50" s="16" t="str">
        <f>RIGHT(data!$C$97,3)</f>
        <v>080</v>
      </c>
      <c r="B50" s="224" t="str">
        <f>RIGHT(data!$C$96,4)</f>
        <v>2022</v>
      </c>
      <c r="C50" s="16" t="str">
        <f>data!AY$55</f>
        <v>8320</v>
      </c>
      <c r="D50" s="16" t="s">
        <v>1122</v>
      </c>
      <c r="E50" s="222">
        <f>ROUND(data!AY59,0)</f>
        <v>12403</v>
      </c>
      <c r="F50" s="212">
        <f>ROUND(data!AY60,2)</f>
        <v>5.75</v>
      </c>
      <c r="G50" s="222">
        <f>ROUND(data!AY61,0)</f>
        <v>210013</v>
      </c>
      <c r="H50" s="222">
        <f>ROUND(data!AY62,0)</f>
        <v>47792</v>
      </c>
      <c r="I50" s="222">
        <f>ROUND(data!AY63,0)</f>
        <v>0</v>
      </c>
      <c r="J50" s="222">
        <f>ROUND(data!AY64,0)</f>
        <v>91950</v>
      </c>
      <c r="K50" s="222">
        <f>ROUND(data!AY65,0)</f>
        <v>0</v>
      </c>
      <c r="L50" s="222">
        <f>ROUND(data!AY66,0)</f>
        <v>105028</v>
      </c>
      <c r="M50" s="66">
        <f>ROUND(data!AY67,0)</f>
        <v>44603</v>
      </c>
      <c r="N50" s="222">
        <f>ROUND(data!AY68,0)</f>
        <v>0</v>
      </c>
      <c r="O50" s="222">
        <f>ROUND(data!AY69,0)</f>
        <v>0</v>
      </c>
      <c r="P50" s="222">
        <f>ROUND(data!AY70,0)</f>
        <v>0</v>
      </c>
      <c r="Q50" s="222">
        <f>ROUND(data!AY71,0)</f>
        <v>0</v>
      </c>
      <c r="R50" s="222">
        <f>ROUND(data!AY72,0)</f>
        <v>0</v>
      </c>
      <c r="S50" s="222">
        <f>ROUND(data!AY73,0)</f>
        <v>0</v>
      </c>
      <c r="T50" s="222">
        <f>ROUND(data!AY74,0)</f>
        <v>0</v>
      </c>
      <c r="U50" s="222">
        <f>ROUND(data!AY75,0)</f>
        <v>0</v>
      </c>
      <c r="V50" s="222">
        <f>ROUND(data!AY76,0)</f>
        <v>0</v>
      </c>
      <c r="W50" s="222">
        <f>ROUND(data!AY77,0)</f>
        <v>0</v>
      </c>
      <c r="X50" s="222">
        <f>ROUND(data!AY78,0)</f>
        <v>0</v>
      </c>
      <c r="Y50" s="222">
        <f>ROUND(data!AY79,0)</f>
        <v>0</v>
      </c>
      <c r="Z50" s="222">
        <f>ROUND(data!AY80,0)</f>
        <v>0</v>
      </c>
      <c r="AA50" s="222">
        <f>ROUND(data!AY81,0)</f>
        <v>0</v>
      </c>
      <c r="AB50" s="222">
        <f>ROUND(data!AY82,0)</f>
        <v>0</v>
      </c>
      <c r="AC50" s="222">
        <f>ROUND(data!AY83,0)</f>
        <v>0</v>
      </c>
      <c r="AD50" s="222">
        <f>ROUND(data!AY84,0)</f>
        <v>6458</v>
      </c>
      <c r="AE50" s="222"/>
      <c r="AF50" s="222"/>
      <c r="AG50" s="222">
        <f>IF(data!AY90&gt;0,ROUND(data!AY90,0),0)</f>
        <v>2352</v>
      </c>
      <c r="AH50" s="222">
        <f>IFERROR(IF(data!AY$91&gt;0,ROUND(data!AY$91,0),0),0)</f>
        <v>0</v>
      </c>
      <c r="AI50" s="222">
        <f>IFERROR(IF(data!AY$92&gt;0,ROUND(data!AY$92,0),0),0)</f>
        <v>0</v>
      </c>
      <c r="AJ50" s="222">
        <f>IFERROR(IF(data!AY$93&gt;0,ROUND(data!AY$93,0),0),0)</f>
        <v>0</v>
      </c>
      <c r="AK50" s="212">
        <f>IFERROR(IF(data!AY$94&gt;0,ROUND(data!AY$94,2),0),0)</f>
        <v>0</v>
      </c>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row>
    <row r="51" spans="1:89" s="12" customFormat="1" ht="12.6" customHeight="1">
      <c r="A51" s="16" t="str">
        <f>RIGHT(data!$C$97,3)</f>
        <v>080</v>
      </c>
      <c r="B51" s="224" t="str">
        <f>RIGHT(data!$C$96,4)</f>
        <v>2022</v>
      </c>
      <c r="C51" s="16" t="str">
        <f>data!AZ$55</f>
        <v>8330</v>
      </c>
      <c r="D51" s="16" t="s">
        <v>1122</v>
      </c>
      <c r="E51" s="222">
        <f>ROUND(data!AZ59,0)</f>
        <v>0</v>
      </c>
      <c r="F51" s="212">
        <f>ROUND(data!AZ60,2)</f>
        <v>0</v>
      </c>
      <c r="G51" s="222">
        <f>ROUND(data!AZ61,0)</f>
        <v>0</v>
      </c>
      <c r="H51" s="222">
        <f>ROUND(data!AZ62,0)</f>
        <v>0</v>
      </c>
      <c r="I51" s="222">
        <f>ROUND(data!AZ63,0)</f>
        <v>0</v>
      </c>
      <c r="J51" s="222">
        <f>ROUND(data!AZ64,0)</f>
        <v>0</v>
      </c>
      <c r="K51" s="222">
        <f>ROUND(data!AZ65,0)</f>
        <v>0</v>
      </c>
      <c r="L51" s="222">
        <f>ROUND(data!AZ66,0)</f>
        <v>0</v>
      </c>
      <c r="M51" s="66">
        <f>ROUND(data!AZ67,0)</f>
        <v>16119</v>
      </c>
      <c r="N51" s="222">
        <f>ROUND(data!AZ68,0)</f>
        <v>0</v>
      </c>
      <c r="O51" s="222">
        <f>ROUND(data!AZ69,0)</f>
        <v>0</v>
      </c>
      <c r="P51" s="222">
        <f>ROUND(data!AZ70,0)</f>
        <v>0</v>
      </c>
      <c r="Q51" s="222">
        <f>ROUND(data!AZ71,0)</f>
        <v>0</v>
      </c>
      <c r="R51" s="222">
        <f>ROUND(data!AZ72,0)</f>
        <v>0</v>
      </c>
      <c r="S51" s="222">
        <f>ROUND(data!AZ73,0)</f>
        <v>0</v>
      </c>
      <c r="T51" s="222">
        <f>ROUND(data!AZ74,0)</f>
        <v>0</v>
      </c>
      <c r="U51" s="222">
        <f>ROUND(data!AZ75,0)</f>
        <v>0</v>
      </c>
      <c r="V51" s="222">
        <f>ROUND(data!AZ76,0)</f>
        <v>0</v>
      </c>
      <c r="W51" s="222">
        <f>ROUND(data!AZ77,0)</f>
        <v>0</v>
      </c>
      <c r="X51" s="222">
        <f>ROUND(data!AZ78,0)</f>
        <v>0</v>
      </c>
      <c r="Y51" s="222">
        <f>ROUND(data!AZ79,0)</f>
        <v>0</v>
      </c>
      <c r="Z51" s="222">
        <f>ROUND(data!AZ80,0)</f>
        <v>0</v>
      </c>
      <c r="AA51" s="222">
        <f>ROUND(data!AZ81,0)</f>
        <v>0</v>
      </c>
      <c r="AB51" s="222">
        <f>ROUND(data!AZ82,0)</f>
        <v>0</v>
      </c>
      <c r="AC51" s="222">
        <f>ROUND(data!AZ83,0)</f>
        <v>0</v>
      </c>
      <c r="AD51" s="222">
        <f>ROUND(data!AZ84,0)</f>
        <v>0</v>
      </c>
      <c r="AE51" s="222"/>
      <c r="AF51" s="222"/>
      <c r="AG51" s="222">
        <f>IF(data!AZ90&gt;0,ROUND(data!AZ90,0),0)</f>
        <v>850</v>
      </c>
      <c r="AH51" s="222">
        <f>IFERROR(IF(data!AZ$91&gt;0,ROUND(data!AZ$91,0),0),0)</f>
        <v>0</v>
      </c>
      <c r="AI51" s="222">
        <f>IFERROR(IF(data!AZ$92&gt;0,ROUND(data!AZ$92,0),0),0)</f>
        <v>0</v>
      </c>
      <c r="AJ51" s="222">
        <f>IFERROR(IF(data!AZ$93&gt;0,ROUND(data!AZ$93,0),0),0)</f>
        <v>0</v>
      </c>
      <c r="AK51" s="212">
        <f>IFERROR(IF(data!AZ$94&gt;0,ROUND(data!AZ$94,2),0),0)</f>
        <v>0</v>
      </c>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row>
    <row r="52" spans="1:89" s="12" customFormat="1" ht="12.6" customHeight="1">
      <c r="A52" s="16" t="str">
        <f>RIGHT(data!$C$97,3)</f>
        <v>080</v>
      </c>
      <c r="B52" s="224" t="str">
        <f>RIGHT(data!$C$96,4)</f>
        <v>2022</v>
      </c>
      <c r="C52" s="16" t="str">
        <f>data!BA$55</f>
        <v>8350</v>
      </c>
      <c r="D52" s="16" t="s">
        <v>1122</v>
      </c>
      <c r="E52" s="222">
        <f>ROUND(data!BA59,0)</f>
        <v>0</v>
      </c>
      <c r="F52" s="212">
        <f>ROUND(data!BA60,2)</f>
        <v>2.61</v>
      </c>
      <c r="G52" s="222">
        <f>ROUND(data!BA61,0)</f>
        <v>99483</v>
      </c>
      <c r="H52" s="222">
        <f>ROUND(data!BA62,0)</f>
        <v>22639</v>
      </c>
      <c r="I52" s="222">
        <f>ROUND(data!BA63,0)</f>
        <v>0</v>
      </c>
      <c r="J52" s="222">
        <f>ROUND(data!BA64,0)</f>
        <v>19935</v>
      </c>
      <c r="K52" s="222">
        <f>ROUND(data!BA65,0)</f>
        <v>0</v>
      </c>
      <c r="L52" s="222">
        <f>ROUND(data!BA66,0)</f>
        <v>1811</v>
      </c>
      <c r="M52" s="66">
        <f>ROUND(data!BA67,0)</f>
        <v>24388</v>
      </c>
      <c r="N52" s="222">
        <f>ROUND(data!BA68,0)</f>
        <v>0</v>
      </c>
      <c r="O52" s="222">
        <f>ROUND(data!BA69,0)</f>
        <v>0</v>
      </c>
      <c r="P52" s="222">
        <f>ROUND(data!BA70,0)</f>
        <v>0</v>
      </c>
      <c r="Q52" s="222">
        <f>ROUND(data!BA71,0)</f>
        <v>0</v>
      </c>
      <c r="R52" s="222">
        <f>ROUND(data!BA72,0)</f>
        <v>0</v>
      </c>
      <c r="S52" s="222">
        <f>ROUND(data!BA73,0)</f>
        <v>0</v>
      </c>
      <c r="T52" s="222">
        <f>ROUND(data!BA74,0)</f>
        <v>0</v>
      </c>
      <c r="U52" s="222">
        <f>ROUND(data!BA75,0)</f>
        <v>0</v>
      </c>
      <c r="V52" s="222">
        <f>ROUND(data!BA76,0)</f>
        <v>0</v>
      </c>
      <c r="W52" s="222">
        <f>ROUND(data!BA77,0)</f>
        <v>0</v>
      </c>
      <c r="X52" s="222">
        <f>ROUND(data!BA78,0)</f>
        <v>0</v>
      </c>
      <c r="Y52" s="222">
        <f>ROUND(data!BA79,0)</f>
        <v>0</v>
      </c>
      <c r="Z52" s="222">
        <f>ROUND(data!BA80,0)</f>
        <v>0</v>
      </c>
      <c r="AA52" s="222">
        <f>ROUND(data!BA81,0)</f>
        <v>0</v>
      </c>
      <c r="AB52" s="222">
        <f>ROUND(data!BA82,0)</f>
        <v>0</v>
      </c>
      <c r="AC52" s="222">
        <f>ROUND(data!BA83,0)</f>
        <v>0</v>
      </c>
      <c r="AD52" s="222">
        <f>ROUND(data!BA84,0)</f>
        <v>428</v>
      </c>
      <c r="AE52" s="222"/>
      <c r="AF52" s="222"/>
      <c r="AG52" s="222">
        <f>IF(data!BA90&gt;0,ROUND(data!BA90,0),0)</f>
        <v>1286</v>
      </c>
      <c r="AH52" s="222">
        <f>IFERROR(IF(data!BA$91&gt;0,ROUND(data!BA$91,0),0),0)</f>
        <v>0</v>
      </c>
      <c r="AI52" s="222">
        <f>IFERROR(IF(data!BA$92&gt;0,ROUND(data!BA$92,0),0),0)</f>
        <v>1286</v>
      </c>
      <c r="AJ52" s="222">
        <f>IFERROR(IF(data!BA$93&gt;0,ROUND(data!BA$93,0),0),0)</f>
        <v>0</v>
      </c>
      <c r="AK52" s="212">
        <f>IFERROR(IF(data!BA$94&gt;0,ROUND(data!BA$94,2),0),0)</f>
        <v>0</v>
      </c>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row>
    <row r="53" spans="1:89" s="12" customFormat="1" ht="12.6" customHeight="1">
      <c r="A53" s="16" t="str">
        <f>RIGHT(data!$C$97,3)</f>
        <v>080</v>
      </c>
      <c r="B53" s="224" t="str">
        <f>RIGHT(data!$C$96,4)</f>
        <v>2022</v>
      </c>
      <c r="C53" s="16" t="str">
        <f>data!BB$55</f>
        <v>8360</v>
      </c>
      <c r="D53" s="16" t="s">
        <v>1122</v>
      </c>
      <c r="E53" s="222"/>
      <c r="F53" s="212">
        <f>ROUND(data!BB60,2)</f>
        <v>1.1200000000000001</v>
      </c>
      <c r="G53" s="222">
        <f>ROUND(data!BB61,0)</f>
        <v>62277</v>
      </c>
      <c r="H53" s="222">
        <f>ROUND(data!BB62,0)</f>
        <v>14172</v>
      </c>
      <c r="I53" s="222">
        <f>ROUND(data!BB63,0)</f>
        <v>0</v>
      </c>
      <c r="J53" s="222">
        <f>ROUND(data!BB64,0)</f>
        <v>232</v>
      </c>
      <c r="K53" s="222">
        <f>ROUND(data!BB65,0)</f>
        <v>0</v>
      </c>
      <c r="L53" s="222">
        <f>ROUND(data!BB66,0)</f>
        <v>0</v>
      </c>
      <c r="M53" s="66">
        <f>ROUND(data!BB67,0)</f>
        <v>4191</v>
      </c>
      <c r="N53" s="222">
        <f>ROUND(data!BB68,0)</f>
        <v>0</v>
      </c>
      <c r="O53" s="222">
        <f>ROUND(data!BB69,0)</f>
        <v>52</v>
      </c>
      <c r="P53" s="222">
        <f>ROUND(data!BB70,0)</f>
        <v>0</v>
      </c>
      <c r="Q53" s="222">
        <f>ROUND(data!BB71,0)</f>
        <v>0</v>
      </c>
      <c r="R53" s="222">
        <f>ROUND(data!BB72,0)</f>
        <v>0</v>
      </c>
      <c r="S53" s="222">
        <f>ROUND(data!BB73,0)</f>
        <v>0</v>
      </c>
      <c r="T53" s="222">
        <f>ROUND(data!BB74,0)</f>
        <v>0</v>
      </c>
      <c r="U53" s="222">
        <f>ROUND(data!BB75,0)</f>
        <v>0</v>
      </c>
      <c r="V53" s="222">
        <f>ROUND(data!BB76,0)</f>
        <v>0</v>
      </c>
      <c r="W53" s="222">
        <f>ROUND(data!BB77,0)</f>
        <v>0</v>
      </c>
      <c r="X53" s="222">
        <f>ROUND(data!BB78,0)</f>
        <v>0</v>
      </c>
      <c r="Y53" s="222">
        <f>ROUND(data!BB79,0)</f>
        <v>0</v>
      </c>
      <c r="Z53" s="222">
        <f>ROUND(data!BB80,0)</f>
        <v>0</v>
      </c>
      <c r="AA53" s="222">
        <f>ROUND(data!BB81,0)</f>
        <v>0</v>
      </c>
      <c r="AB53" s="222">
        <f>ROUND(data!BB82,0)</f>
        <v>0</v>
      </c>
      <c r="AC53" s="222">
        <f>ROUND(data!BB83,0)</f>
        <v>52</v>
      </c>
      <c r="AD53" s="222">
        <f>ROUND(data!BB84,0)</f>
        <v>92</v>
      </c>
      <c r="AE53" s="222"/>
      <c r="AF53" s="222"/>
      <c r="AG53" s="222">
        <f>IF(data!BB90&gt;0,ROUND(data!BB90,0),0)</f>
        <v>221</v>
      </c>
      <c r="AH53" s="222">
        <f>IFERROR(IF(data!BB$91&gt;0,ROUND(data!BB$91,0),0),0)</f>
        <v>0</v>
      </c>
      <c r="AI53" s="222">
        <f>IFERROR(IF(data!BB$92&gt;0,ROUND(data!BB$92,0),0),0)</f>
        <v>221</v>
      </c>
      <c r="AJ53" s="222">
        <f>IFERROR(IF(data!BB$93&gt;0,ROUND(data!BB$93,0),0),0)</f>
        <v>0</v>
      </c>
      <c r="AK53" s="212">
        <f>IFERROR(IF(data!BB$94&gt;0,ROUND(data!BB$94,2),0),0)</f>
        <v>0</v>
      </c>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row>
    <row r="54" spans="1:89" s="12" customFormat="1" ht="12.6" customHeight="1">
      <c r="A54" s="16" t="str">
        <f>RIGHT(data!$C$97,3)</f>
        <v>080</v>
      </c>
      <c r="B54" s="224" t="str">
        <f>RIGHT(data!$C$96,4)</f>
        <v>2022</v>
      </c>
      <c r="C54" s="16" t="str">
        <f>data!BC$55</f>
        <v>8370</v>
      </c>
      <c r="D54" s="16" t="s">
        <v>1122</v>
      </c>
      <c r="E54" s="222"/>
      <c r="F54" s="212">
        <f>ROUND(data!BC60,2)</f>
        <v>0</v>
      </c>
      <c r="G54" s="222">
        <f>ROUND(data!BC61,0)</f>
        <v>0</v>
      </c>
      <c r="H54" s="222">
        <f>ROUND(data!BC62,0)</f>
        <v>0</v>
      </c>
      <c r="I54" s="222">
        <f>ROUND(data!BC63,0)</f>
        <v>0</v>
      </c>
      <c r="J54" s="222">
        <f>ROUND(data!BC64,0)</f>
        <v>0</v>
      </c>
      <c r="K54" s="222">
        <f>ROUND(data!BC65,0)</f>
        <v>0</v>
      </c>
      <c r="L54" s="222">
        <f>ROUND(data!BC66,0)</f>
        <v>0</v>
      </c>
      <c r="M54" s="66">
        <f>ROUND(data!BC67,0)</f>
        <v>0</v>
      </c>
      <c r="N54" s="222">
        <f>ROUND(data!BC68,0)</f>
        <v>0</v>
      </c>
      <c r="O54" s="222">
        <f>ROUND(data!BC69,0)</f>
        <v>0</v>
      </c>
      <c r="P54" s="222">
        <f>ROUND(data!BC70,0)</f>
        <v>0</v>
      </c>
      <c r="Q54" s="222">
        <f>ROUND(data!BC71,0)</f>
        <v>0</v>
      </c>
      <c r="R54" s="222">
        <f>ROUND(data!BC72,0)</f>
        <v>0</v>
      </c>
      <c r="S54" s="222">
        <f>ROUND(data!BC73,0)</f>
        <v>0</v>
      </c>
      <c r="T54" s="222">
        <f>ROUND(data!BC74,0)</f>
        <v>0</v>
      </c>
      <c r="U54" s="222">
        <f>ROUND(data!BC75,0)</f>
        <v>0</v>
      </c>
      <c r="V54" s="222">
        <f>ROUND(data!BC76,0)</f>
        <v>0</v>
      </c>
      <c r="W54" s="222">
        <f>ROUND(data!BC77,0)</f>
        <v>0</v>
      </c>
      <c r="X54" s="222">
        <f>ROUND(data!BC78,0)</f>
        <v>0</v>
      </c>
      <c r="Y54" s="222">
        <f>ROUND(data!BC79,0)</f>
        <v>0</v>
      </c>
      <c r="Z54" s="222">
        <f>ROUND(data!BC80,0)</f>
        <v>0</v>
      </c>
      <c r="AA54" s="222">
        <f>ROUND(data!BC81,0)</f>
        <v>0</v>
      </c>
      <c r="AB54" s="222">
        <f>ROUND(data!BC82,0)</f>
        <v>0</v>
      </c>
      <c r="AC54" s="222">
        <f>ROUND(data!BC83,0)</f>
        <v>0</v>
      </c>
      <c r="AD54" s="222">
        <f>ROUND(data!BC84,0)</f>
        <v>0</v>
      </c>
      <c r="AE54" s="222"/>
      <c r="AF54" s="222"/>
      <c r="AG54" s="222">
        <f>IF(data!BC90&gt;0,ROUND(data!BC90,0),0)</f>
        <v>0</v>
      </c>
      <c r="AH54" s="222">
        <f>IFERROR(IF(data!BC$91&gt;0,ROUND(data!BC$91,0),0),0)</f>
        <v>0</v>
      </c>
      <c r="AI54" s="222">
        <f>IFERROR(IF(data!BC$92&gt;0,ROUND(data!BC$92,0),0),0)</f>
        <v>0</v>
      </c>
      <c r="AJ54" s="222">
        <f>IFERROR(IF(data!BC$93&gt;0,ROUND(data!BC$93,0),0),0)</f>
        <v>0</v>
      </c>
      <c r="AK54" s="212">
        <f>IFERROR(IF(data!BC$94&gt;0,ROUND(data!BC$94,2),0),0)</f>
        <v>0</v>
      </c>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row>
    <row r="55" spans="1:89" s="12" customFormat="1" ht="12.6" customHeight="1">
      <c r="A55" s="16" t="str">
        <f>RIGHT(data!$C$97,3)</f>
        <v>080</v>
      </c>
      <c r="B55" s="224" t="str">
        <f>RIGHT(data!$C$96,4)</f>
        <v>2022</v>
      </c>
      <c r="C55" s="16" t="str">
        <f>data!BD$55</f>
        <v>8420</v>
      </c>
      <c r="D55" s="16" t="s">
        <v>1122</v>
      </c>
      <c r="E55" s="222"/>
      <c r="F55" s="212">
        <f>ROUND(data!BD60,2)</f>
        <v>0.86</v>
      </c>
      <c r="G55" s="222">
        <f>ROUND(data!BD61,0)</f>
        <v>67747</v>
      </c>
      <c r="H55" s="222">
        <f>ROUND(data!BD62,0)</f>
        <v>15417</v>
      </c>
      <c r="I55" s="222">
        <f>ROUND(data!BD63,0)</f>
        <v>123927</v>
      </c>
      <c r="J55" s="222">
        <f>ROUND(data!BD64,0)</f>
        <v>492</v>
      </c>
      <c r="K55" s="222">
        <f>ROUND(data!BD65,0)</f>
        <v>0</v>
      </c>
      <c r="L55" s="222">
        <f>ROUND(data!BD66,0)</f>
        <v>0</v>
      </c>
      <c r="M55" s="66">
        <f>ROUND(data!BD67,0)</f>
        <v>0</v>
      </c>
      <c r="N55" s="222">
        <f>ROUND(data!BD68,0)</f>
        <v>0</v>
      </c>
      <c r="O55" s="222">
        <f>ROUND(data!BD69,0)</f>
        <v>498</v>
      </c>
      <c r="P55" s="222">
        <f>ROUND(data!BD70,0)</f>
        <v>0</v>
      </c>
      <c r="Q55" s="222">
        <f>ROUND(data!BD71,0)</f>
        <v>0</v>
      </c>
      <c r="R55" s="222">
        <f>ROUND(data!BD72,0)</f>
        <v>0</v>
      </c>
      <c r="S55" s="222">
        <f>ROUND(data!BD73,0)</f>
        <v>0</v>
      </c>
      <c r="T55" s="222">
        <f>ROUND(data!BD74,0)</f>
        <v>0</v>
      </c>
      <c r="U55" s="222">
        <f>ROUND(data!BD75,0)</f>
        <v>0</v>
      </c>
      <c r="V55" s="222">
        <f>ROUND(data!BD76,0)</f>
        <v>0</v>
      </c>
      <c r="W55" s="222">
        <f>ROUND(data!BD77,0)</f>
        <v>0</v>
      </c>
      <c r="X55" s="222">
        <f>ROUND(data!BD78,0)</f>
        <v>0</v>
      </c>
      <c r="Y55" s="222">
        <f>ROUND(data!BD79,0)</f>
        <v>0</v>
      </c>
      <c r="Z55" s="222">
        <f>ROUND(data!BD80,0)</f>
        <v>0</v>
      </c>
      <c r="AA55" s="222">
        <f>ROUND(data!BD81,0)</f>
        <v>0</v>
      </c>
      <c r="AB55" s="222">
        <f>ROUND(data!BD82,0)</f>
        <v>0</v>
      </c>
      <c r="AC55" s="222">
        <f>ROUND(data!BD83,0)</f>
        <v>498</v>
      </c>
      <c r="AD55" s="222">
        <f>ROUND(data!BD84,0)</f>
        <v>0</v>
      </c>
      <c r="AE55" s="222"/>
      <c r="AF55" s="222"/>
      <c r="AG55" s="222">
        <f>IF(data!BD90&gt;0,ROUND(data!BD90,0),0)</f>
        <v>0</v>
      </c>
      <c r="AH55" s="222">
        <f>IFERROR(IF(data!BD$91&gt;0,ROUND(data!BD$91,0),0),0)</f>
        <v>0</v>
      </c>
      <c r="AI55" s="222">
        <f>IFERROR(IF(data!BD$92&gt;0,ROUND(data!BD$92,0),0),0)</f>
        <v>0</v>
      </c>
      <c r="AJ55" s="222">
        <f>IFERROR(IF(data!BD$93&gt;0,ROUND(data!BD$93,0),0),0)</f>
        <v>0</v>
      </c>
      <c r="AK55" s="212">
        <f>IFERROR(IF(data!BD$94&gt;0,ROUND(data!BD$94,2),0),0)</f>
        <v>0</v>
      </c>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row>
    <row r="56" spans="1:89" s="12" customFormat="1" ht="12.6" customHeight="1">
      <c r="A56" s="16" t="str">
        <f>RIGHT(data!$C$97,3)</f>
        <v>080</v>
      </c>
      <c r="B56" s="224" t="str">
        <f>RIGHT(data!$C$96,4)</f>
        <v>2022</v>
      </c>
      <c r="C56" s="16" t="str">
        <f>data!BE$55</f>
        <v>8430</v>
      </c>
      <c r="D56" s="16" t="s">
        <v>1122</v>
      </c>
      <c r="E56" s="222">
        <f>ROUND(data!BE59,0)</f>
        <v>35622</v>
      </c>
      <c r="F56" s="212">
        <f>ROUND(data!BE60,2)</f>
        <v>3.41</v>
      </c>
      <c r="G56" s="222">
        <f>ROUND(data!BE61,0)</f>
        <v>169838</v>
      </c>
      <c r="H56" s="222">
        <f>ROUND(data!BE62,0)</f>
        <v>38650</v>
      </c>
      <c r="I56" s="222">
        <f>ROUND(data!BE63,0)</f>
        <v>0</v>
      </c>
      <c r="J56" s="222">
        <f>ROUND(data!BE64,0)</f>
        <v>26027</v>
      </c>
      <c r="K56" s="222">
        <f>ROUND(data!BE65,0)</f>
        <v>163180</v>
      </c>
      <c r="L56" s="222">
        <f>ROUND(data!BE66,0)</f>
        <v>97759</v>
      </c>
      <c r="M56" s="66">
        <f>ROUND(data!BE67,0)</f>
        <v>129183</v>
      </c>
      <c r="N56" s="222">
        <f>ROUND(data!BE68,0)</f>
        <v>0</v>
      </c>
      <c r="O56" s="222">
        <f>ROUND(data!BE69,0)</f>
        <v>1797</v>
      </c>
      <c r="P56" s="222">
        <f>ROUND(data!BE70,0)</f>
        <v>0</v>
      </c>
      <c r="Q56" s="222">
        <f>ROUND(data!BE71,0)</f>
        <v>0</v>
      </c>
      <c r="R56" s="222">
        <f>ROUND(data!BE72,0)</f>
        <v>0</v>
      </c>
      <c r="S56" s="222">
        <f>ROUND(data!BE73,0)</f>
        <v>0</v>
      </c>
      <c r="T56" s="222">
        <f>ROUND(data!BE74,0)</f>
        <v>0</v>
      </c>
      <c r="U56" s="222">
        <f>ROUND(data!BE75,0)</f>
        <v>0</v>
      </c>
      <c r="V56" s="222">
        <f>ROUND(data!BE76,0)</f>
        <v>0</v>
      </c>
      <c r="W56" s="222">
        <f>ROUND(data!BE77,0)</f>
        <v>0</v>
      </c>
      <c r="X56" s="222">
        <f>ROUND(data!BE78,0)</f>
        <v>0</v>
      </c>
      <c r="Y56" s="222">
        <f>ROUND(data!BE79,0)</f>
        <v>0</v>
      </c>
      <c r="Z56" s="222">
        <f>ROUND(data!BE80,0)</f>
        <v>0</v>
      </c>
      <c r="AA56" s="222">
        <f>ROUND(data!BE81,0)</f>
        <v>0</v>
      </c>
      <c r="AB56" s="222">
        <f>ROUND(data!BE82,0)</f>
        <v>0</v>
      </c>
      <c r="AC56" s="222">
        <f>ROUND(data!BE83,0)</f>
        <v>1797</v>
      </c>
      <c r="AD56" s="222">
        <f>ROUND(data!BE84,0)</f>
        <v>-14</v>
      </c>
      <c r="AE56" s="222"/>
      <c r="AF56" s="222"/>
      <c r="AG56" s="222">
        <f>IF(data!BE90&gt;0,ROUND(data!BE90,0),0)</f>
        <v>6812</v>
      </c>
      <c r="AH56" s="222">
        <f>IFERROR(IF(data!BE$91&gt;0,ROUND(data!BE$91,0),0),0)</f>
        <v>0</v>
      </c>
      <c r="AI56" s="222">
        <f>IFERROR(IF(data!BE$92&gt;0,ROUND(data!BE$92,0),0),0)</f>
        <v>0</v>
      </c>
      <c r="AJ56" s="222">
        <f>IFERROR(IF(data!BE$93&gt;0,ROUND(data!BE$93,0),0),0)</f>
        <v>0</v>
      </c>
      <c r="AK56" s="212">
        <f>IFERROR(IF(data!BE$94&gt;0,ROUND(data!BE$94,2),0),0)</f>
        <v>0</v>
      </c>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row>
    <row r="57" spans="1:89" s="12" customFormat="1" ht="12.6" customHeight="1">
      <c r="A57" s="16" t="str">
        <f>RIGHT(data!$C$97,3)</f>
        <v>080</v>
      </c>
      <c r="B57" s="224" t="str">
        <f>RIGHT(data!$C$96,4)</f>
        <v>2022</v>
      </c>
      <c r="C57" s="16" t="str">
        <f>data!BF$55</f>
        <v>8460</v>
      </c>
      <c r="D57" s="16" t="s">
        <v>1122</v>
      </c>
      <c r="E57" s="222"/>
      <c r="F57" s="212">
        <f>ROUND(data!BF60,2)</f>
        <v>3.11</v>
      </c>
      <c r="G57" s="222">
        <f>ROUND(data!BF61,0)</f>
        <v>110639</v>
      </c>
      <c r="H57" s="222">
        <f>ROUND(data!BF62,0)</f>
        <v>25178</v>
      </c>
      <c r="I57" s="222">
        <f>ROUND(data!BF63,0)</f>
        <v>0</v>
      </c>
      <c r="J57" s="222">
        <f>ROUND(data!BF64,0)</f>
        <v>30151</v>
      </c>
      <c r="K57" s="222">
        <f>ROUND(data!BF65,0)</f>
        <v>0</v>
      </c>
      <c r="L57" s="222">
        <f>ROUND(data!BF66,0)</f>
        <v>0</v>
      </c>
      <c r="M57" s="66">
        <f>ROUND(data!BF67,0)</f>
        <v>3717</v>
      </c>
      <c r="N57" s="222">
        <f>ROUND(data!BF68,0)</f>
        <v>0</v>
      </c>
      <c r="O57" s="222">
        <f>ROUND(data!BF69,0)</f>
        <v>110</v>
      </c>
      <c r="P57" s="222">
        <f>ROUND(data!BF70,0)</f>
        <v>0</v>
      </c>
      <c r="Q57" s="222">
        <f>ROUND(data!BF71,0)</f>
        <v>0</v>
      </c>
      <c r="R57" s="222">
        <f>ROUND(data!BF72,0)</f>
        <v>0</v>
      </c>
      <c r="S57" s="222">
        <f>ROUND(data!BF73,0)</f>
        <v>0</v>
      </c>
      <c r="T57" s="222">
        <f>ROUND(data!BF74,0)</f>
        <v>0</v>
      </c>
      <c r="U57" s="222">
        <f>ROUND(data!BF75,0)</f>
        <v>0</v>
      </c>
      <c r="V57" s="222">
        <f>ROUND(data!BF76,0)</f>
        <v>0</v>
      </c>
      <c r="W57" s="222">
        <f>ROUND(data!BF77,0)</f>
        <v>0</v>
      </c>
      <c r="X57" s="222">
        <f>ROUND(data!BF78,0)</f>
        <v>0</v>
      </c>
      <c r="Y57" s="222">
        <f>ROUND(data!BF79,0)</f>
        <v>0</v>
      </c>
      <c r="Z57" s="222">
        <f>ROUND(data!BF80,0)</f>
        <v>0</v>
      </c>
      <c r="AA57" s="222">
        <f>ROUND(data!BF81,0)</f>
        <v>0</v>
      </c>
      <c r="AB57" s="222">
        <f>ROUND(data!BF82,0)</f>
        <v>0</v>
      </c>
      <c r="AC57" s="222">
        <f>ROUND(data!BF83,0)</f>
        <v>110</v>
      </c>
      <c r="AD57" s="222">
        <f>ROUND(data!BF84,0)</f>
        <v>0</v>
      </c>
      <c r="AE57" s="222"/>
      <c r="AF57" s="222"/>
      <c r="AG57" s="222">
        <f>IF(data!BF90&gt;0,ROUND(data!BF90,0),0)</f>
        <v>196</v>
      </c>
      <c r="AH57" s="222">
        <f>IFERROR(IF(data!BF$91&gt;0,ROUND(data!BF$91,0),0),0)</f>
        <v>0</v>
      </c>
      <c r="AI57" s="222">
        <f>IFERROR(IF(data!BF$92&gt;0,ROUND(data!BF$92,0),0),0)</f>
        <v>0</v>
      </c>
      <c r="AJ57" s="222">
        <f>IFERROR(IF(data!BF$93&gt;0,ROUND(data!BF$93,0),0),0)</f>
        <v>0</v>
      </c>
      <c r="AK57" s="212">
        <f>IFERROR(IF(data!BF$94&gt;0,ROUND(data!BF$94,2),0),0)</f>
        <v>0</v>
      </c>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row>
    <row r="58" spans="1:89" s="12" customFormat="1" ht="12.6" customHeight="1">
      <c r="A58" s="16" t="str">
        <f>RIGHT(data!$C$97,3)</f>
        <v>080</v>
      </c>
      <c r="B58" s="224" t="str">
        <f>RIGHT(data!$C$96,4)</f>
        <v>2022</v>
      </c>
      <c r="C58" s="16" t="str">
        <f>data!BG$55</f>
        <v>8470</v>
      </c>
      <c r="D58" s="16" t="s">
        <v>1122</v>
      </c>
      <c r="E58" s="222"/>
      <c r="F58" s="212">
        <f>ROUND(data!BG60,2)</f>
        <v>0</v>
      </c>
      <c r="G58" s="222">
        <f>ROUND(data!BG61,0)</f>
        <v>0</v>
      </c>
      <c r="H58" s="222">
        <f>ROUND(data!BG62,0)</f>
        <v>0</v>
      </c>
      <c r="I58" s="222">
        <f>ROUND(data!BG63,0)</f>
        <v>0</v>
      </c>
      <c r="J58" s="222">
        <f>ROUND(data!BG64,0)</f>
        <v>0</v>
      </c>
      <c r="K58" s="222">
        <f>ROUND(data!BG65,0)</f>
        <v>0</v>
      </c>
      <c r="L58" s="222">
        <f>ROUND(data!BG66,0)</f>
        <v>0</v>
      </c>
      <c r="M58" s="66">
        <f>ROUND(data!BG67,0)</f>
        <v>0</v>
      </c>
      <c r="N58" s="222">
        <f>ROUND(data!BG68,0)</f>
        <v>0</v>
      </c>
      <c r="O58" s="222">
        <f>ROUND(data!BG69,0)</f>
        <v>0</v>
      </c>
      <c r="P58" s="222">
        <f>ROUND(data!BG70,0)</f>
        <v>0</v>
      </c>
      <c r="Q58" s="222">
        <f>ROUND(data!BG71,0)</f>
        <v>0</v>
      </c>
      <c r="R58" s="222">
        <f>ROUND(data!BG72,0)</f>
        <v>0</v>
      </c>
      <c r="S58" s="222">
        <f>ROUND(data!BG73,0)</f>
        <v>0</v>
      </c>
      <c r="T58" s="222">
        <f>ROUND(data!BG74,0)</f>
        <v>0</v>
      </c>
      <c r="U58" s="222">
        <f>ROUND(data!BG75,0)</f>
        <v>0</v>
      </c>
      <c r="V58" s="222">
        <f>ROUND(data!BG76,0)</f>
        <v>0</v>
      </c>
      <c r="W58" s="222">
        <f>ROUND(data!BG77,0)</f>
        <v>0</v>
      </c>
      <c r="X58" s="222">
        <f>ROUND(data!BG78,0)</f>
        <v>0</v>
      </c>
      <c r="Y58" s="222">
        <f>ROUND(data!BG79,0)</f>
        <v>0</v>
      </c>
      <c r="Z58" s="222">
        <f>ROUND(data!BG80,0)</f>
        <v>0</v>
      </c>
      <c r="AA58" s="222">
        <f>ROUND(data!BG81,0)</f>
        <v>0</v>
      </c>
      <c r="AB58" s="222">
        <f>ROUND(data!BG82,0)</f>
        <v>0</v>
      </c>
      <c r="AC58" s="222">
        <f>ROUND(data!BG83,0)</f>
        <v>0</v>
      </c>
      <c r="AD58" s="222">
        <f>ROUND(data!BG84,0)</f>
        <v>0</v>
      </c>
      <c r="AE58" s="222"/>
      <c r="AF58" s="222"/>
      <c r="AG58" s="222">
        <f>IF(data!BG90&gt;0,ROUND(data!BG90,0),0)</f>
        <v>0</v>
      </c>
      <c r="AH58" s="222">
        <f>IFERROR(IF(data!BG$91&gt;0,ROUND(data!BG$91,0),0),0)</f>
        <v>0</v>
      </c>
      <c r="AI58" s="222">
        <f>IFERROR(IF(data!BG$92&gt;0,ROUND(data!BG$92,0),0),0)</f>
        <v>0</v>
      </c>
      <c r="AJ58" s="222">
        <f>IFERROR(IF(data!BG$93&gt;0,ROUND(data!BG$93,0),0),0)</f>
        <v>0</v>
      </c>
      <c r="AK58" s="212">
        <f>IFERROR(IF(data!BG$94&gt;0,ROUND(data!BG$94,2),0),0)</f>
        <v>0</v>
      </c>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row>
    <row r="59" spans="1:89" s="12" customFormat="1" ht="12.6" customHeight="1">
      <c r="A59" s="16" t="str">
        <f>RIGHT(data!$C$97,3)</f>
        <v>080</v>
      </c>
      <c r="B59" s="224" t="str">
        <f>RIGHT(data!$C$96,4)</f>
        <v>2022</v>
      </c>
      <c r="C59" s="16" t="str">
        <f>data!BH$55</f>
        <v>8480</v>
      </c>
      <c r="D59" s="16" t="s">
        <v>1122</v>
      </c>
      <c r="E59" s="222"/>
      <c r="F59" s="212">
        <f>ROUND(data!BH60,2)</f>
        <v>0</v>
      </c>
      <c r="G59" s="222">
        <f>ROUND(data!BH61,0)</f>
        <v>0</v>
      </c>
      <c r="H59" s="222">
        <f>ROUND(data!BH62,0)</f>
        <v>0</v>
      </c>
      <c r="I59" s="222">
        <f>ROUND(data!BH63,0)</f>
        <v>0</v>
      </c>
      <c r="J59" s="222">
        <f>ROUND(data!BH64,0)</f>
        <v>0</v>
      </c>
      <c r="K59" s="222">
        <f>ROUND(data!BH65,0)</f>
        <v>0</v>
      </c>
      <c r="L59" s="222">
        <f>ROUND(data!BH66,0)</f>
        <v>0</v>
      </c>
      <c r="M59" s="66">
        <f>ROUND(data!BH67,0)</f>
        <v>0</v>
      </c>
      <c r="N59" s="222">
        <f>ROUND(data!BH68,0)</f>
        <v>0</v>
      </c>
      <c r="O59" s="222">
        <f>ROUND(data!BH69,0)</f>
        <v>0</v>
      </c>
      <c r="P59" s="222">
        <f>ROUND(data!BH70,0)</f>
        <v>0</v>
      </c>
      <c r="Q59" s="222">
        <f>ROUND(data!BH71,0)</f>
        <v>0</v>
      </c>
      <c r="R59" s="222">
        <f>ROUND(data!BH72,0)</f>
        <v>0</v>
      </c>
      <c r="S59" s="222">
        <f>ROUND(data!BH73,0)</f>
        <v>0</v>
      </c>
      <c r="T59" s="222">
        <f>ROUND(data!BH74,0)</f>
        <v>0</v>
      </c>
      <c r="U59" s="222">
        <f>ROUND(data!BH75,0)</f>
        <v>0</v>
      </c>
      <c r="V59" s="222">
        <f>ROUND(data!BH76,0)</f>
        <v>0</v>
      </c>
      <c r="W59" s="222">
        <f>ROUND(data!BH77,0)</f>
        <v>0</v>
      </c>
      <c r="X59" s="222">
        <f>ROUND(data!BH78,0)</f>
        <v>0</v>
      </c>
      <c r="Y59" s="222">
        <f>ROUND(data!BH79,0)</f>
        <v>0</v>
      </c>
      <c r="Z59" s="222">
        <f>ROUND(data!BH80,0)</f>
        <v>0</v>
      </c>
      <c r="AA59" s="222">
        <f>ROUND(data!BH81,0)</f>
        <v>0</v>
      </c>
      <c r="AB59" s="222">
        <f>ROUND(data!BH82,0)</f>
        <v>0</v>
      </c>
      <c r="AC59" s="222">
        <f>ROUND(data!BH83,0)</f>
        <v>0</v>
      </c>
      <c r="AD59" s="222">
        <f>ROUND(data!BH84,0)</f>
        <v>0</v>
      </c>
      <c r="AE59" s="222"/>
      <c r="AF59" s="222"/>
      <c r="AG59" s="222">
        <f>IF(data!BH90&gt;0,ROUND(data!BH90,0),0)</f>
        <v>0</v>
      </c>
      <c r="AH59" s="222">
        <f>IFERROR(IF(data!BH$91&gt;0,ROUND(data!BH$91,0),0),0)</f>
        <v>0</v>
      </c>
      <c r="AI59" s="222">
        <f>IFERROR(IF(data!BH$92&gt;0,ROUND(data!BH$92,0),0),0)</f>
        <v>0</v>
      </c>
      <c r="AJ59" s="222">
        <f>IFERROR(IF(data!BH$93&gt;0,ROUND(data!BH$93,0),0),0)</f>
        <v>0</v>
      </c>
      <c r="AK59" s="212">
        <f>IFERROR(IF(data!BH$94&gt;0,ROUND(data!BH$94,2),0),0)</f>
        <v>0</v>
      </c>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row>
    <row r="60" spans="1:89" s="12" customFormat="1" ht="12.6" customHeight="1">
      <c r="A60" s="16" t="str">
        <f>RIGHT(data!$C$97,3)</f>
        <v>080</v>
      </c>
      <c r="B60" s="224" t="str">
        <f>RIGHT(data!$C$96,4)</f>
        <v>2022</v>
      </c>
      <c r="C60" s="16" t="str">
        <f>data!BI$55</f>
        <v>8490</v>
      </c>
      <c r="D60" s="16" t="s">
        <v>1122</v>
      </c>
      <c r="E60" s="222"/>
      <c r="F60" s="212">
        <f>ROUND(data!BI60,2)</f>
        <v>0</v>
      </c>
      <c r="G60" s="222">
        <f>ROUND(data!BI61,0)</f>
        <v>0</v>
      </c>
      <c r="H60" s="222">
        <f>ROUND(data!BI62,0)</f>
        <v>0</v>
      </c>
      <c r="I60" s="222">
        <f>ROUND(data!BI63,0)</f>
        <v>0</v>
      </c>
      <c r="J60" s="222">
        <f>ROUND(data!BI64,0)</f>
        <v>0</v>
      </c>
      <c r="K60" s="222">
        <f>ROUND(data!BI65,0)</f>
        <v>0</v>
      </c>
      <c r="L60" s="222">
        <f>ROUND(data!BI66,0)</f>
        <v>0</v>
      </c>
      <c r="M60" s="66">
        <f>ROUND(data!BI67,0)</f>
        <v>0</v>
      </c>
      <c r="N60" s="222">
        <f>ROUND(data!BI68,0)</f>
        <v>0</v>
      </c>
      <c r="O60" s="222">
        <f>ROUND(data!BI69,0)</f>
        <v>0</v>
      </c>
      <c r="P60" s="222">
        <f>ROUND(data!BI70,0)</f>
        <v>0</v>
      </c>
      <c r="Q60" s="222">
        <f>ROUND(data!BI71,0)</f>
        <v>0</v>
      </c>
      <c r="R60" s="222">
        <f>ROUND(data!BI72,0)</f>
        <v>0</v>
      </c>
      <c r="S60" s="222">
        <f>ROUND(data!BI73,0)</f>
        <v>0</v>
      </c>
      <c r="T60" s="222">
        <f>ROUND(data!BI74,0)</f>
        <v>0</v>
      </c>
      <c r="U60" s="222">
        <f>ROUND(data!BI75,0)</f>
        <v>0</v>
      </c>
      <c r="V60" s="222">
        <f>ROUND(data!BI76,0)</f>
        <v>0</v>
      </c>
      <c r="W60" s="222">
        <f>ROUND(data!BI77,0)</f>
        <v>0</v>
      </c>
      <c r="X60" s="222">
        <f>ROUND(data!BI78,0)</f>
        <v>0</v>
      </c>
      <c r="Y60" s="222">
        <f>ROUND(data!BI79,0)</f>
        <v>0</v>
      </c>
      <c r="Z60" s="222">
        <f>ROUND(data!BI80,0)</f>
        <v>0</v>
      </c>
      <c r="AA60" s="222">
        <f>ROUND(data!BI81,0)</f>
        <v>0</v>
      </c>
      <c r="AB60" s="222">
        <f>ROUND(data!BI82,0)</f>
        <v>0</v>
      </c>
      <c r="AC60" s="222">
        <f>ROUND(data!BI83,0)</f>
        <v>0</v>
      </c>
      <c r="AD60" s="222">
        <f>ROUND(data!BI84,0)</f>
        <v>0</v>
      </c>
      <c r="AE60" s="222"/>
      <c r="AF60" s="222"/>
      <c r="AG60" s="222">
        <f>IF(data!BI90&gt;0,ROUND(data!BI90,0),0)</f>
        <v>0</v>
      </c>
      <c r="AH60" s="222">
        <f>IFERROR(IF(data!BI$91&gt;0,ROUND(data!BI$91,0),0),0)</f>
        <v>0</v>
      </c>
      <c r="AI60" s="222">
        <f>IFERROR(IF(data!BI$92&gt;0,ROUND(data!BI$92,0),0),0)</f>
        <v>0</v>
      </c>
      <c r="AJ60" s="222">
        <f>IFERROR(IF(data!BI$93&gt;0,ROUND(data!BI$93,0),0),0)</f>
        <v>0</v>
      </c>
      <c r="AK60" s="212">
        <f>IFERROR(IF(data!BI$94&gt;0,ROUND(data!BI$94,2),0),0)</f>
        <v>0</v>
      </c>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row>
    <row r="61" spans="1:89" s="12" customFormat="1" ht="12.6" customHeight="1">
      <c r="A61" s="16" t="str">
        <f>RIGHT(data!$C$97,3)</f>
        <v>080</v>
      </c>
      <c r="B61" s="224" t="str">
        <f>RIGHT(data!$C$96,4)</f>
        <v>2022</v>
      </c>
      <c r="C61" s="16" t="str">
        <f>data!BJ$55</f>
        <v>8510</v>
      </c>
      <c r="D61" s="16" t="s">
        <v>1122</v>
      </c>
      <c r="E61" s="222"/>
      <c r="F61" s="212">
        <f>ROUND(data!BJ60,2)</f>
        <v>0</v>
      </c>
      <c r="G61" s="222">
        <f>ROUND(data!BJ61,0)</f>
        <v>0</v>
      </c>
      <c r="H61" s="222">
        <f>ROUND(data!BJ62,0)</f>
        <v>0</v>
      </c>
      <c r="I61" s="222">
        <f>ROUND(data!BJ63,0)</f>
        <v>0</v>
      </c>
      <c r="J61" s="222">
        <f>ROUND(data!BJ64,0)</f>
        <v>0</v>
      </c>
      <c r="K61" s="222">
        <f>ROUND(data!BJ65,0)</f>
        <v>0</v>
      </c>
      <c r="L61" s="222">
        <f>ROUND(data!BJ66,0)</f>
        <v>0</v>
      </c>
      <c r="M61" s="66">
        <f>ROUND(data!BJ67,0)</f>
        <v>0</v>
      </c>
      <c r="N61" s="222">
        <f>ROUND(data!BJ68,0)</f>
        <v>0</v>
      </c>
      <c r="O61" s="222">
        <f>ROUND(data!BJ69,0)</f>
        <v>0</v>
      </c>
      <c r="P61" s="222">
        <f>ROUND(data!BJ70,0)</f>
        <v>0</v>
      </c>
      <c r="Q61" s="222">
        <f>ROUND(data!BJ71,0)</f>
        <v>0</v>
      </c>
      <c r="R61" s="222">
        <f>ROUND(data!BJ72,0)</f>
        <v>0</v>
      </c>
      <c r="S61" s="222">
        <f>ROUND(data!BJ73,0)</f>
        <v>0</v>
      </c>
      <c r="T61" s="222">
        <f>ROUND(data!BJ74,0)</f>
        <v>0</v>
      </c>
      <c r="U61" s="222">
        <f>ROUND(data!BJ75,0)</f>
        <v>0</v>
      </c>
      <c r="V61" s="222">
        <f>ROUND(data!BJ76,0)</f>
        <v>0</v>
      </c>
      <c r="W61" s="222">
        <f>ROUND(data!BJ77,0)</f>
        <v>0</v>
      </c>
      <c r="X61" s="222">
        <f>ROUND(data!BJ78,0)</f>
        <v>0</v>
      </c>
      <c r="Y61" s="222">
        <f>ROUND(data!BJ79,0)</f>
        <v>0</v>
      </c>
      <c r="Z61" s="222">
        <f>ROUND(data!BJ80,0)</f>
        <v>0</v>
      </c>
      <c r="AA61" s="222">
        <f>ROUND(data!BJ81,0)</f>
        <v>0</v>
      </c>
      <c r="AB61" s="222">
        <f>ROUND(data!BJ82,0)</f>
        <v>0</v>
      </c>
      <c r="AC61" s="222">
        <f>ROUND(data!BJ83,0)</f>
        <v>0</v>
      </c>
      <c r="AD61" s="222">
        <f>ROUND(data!BJ84,0)</f>
        <v>0</v>
      </c>
      <c r="AE61" s="222"/>
      <c r="AF61" s="222"/>
      <c r="AG61" s="222">
        <f>IF(data!BJ90&gt;0,ROUND(data!BJ90,0),0)</f>
        <v>0</v>
      </c>
      <c r="AH61" s="222">
        <f>IFERROR(IF(data!BJ$91&gt;0,ROUND(data!BJ$91,0),0),0)</f>
        <v>0</v>
      </c>
      <c r="AI61" s="222">
        <f>IFERROR(IF(data!BJ$92&gt;0,ROUND(data!BJ$92,0),0),0)</f>
        <v>0</v>
      </c>
      <c r="AJ61" s="222">
        <f>IFERROR(IF(data!BJ$93&gt;0,ROUND(data!BJ$93,0),0),0)</f>
        <v>0</v>
      </c>
      <c r="AK61" s="212">
        <f>IFERROR(IF(data!BJ$94&gt;0,ROUND(data!BJ$94,2),0),0)</f>
        <v>0</v>
      </c>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row>
    <row r="62" spans="1:89" s="12" customFormat="1" ht="12.6" customHeight="1">
      <c r="A62" s="16" t="str">
        <f>RIGHT(data!$C$97,3)</f>
        <v>080</v>
      </c>
      <c r="B62" s="224" t="str">
        <f>RIGHT(data!$C$96,4)</f>
        <v>2022</v>
      </c>
      <c r="C62" s="16" t="str">
        <f>data!BK$55</f>
        <v>8530</v>
      </c>
      <c r="D62" s="16" t="s">
        <v>1122</v>
      </c>
      <c r="E62" s="222"/>
      <c r="F62" s="212">
        <f>ROUND(data!BK60,2)</f>
        <v>0</v>
      </c>
      <c r="G62" s="222">
        <f>ROUND(data!BK61,0)</f>
        <v>0</v>
      </c>
      <c r="H62" s="222">
        <f>ROUND(data!BK62,0)</f>
        <v>0</v>
      </c>
      <c r="I62" s="222">
        <f>ROUND(data!BK63,0)</f>
        <v>0</v>
      </c>
      <c r="J62" s="222">
        <f>ROUND(data!BK64,0)</f>
        <v>0</v>
      </c>
      <c r="K62" s="222">
        <f>ROUND(data!BK65,0)</f>
        <v>0</v>
      </c>
      <c r="L62" s="222">
        <f>ROUND(data!BK66,0)</f>
        <v>0</v>
      </c>
      <c r="M62" s="66">
        <f>ROUND(data!BK67,0)</f>
        <v>0</v>
      </c>
      <c r="N62" s="222">
        <f>ROUND(data!BK68,0)</f>
        <v>0</v>
      </c>
      <c r="O62" s="222">
        <f>ROUND(data!BK69,0)</f>
        <v>0</v>
      </c>
      <c r="P62" s="222">
        <f>ROUND(data!BK70,0)</f>
        <v>0</v>
      </c>
      <c r="Q62" s="222">
        <f>ROUND(data!BK71,0)</f>
        <v>0</v>
      </c>
      <c r="R62" s="222">
        <f>ROUND(data!BK72,0)</f>
        <v>0</v>
      </c>
      <c r="S62" s="222">
        <f>ROUND(data!BK73,0)</f>
        <v>0</v>
      </c>
      <c r="T62" s="222">
        <f>ROUND(data!BK74,0)</f>
        <v>0</v>
      </c>
      <c r="U62" s="222">
        <f>ROUND(data!BK75,0)</f>
        <v>0</v>
      </c>
      <c r="V62" s="222">
        <f>ROUND(data!BK76,0)</f>
        <v>0</v>
      </c>
      <c r="W62" s="222">
        <f>ROUND(data!BK77,0)</f>
        <v>0</v>
      </c>
      <c r="X62" s="222">
        <f>ROUND(data!BK78,0)</f>
        <v>0</v>
      </c>
      <c r="Y62" s="222">
        <f>ROUND(data!BK79,0)</f>
        <v>0</v>
      </c>
      <c r="Z62" s="222">
        <f>ROUND(data!BK80,0)</f>
        <v>0</v>
      </c>
      <c r="AA62" s="222">
        <f>ROUND(data!BK81,0)</f>
        <v>0</v>
      </c>
      <c r="AB62" s="222">
        <f>ROUND(data!BK82,0)</f>
        <v>0</v>
      </c>
      <c r="AC62" s="222">
        <f>ROUND(data!BK83,0)</f>
        <v>0</v>
      </c>
      <c r="AD62" s="222">
        <f>ROUND(data!BK84,0)</f>
        <v>0</v>
      </c>
      <c r="AE62" s="222"/>
      <c r="AF62" s="222"/>
      <c r="AG62" s="222">
        <f>IF(data!BK90&gt;0,ROUND(data!BK90,0),0)</f>
        <v>0</v>
      </c>
      <c r="AH62" s="222">
        <f>IFERROR(IF(data!BK$91&gt;0,ROUND(data!BK$91,0),0),0)</f>
        <v>0</v>
      </c>
      <c r="AI62" s="222">
        <f>IFERROR(IF(data!BK$92&gt;0,ROUND(data!BK$92,0),0),0)</f>
        <v>0</v>
      </c>
      <c r="AJ62" s="222">
        <f>IFERROR(IF(data!BK$93&gt;0,ROUND(data!BK$93,0),0),0)</f>
        <v>0</v>
      </c>
      <c r="AK62" s="212">
        <f>IFERROR(IF(data!BK$94&gt;0,ROUND(data!BK$94,2),0),0)</f>
        <v>0</v>
      </c>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row>
    <row r="63" spans="1:89" s="12" customFormat="1" ht="12.6" customHeight="1">
      <c r="A63" s="16" t="str">
        <f>RIGHT(data!$C$97,3)</f>
        <v>080</v>
      </c>
      <c r="B63" s="224" t="str">
        <f>RIGHT(data!$C$96,4)</f>
        <v>2022</v>
      </c>
      <c r="C63" s="16" t="str">
        <f>data!BL$55</f>
        <v>8560</v>
      </c>
      <c r="D63" s="16" t="s">
        <v>1122</v>
      </c>
      <c r="E63" s="222"/>
      <c r="F63" s="212">
        <f>ROUND(data!BL60,2)</f>
        <v>1.3</v>
      </c>
      <c r="G63" s="222">
        <f>ROUND(data!BL61,0)</f>
        <v>51313</v>
      </c>
      <c r="H63" s="222">
        <f>ROUND(data!BL62,0)</f>
        <v>11677</v>
      </c>
      <c r="I63" s="222">
        <f>ROUND(data!BL63,0)</f>
        <v>0</v>
      </c>
      <c r="J63" s="222">
        <f>ROUND(data!BL64,0)</f>
        <v>74</v>
      </c>
      <c r="K63" s="222">
        <f>ROUND(data!BL65,0)</f>
        <v>0</v>
      </c>
      <c r="L63" s="222">
        <f>ROUND(data!BL66,0)</f>
        <v>0</v>
      </c>
      <c r="M63" s="66">
        <f>ROUND(data!BL67,0)</f>
        <v>1138</v>
      </c>
      <c r="N63" s="222">
        <f>ROUND(data!BL68,0)</f>
        <v>0</v>
      </c>
      <c r="O63" s="222">
        <f>ROUND(data!BL69,0)</f>
        <v>0</v>
      </c>
      <c r="P63" s="222">
        <f>ROUND(data!BL70,0)</f>
        <v>0</v>
      </c>
      <c r="Q63" s="222">
        <f>ROUND(data!BL71,0)</f>
        <v>0</v>
      </c>
      <c r="R63" s="222">
        <f>ROUND(data!BL72,0)</f>
        <v>0</v>
      </c>
      <c r="S63" s="222">
        <f>ROUND(data!BL73,0)</f>
        <v>0</v>
      </c>
      <c r="T63" s="222">
        <f>ROUND(data!BL74,0)</f>
        <v>0</v>
      </c>
      <c r="U63" s="222">
        <f>ROUND(data!BL75,0)</f>
        <v>0</v>
      </c>
      <c r="V63" s="222">
        <f>ROUND(data!BL76,0)</f>
        <v>0</v>
      </c>
      <c r="W63" s="222">
        <f>ROUND(data!BL77,0)</f>
        <v>0</v>
      </c>
      <c r="X63" s="222">
        <f>ROUND(data!BL78,0)</f>
        <v>0</v>
      </c>
      <c r="Y63" s="222">
        <f>ROUND(data!BL79,0)</f>
        <v>0</v>
      </c>
      <c r="Z63" s="222">
        <f>ROUND(data!BL80,0)</f>
        <v>0</v>
      </c>
      <c r="AA63" s="222">
        <f>ROUND(data!BL81,0)</f>
        <v>0</v>
      </c>
      <c r="AB63" s="222">
        <f>ROUND(data!BL82,0)</f>
        <v>0</v>
      </c>
      <c r="AC63" s="222">
        <f>ROUND(data!BL83,0)</f>
        <v>0</v>
      </c>
      <c r="AD63" s="222">
        <f>ROUND(data!BL84,0)</f>
        <v>0</v>
      </c>
      <c r="AE63" s="222"/>
      <c r="AF63" s="222"/>
      <c r="AG63" s="222">
        <f>IF(data!BL90&gt;0,ROUND(data!BL90,0),0)</f>
        <v>60</v>
      </c>
      <c r="AH63" s="222">
        <f>IFERROR(IF(data!BL$91&gt;0,ROUND(data!BL$91,0),0),0)</f>
        <v>0</v>
      </c>
      <c r="AI63" s="222">
        <f>IFERROR(IF(data!BL$92&gt;0,ROUND(data!BL$92,0),0),0)</f>
        <v>60</v>
      </c>
      <c r="AJ63" s="222">
        <f>IFERROR(IF(data!BL$93&gt;0,ROUND(data!BL$93,0),0),0)</f>
        <v>0</v>
      </c>
      <c r="AK63" s="212">
        <f>IFERROR(IF(data!BL$94&gt;0,ROUND(data!BL$94,2),0),0)</f>
        <v>0</v>
      </c>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row>
    <row r="64" spans="1:89" s="12" customFormat="1" ht="12.6" customHeight="1">
      <c r="A64" s="16" t="str">
        <f>RIGHT(data!$C$97,3)</f>
        <v>080</v>
      </c>
      <c r="B64" s="224" t="str">
        <f>RIGHT(data!$C$96,4)</f>
        <v>2022</v>
      </c>
      <c r="C64" s="16" t="str">
        <f>data!BM$55</f>
        <v>8590</v>
      </c>
      <c r="D64" s="16" t="s">
        <v>1122</v>
      </c>
      <c r="E64" s="222"/>
      <c r="F64" s="212">
        <f>ROUND(data!BM60,2)</f>
        <v>2.54</v>
      </c>
      <c r="G64" s="222">
        <f>ROUND(data!BM61,0)</f>
        <v>172333</v>
      </c>
      <c r="H64" s="222">
        <f>ROUND(data!BM62,0)</f>
        <v>39217</v>
      </c>
      <c r="I64" s="222">
        <f>ROUND(data!BM63,0)</f>
        <v>54850</v>
      </c>
      <c r="J64" s="222">
        <f>ROUND(data!BM64,0)</f>
        <v>3209</v>
      </c>
      <c r="K64" s="222">
        <f>ROUND(data!BM65,0)</f>
        <v>0</v>
      </c>
      <c r="L64" s="222">
        <f>ROUND(data!BM66,0)</f>
        <v>486449</v>
      </c>
      <c r="M64" s="66">
        <f>ROUND(data!BM67,0)</f>
        <v>0</v>
      </c>
      <c r="N64" s="222">
        <f>ROUND(data!BM68,0)</f>
        <v>0</v>
      </c>
      <c r="O64" s="222">
        <f>ROUND(data!BM69,0)</f>
        <v>11593</v>
      </c>
      <c r="P64" s="222">
        <f>ROUND(data!BM70,0)</f>
        <v>0</v>
      </c>
      <c r="Q64" s="222">
        <f>ROUND(data!BM71,0)</f>
        <v>0</v>
      </c>
      <c r="R64" s="222">
        <f>ROUND(data!BM72,0)</f>
        <v>0</v>
      </c>
      <c r="S64" s="222">
        <f>ROUND(data!BM73,0)</f>
        <v>0</v>
      </c>
      <c r="T64" s="222">
        <f>ROUND(data!BM74,0)</f>
        <v>0</v>
      </c>
      <c r="U64" s="222">
        <f>ROUND(data!BM75,0)</f>
        <v>0</v>
      </c>
      <c r="V64" s="222">
        <f>ROUND(data!BM76,0)</f>
        <v>0</v>
      </c>
      <c r="W64" s="222">
        <f>ROUND(data!BM77,0)</f>
        <v>0</v>
      </c>
      <c r="X64" s="222">
        <f>ROUND(data!BM78,0)</f>
        <v>0</v>
      </c>
      <c r="Y64" s="222">
        <f>ROUND(data!BM79,0)</f>
        <v>0</v>
      </c>
      <c r="Z64" s="222">
        <f>ROUND(data!BM80,0)</f>
        <v>0</v>
      </c>
      <c r="AA64" s="222">
        <f>ROUND(data!BM81,0)</f>
        <v>0</v>
      </c>
      <c r="AB64" s="222">
        <f>ROUND(data!BM82,0)</f>
        <v>0</v>
      </c>
      <c r="AC64" s="222">
        <f>ROUND(data!BM83,0)</f>
        <v>11593</v>
      </c>
      <c r="AD64" s="222">
        <f>ROUND(data!BM84,0)</f>
        <v>-37878</v>
      </c>
      <c r="AE64" s="222"/>
      <c r="AF64" s="222"/>
      <c r="AG64" s="222">
        <f>IF(data!BM90&gt;0,ROUND(data!BM90,0),0)</f>
        <v>0</v>
      </c>
      <c r="AH64" s="222">
        <f>IFERROR(IF(data!BM$91&gt;0,ROUND(data!BM$91,0),0),0)</f>
        <v>0</v>
      </c>
      <c r="AI64" s="222">
        <f>IFERROR(IF(data!BM$92&gt;0,ROUND(data!BM$92,0),0),0)</f>
        <v>0</v>
      </c>
      <c r="AJ64" s="222">
        <f>IFERROR(IF(data!BM$93&gt;0,ROUND(data!BM$93,0),0),0)</f>
        <v>0</v>
      </c>
      <c r="AK64" s="212">
        <f>IFERROR(IF(data!BM$94&gt;0,ROUND(data!BM$94,2),0),0)</f>
        <v>0</v>
      </c>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row>
    <row r="65" spans="1:89" s="12" customFormat="1" ht="12.6" customHeight="1">
      <c r="A65" s="16" t="str">
        <f>RIGHT(data!$C$97,3)</f>
        <v>080</v>
      </c>
      <c r="B65" s="224" t="str">
        <f>RIGHT(data!$C$96,4)</f>
        <v>2022</v>
      </c>
      <c r="C65" s="16" t="str">
        <f>data!BN$55</f>
        <v>8610</v>
      </c>
      <c r="D65" s="16" t="s">
        <v>1122</v>
      </c>
      <c r="E65" s="222"/>
      <c r="F65" s="212">
        <f>ROUND(data!BN60,2)</f>
        <v>3.92</v>
      </c>
      <c r="G65" s="222">
        <f>ROUND(data!BN61,0)</f>
        <v>477256</v>
      </c>
      <c r="H65" s="222">
        <f>ROUND(data!BN62,0)</f>
        <v>108608</v>
      </c>
      <c r="I65" s="222">
        <f>ROUND(data!BN63,0)</f>
        <v>339859</v>
      </c>
      <c r="J65" s="222">
        <f>ROUND(data!BN64,0)</f>
        <v>21178</v>
      </c>
      <c r="K65" s="222">
        <f>ROUND(data!BN65,0)</f>
        <v>25345</v>
      </c>
      <c r="L65" s="222">
        <f>ROUND(data!BN66,0)</f>
        <v>456375</v>
      </c>
      <c r="M65" s="66">
        <f>ROUND(data!BN67,0)</f>
        <v>66678</v>
      </c>
      <c r="N65" s="222">
        <f>ROUND(data!BN68,0)</f>
        <v>0</v>
      </c>
      <c r="O65" s="222">
        <f>ROUND(data!BN69,0)</f>
        <v>410713</v>
      </c>
      <c r="P65" s="222">
        <f>ROUND(data!BN70,0)</f>
        <v>0</v>
      </c>
      <c r="Q65" s="222">
        <f>ROUND(data!BN71,0)</f>
        <v>0</v>
      </c>
      <c r="R65" s="222">
        <f>ROUND(data!BN72,0)</f>
        <v>0</v>
      </c>
      <c r="S65" s="222">
        <f>ROUND(data!BN73,0)</f>
        <v>0</v>
      </c>
      <c r="T65" s="222">
        <f>ROUND(data!BN74,0)</f>
        <v>0</v>
      </c>
      <c r="U65" s="222">
        <f>ROUND(data!BN75,0)</f>
        <v>0</v>
      </c>
      <c r="V65" s="222">
        <f>ROUND(data!BN76,0)</f>
        <v>0</v>
      </c>
      <c r="W65" s="222">
        <f>ROUND(data!BN77,0)</f>
        <v>0</v>
      </c>
      <c r="X65" s="222">
        <f>ROUND(data!BN78,0)</f>
        <v>0</v>
      </c>
      <c r="Y65" s="222">
        <f>ROUND(data!BN79,0)</f>
        <v>0</v>
      </c>
      <c r="Z65" s="222">
        <f>ROUND(data!BN80,0)</f>
        <v>0</v>
      </c>
      <c r="AA65" s="222">
        <f>ROUND(data!BN81,0)</f>
        <v>0</v>
      </c>
      <c r="AB65" s="222">
        <f>ROUND(data!BN82,0)</f>
        <v>0</v>
      </c>
      <c r="AC65" s="222">
        <f>ROUND(data!BN83,0)</f>
        <v>410713</v>
      </c>
      <c r="AD65" s="222">
        <f>ROUND(data!BN84,0)</f>
        <v>72787</v>
      </c>
      <c r="AE65" s="222"/>
      <c r="AF65" s="222"/>
      <c r="AG65" s="222">
        <f>IF(data!BN90&gt;0,ROUND(data!BN90,0),0)</f>
        <v>3516</v>
      </c>
      <c r="AH65" s="222">
        <f>IFERROR(IF(data!BN$91&gt;0,ROUND(data!BN$91,0),0),0)</f>
        <v>0</v>
      </c>
      <c r="AI65" s="222">
        <f>IFERROR(IF(data!BN$92&gt;0,ROUND(data!BN$92,0),0),0)</f>
        <v>0</v>
      </c>
      <c r="AJ65" s="222">
        <f>IFERROR(IF(data!BN$93&gt;0,ROUND(data!BN$93,0),0),0)</f>
        <v>0</v>
      </c>
      <c r="AK65" s="212">
        <f>IFERROR(IF(data!BN$94&gt;0,ROUND(data!BN$94,2),0),0)</f>
        <v>0</v>
      </c>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row>
    <row r="66" spans="1:89" s="12" customFormat="1" ht="12.6" customHeight="1">
      <c r="A66" s="16" t="str">
        <f>RIGHT(data!$C$97,3)</f>
        <v>080</v>
      </c>
      <c r="B66" s="224" t="str">
        <f>RIGHT(data!$C$96,4)</f>
        <v>2022</v>
      </c>
      <c r="C66" s="16" t="str">
        <f>data!BO$55</f>
        <v>8620</v>
      </c>
      <c r="D66" s="16" t="s">
        <v>1122</v>
      </c>
      <c r="E66" s="222"/>
      <c r="F66" s="212">
        <f>ROUND(data!BO60,2)</f>
        <v>0.1</v>
      </c>
      <c r="G66" s="222">
        <f>ROUND(data!BO61,0)</f>
        <v>6560</v>
      </c>
      <c r="H66" s="222">
        <f>ROUND(data!BO62,0)</f>
        <v>1493</v>
      </c>
      <c r="I66" s="222">
        <f>ROUND(data!BO63,0)</f>
        <v>0</v>
      </c>
      <c r="J66" s="222">
        <f>ROUND(data!BO64,0)</f>
        <v>432</v>
      </c>
      <c r="K66" s="222">
        <f>ROUND(data!BO65,0)</f>
        <v>0</v>
      </c>
      <c r="L66" s="222">
        <f>ROUND(data!BO66,0)</f>
        <v>0</v>
      </c>
      <c r="M66" s="66">
        <f>ROUND(data!BO67,0)</f>
        <v>0</v>
      </c>
      <c r="N66" s="222">
        <f>ROUND(data!BO68,0)</f>
        <v>0</v>
      </c>
      <c r="O66" s="222">
        <f>ROUND(data!BO69,0)</f>
        <v>0</v>
      </c>
      <c r="P66" s="222">
        <f>ROUND(data!BO70,0)</f>
        <v>0</v>
      </c>
      <c r="Q66" s="222">
        <f>ROUND(data!BO71,0)</f>
        <v>0</v>
      </c>
      <c r="R66" s="222">
        <f>ROUND(data!BO72,0)</f>
        <v>0</v>
      </c>
      <c r="S66" s="222">
        <f>ROUND(data!BO73,0)</f>
        <v>0</v>
      </c>
      <c r="T66" s="222">
        <f>ROUND(data!BO74,0)</f>
        <v>0</v>
      </c>
      <c r="U66" s="222">
        <f>ROUND(data!BO75,0)</f>
        <v>0</v>
      </c>
      <c r="V66" s="222">
        <f>ROUND(data!BO76,0)</f>
        <v>0</v>
      </c>
      <c r="W66" s="222">
        <f>ROUND(data!BO77,0)</f>
        <v>0</v>
      </c>
      <c r="X66" s="222">
        <f>ROUND(data!BO78,0)</f>
        <v>0</v>
      </c>
      <c r="Y66" s="222">
        <f>ROUND(data!BO79,0)</f>
        <v>0</v>
      </c>
      <c r="Z66" s="222">
        <f>ROUND(data!BO80,0)</f>
        <v>0</v>
      </c>
      <c r="AA66" s="222">
        <f>ROUND(data!BO81,0)</f>
        <v>0</v>
      </c>
      <c r="AB66" s="222">
        <f>ROUND(data!BO82,0)</f>
        <v>0</v>
      </c>
      <c r="AC66" s="222">
        <f>ROUND(data!BO83,0)</f>
        <v>0</v>
      </c>
      <c r="AD66" s="222">
        <f>ROUND(data!BO84,0)</f>
        <v>0</v>
      </c>
      <c r="AE66" s="222"/>
      <c r="AF66" s="222"/>
      <c r="AG66" s="222">
        <f>IF(data!BO90&gt;0,ROUND(data!BO90,0),0)</f>
        <v>0</v>
      </c>
      <c r="AH66" s="222">
        <f>IFERROR(IF(data!BO$91&gt;0,ROUND(data!BO$91,0),0),0)</f>
        <v>0</v>
      </c>
      <c r="AI66" s="222">
        <f>IFERROR(IF(data!BO$92&gt;0,ROUND(data!BO$92,0),0),0)</f>
        <v>0</v>
      </c>
      <c r="AJ66" s="222">
        <f>IFERROR(IF(data!BO$93&gt;0,ROUND(data!BO$93,0),0),0)</f>
        <v>0</v>
      </c>
      <c r="AK66" s="212">
        <f>IFERROR(IF(data!BO$94&gt;0,ROUND(data!BO$94,2),0),0)</f>
        <v>0</v>
      </c>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row>
    <row r="67" spans="1:89" s="12" customFormat="1" ht="12.6" customHeight="1">
      <c r="A67" s="16" t="str">
        <f>RIGHT(data!$C$97,3)</f>
        <v>080</v>
      </c>
      <c r="B67" s="224" t="str">
        <f>RIGHT(data!$C$96,4)</f>
        <v>2022</v>
      </c>
      <c r="C67" s="16" t="str">
        <f>data!BP$55</f>
        <v>8630</v>
      </c>
      <c r="D67" s="16" t="s">
        <v>1122</v>
      </c>
      <c r="E67" s="222"/>
      <c r="F67" s="212">
        <f>ROUND(data!BP60,2)</f>
        <v>0</v>
      </c>
      <c r="G67" s="222">
        <f>ROUND(data!BP61,0)</f>
        <v>0</v>
      </c>
      <c r="H67" s="222">
        <f>ROUND(data!BP62,0)</f>
        <v>0</v>
      </c>
      <c r="I67" s="222">
        <f>ROUND(data!BP63,0)</f>
        <v>0</v>
      </c>
      <c r="J67" s="222">
        <f>ROUND(data!BP64,0)</f>
        <v>0</v>
      </c>
      <c r="K67" s="222">
        <f>ROUND(data!BP65,0)</f>
        <v>0</v>
      </c>
      <c r="L67" s="222">
        <f>ROUND(data!BP66,0)</f>
        <v>0</v>
      </c>
      <c r="M67" s="66">
        <f>ROUND(data!BP67,0)</f>
        <v>0</v>
      </c>
      <c r="N67" s="222">
        <f>ROUND(data!BP68,0)</f>
        <v>0</v>
      </c>
      <c r="O67" s="222">
        <f>ROUND(data!BP69,0)</f>
        <v>0</v>
      </c>
      <c r="P67" s="222">
        <f>ROUND(data!BP70,0)</f>
        <v>0</v>
      </c>
      <c r="Q67" s="222">
        <f>ROUND(data!BP71,0)</f>
        <v>0</v>
      </c>
      <c r="R67" s="222">
        <f>ROUND(data!BP72,0)</f>
        <v>0</v>
      </c>
      <c r="S67" s="222">
        <f>ROUND(data!BP73,0)</f>
        <v>0</v>
      </c>
      <c r="T67" s="222">
        <f>ROUND(data!BP74,0)</f>
        <v>0</v>
      </c>
      <c r="U67" s="222">
        <f>ROUND(data!BP75,0)</f>
        <v>0</v>
      </c>
      <c r="V67" s="222">
        <f>ROUND(data!BP76,0)</f>
        <v>0</v>
      </c>
      <c r="W67" s="222">
        <f>ROUND(data!BP77,0)</f>
        <v>0</v>
      </c>
      <c r="X67" s="222">
        <f>ROUND(data!BP78,0)</f>
        <v>0</v>
      </c>
      <c r="Y67" s="222">
        <f>ROUND(data!BP79,0)</f>
        <v>0</v>
      </c>
      <c r="Z67" s="222">
        <f>ROUND(data!BP80,0)</f>
        <v>0</v>
      </c>
      <c r="AA67" s="222">
        <f>ROUND(data!BP81,0)</f>
        <v>0</v>
      </c>
      <c r="AB67" s="222">
        <f>ROUND(data!BP82,0)</f>
        <v>0</v>
      </c>
      <c r="AC67" s="222">
        <f>ROUND(data!BP83,0)</f>
        <v>0</v>
      </c>
      <c r="AD67" s="222">
        <f>ROUND(data!BP84,0)</f>
        <v>0</v>
      </c>
      <c r="AE67" s="222"/>
      <c r="AF67" s="222"/>
      <c r="AG67" s="222">
        <f>IF(data!BP90&gt;0,ROUND(data!BP90,0),0)</f>
        <v>0</v>
      </c>
      <c r="AH67" s="222">
        <f>IFERROR(IF(data!BP$91&gt;0,ROUND(data!BP$91,0),0),0)</f>
        <v>0</v>
      </c>
      <c r="AI67" s="222">
        <f>IFERROR(IF(data!BP$92&gt;0,ROUND(data!BP$92,0),0),0)</f>
        <v>0</v>
      </c>
      <c r="AJ67" s="222">
        <f>IFERROR(IF(data!BP$93&gt;0,ROUND(data!BP$93,0),0),0)</f>
        <v>0</v>
      </c>
      <c r="AK67" s="212">
        <f>IFERROR(IF(data!BP$94&gt;0,ROUND(data!BP$94,2),0),0)</f>
        <v>0</v>
      </c>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row>
    <row r="68" spans="1:89" s="12" customFormat="1" ht="12.6" customHeight="1">
      <c r="A68" s="16" t="str">
        <f>RIGHT(data!$C$97,3)</f>
        <v>080</v>
      </c>
      <c r="B68" s="224" t="str">
        <f>RIGHT(data!$C$96,4)</f>
        <v>2022</v>
      </c>
      <c r="C68" s="16" t="str">
        <f>data!BQ$55</f>
        <v>8640</v>
      </c>
      <c r="D68" s="16" t="s">
        <v>1122</v>
      </c>
      <c r="E68" s="222"/>
      <c r="F68" s="212">
        <f>ROUND(data!BQ60,2)</f>
        <v>0</v>
      </c>
      <c r="G68" s="222">
        <f>ROUND(data!BQ61,0)</f>
        <v>0</v>
      </c>
      <c r="H68" s="222">
        <f>ROUND(data!BQ62,0)</f>
        <v>0</v>
      </c>
      <c r="I68" s="222">
        <f>ROUND(data!BQ63,0)</f>
        <v>0</v>
      </c>
      <c r="J68" s="222">
        <f>ROUND(data!BQ64,0)</f>
        <v>0</v>
      </c>
      <c r="K68" s="222">
        <f>ROUND(data!BQ65,0)</f>
        <v>0</v>
      </c>
      <c r="L68" s="222">
        <f>ROUND(data!BQ66,0)</f>
        <v>0</v>
      </c>
      <c r="M68" s="66">
        <f>ROUND(data!BQ67,0)</f>
        <v>0</v>
      </c>
      <c r="N68" s="222">
        <f>ROUND(data!BQ68,0)</f>
        <v>0</v>
      </c>
      <c r="O68" s="222">
        <f>ROUND(data!BQ69,0)</f>
        <v>0</v>
      </c>
      <c r="P68" s="222">
        <f>ROUND(data!BQ70,0)</f>
        <v>0</v>
      </c>
      <c r="Q68" s="222">
        <f>ROUND(data!BQ71,0)</f>
        <v>0</v>
      </c>
      <c r="R68" s="222">
        <f>ROUND(data!BQ72,0)</f>
        <v>0</v>
      </c>
      <c r="S68" s="222">
        <f>ROUND(data!BQ73,0)</f>
        <v>0</v>
      </c>
      <c r="T68" s="222">
        <f>ROUND(data!BQ74,0)</f>
        <v>0</v>
      </c>
      <c r="U68" s="222">
        <f>ROUND(data!BQ75,0)</f>
        <v>0</v>
      </c>
      <c r="V68" s="222">
        <f>ROUND(data!BQ76,0)</f>
        <v>0</v>
      </c>
      <c r="W68" s="222">
        <f>ROUND(data!BQ77,0)</f>
        <v>0</v>
      </c>
      <c r="X68" s="222">
        <f>ROUND(data!BQ78,0)</f>
        <v>0</v>
      </c>
      <c r="Y68" s="222">
        <f>ROUND(data!BQ79,0)</f>
        <v>0</v>
      </c>
      <c r="Z68" s="222">
        <f>ROUND(data!BQ80,0)</f>
        <v>0</v>
      </c>
      <c r="AA68" s="222">
        <f>ROUND(data!BQ81,0)</f>
        <v>0</v>
      </c>
      <c r="AB68" s="222">
        <f>ROUND(data!BQ82,0)</f>
        <v>0</v>
      </c>
      <c r="AC68" s="222">
        <f>ROUND(data!BQ83,0)</f>
        <v>0</v>
      </c>
      <c r="AD68" s="222">
        <f>ROUND(data!BQ84,0)</f>
        <v>0</v>
      </c>
      <c r="AE68" s="222"/>
      <c r="AF68" s="222"/>
      <c r="AG68" s="222">
        <f>IF(data!BQ90&gt;0,ROUND(data!BQ90,0),0)</f>
        <v>0</v>
      </c>
      <c r="AH68" s="222">
        <f>IFERROR(IF(data!BQ$91&gt;0,ROUND(data!BQ$91,0),0),0)</f>
        <v>0</v>
      </c>
      <c r="AI68" s="222">
        <f>IFERROR(IF(data!BQ$92&gt;0,ROUND(data!BQ$92,0),0),0)</f>
        <v>0</v>
      </c>
      <c r="AJ68" s="222">
        <f>IFERROR(IF(data!BQ$93&gt;0,ROUND(data!BQ$93,0),0),0)</f>
        <v>0</v>
      </c>
      <c r="AK68" s="212">
        <f>IFERROR(IF(data!BQ$94&gt;0,ROUND(data!BQ$94,2),0),0)</f>
        <v>0</v>
      </c>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row>
    <row r="69" spans="1:89" s="12" customFormat="1" ht="12.6" customHeight="1">
      <c r="A69" s="16" t="str">
        <f>RIGHT(data!$C$97,3)</f>
        <v>080</v>
      </c>
      <c r="B69" s="224" t="str">
        <f>RIGHT(data!$C$96,4)</f>
        <v>2022</v>
      </c>
      <c r="C69" s="16" t="str">
        <f>data!BR$55</f>
        <v>8650</v>
      </c>
      <c r="D69" s="16" t="s">
        <v>1122</v>
      </c>
      <c r="E69" s="222"/>
      <c r="F69" s="212">
        <f>ROUND(data!BR60,2)</f>
        <v>0</v>
      </c>
      <c r="G69" s="222">
        <f>ROUND(data!BR61,0)</f>
        <v>0</v>
      </c>
      <c r="H69" s="222">
        <f>ROUND(data!BR62,0)</f>
        <v>0</v>
      </c>
      <c r="I69" s="222">
        <f>ROUND(data!BR63,0)</f>
        <v>0</v>
      </c>
      <c r="J69" s="222">
        <f>ROUND(data!BR64,0)</f>
        <v>0</v>
      </c>
      <c r="K69" s="222">
        <f>ROUND(data!BR65,0)</f>
        <v>0</v>
      </c>
      <c r="L69" s="222">
        <f>ROUND(data!BR66,0)</f>
        <v>0</v>
      </c>
      <c r="M69" s="66">
        <f>ROUND(data!BR67,0)</f>
        <v>0</v>
      </c>
      <c r="N69" s="222">
        <f>ROUND(data!BR68,0)</f>
        <v>0</v>
      </c>
      <c r="O69" s="222">
        <f>ROUND(data!BR69,0)</f>
        <v>0</v>
      </c>
      <c r="P69" s="222">
        <f>ROUND(data!BR70,0)</f>
        <v>0</v>
      </c>
      <c r="Q69" s="222">
        <f>ROUND(data!BR71,0)</f>
        <v>0</v>
      </c>
      <c r="R69" s="222">
        <f>ROUND(data!BR72,0)</f>
        <v>0</v>
      </c>
      <c r="S69" s="222">
        <f>ROUND(data!BR73,0)</f>
        <v>0</v>
      </c>
      <c r="T69" s="222">
        <f>ROUND(data!BR74,0)</f>
        <v>0</v>
      </c>
      <c r="U69" s="222">
        <f>ROUND(data!BR75,0)</f>
        <v>0</v>
      </c>
      <c r="V69" s="222">
        <f>ROUND(data!BR76,0)</f>
        <v>0</v>
      </c>
      <c r="W69" s="222">
        <f>ROUND(data!BR77,0)</f>
        <v>0</v>
      </c>
      <c r="X69" s="222">
        <f>ROUND(data!BR78,0)</f>
        <v>0</v>
      </c>
      <c r="Y69" s="222">
        <f>ROUND(data!BR79,0)</f>
        <v>0</v>
      </c>
      <c r="Z69" s="222">
        <f>ROUND(data!BR80,0)</f>
        <v>0</v>
      </c>
      <c r="AA69" s="222">
        <f>ROUND(data!BR81,0)</f>
        <v>0</v>
      </c>
      <c r="AB69" s="222">
        <f>ROUND(data!BR82,0)</f>
        <v>0</v>
      </c>
      <c r="AC69" s="222">
        <f>ROUND(data!BR83,0)</f>
        <v>0</v>
      </c>
      <c r="AD69" s="222">
        <f>ROUND(data!BR84,0)</f>
        <v>0</v>
      </c>
      <c r="AE69" s="222"/>
      <c r="AF69" s="222"/>
      <c r="AG69" s="222">
        <f>IF(data!BR90&gt;0,ROUND(data!BR90,0),0)</f>
        <v>0</v>
      </c>
      <c r="AH69" s="222">
        <f>IFERROR(IF(data!BR$91&gt;0,ROUND(data!BR$91,0),0),0)</f>
        <v>0</v>
      </c>
      <c r="AI69" s="222">
        <f>IFERROR(IF(data!BR$92&gt;0,ROUND(data!BR$92,0),0),0)</f>
        <v>0</v>
      </c>
      <c r="AJ69" s="222">
        <f>IFERROR(IF(data!BR$93&gt;0,ROUND(data!BR$93,0),0),0)</f>
        <v>0</v>
      </c>
      <c r="AK69" s="212">
        <f>IFERROR(IF(data!BR$94&gt;0,ROUND(data!BR$94,2),0),0)</f>
        <v>0</v>
      </c>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row>
    <row r="70" spans="1:89" s="12" customFormat="1" ht="12.6" customHeight="1">
      <c r="A70" s="16" t="str">
        <f>RIGHT(data!$C$97,3)</f>
        <v>080</v>
      </c>
      <c r="B70" s="224" t="str">
        <f>RIGHT(data!$C$96,4)</f>
        <v>2022</v>
      </c>
      <c r="C70" s="16" t="str">
        <f>data!BS$55</f>
        <v>8660</v>
      </c>
      <c r="D70" s="16" t="s">
        <v>1122</v>
      </c>
      <c r="E70" s="222"/>
      <c r="F70" s="212">
        <f>ROUND(data!BS60,2)</f>
        <v>0</v>
      </c>
      <c r="G70" s="222">
        <f>ROUND(data!BS61,0)</f>
        <v>0</v>
      </c>
      <c r="H70" s="222">
        <f>ROUND(data!BS62,0)</f>
        <v>0</v>
      </c>
      <c r="I70" s="222">
        <f>ROUND(data!BS63,0)</f>
        <v>0</v>
      </c>
      <c r="J70" s="222">
        <f>ROUND(data!BS64,0)</f>
        <v>0</v>
      </c>
      <c r="K70" s="222">
        <f>ROUND(data!BS65,0)</f>
        <v>0</v>
      </c>
      <c r="L70" s="222">
        <f>ROUND(data!BS66,0)</f>
        <v>0</v>
      </c>
      <c r="M70" s="66">
        <f>ROUND(data!BS67,0)</f>
        <v>0</v>
      </c>
      <c r="N70" s="222">
        <f>ROUND(data!BS68,0)</f>
        <v>0</v>
      </c>
      <c r="O70" s="222">
        <f>ROUND(data!BS69,0)</f>
        <v>0</v>
      </c>
      <c r="P70" s="222">
        <f>ROUND(data!BS70,0)</f>
        <v>0</v>
      </c>
      <c r="Q70" s="222">
        <f>ROUND(data!BS71,0)</f>
        <v>0</v>
      </c>
      <c r="R70" s="222">
        <f>ROUND(data!BS72,0)</f>
        <v>0</v>
      </c>
      <c r="S70" s="222">
        <f>ROUND(data!BS73,0)</f>
        <v>0</v>
      </c>
      <c r="T70" s="222">
        <f>ROUND(data!BS74,0)</f>
        <v>0</v>
      </c>
      <c r="U70" s="222">
        <f>ROUND(data!BS75,0)</f>
        <v>0</v>
      </c>
      <c r="V70" s="222">
        <f>ROUND(data!BS76,0)</f>
        <v>0</v>
      </c>
      <c r="W70" s="222">
        <f>ROUND(data!BS77,0)</f>
        <v>0</v>
      </c>
      <c r="X70" s="222">
        <f>ROUND(data!BS78,0)</f>
        <v>0</v>
      </c>
      <c r="Y70" s="222">
        <f>ROUND(data!BS79,0)</f>
        <v>0</v>
      </c>
      <c r="Z70" s="222">
        <f>ROUND(data!BS80,0)</f>
        <v>0</v>
      </c>
      <c r="AA70" s="222">
        <f>ROUND(data!BS81,0)</f>
        <v>0</v>
      </c>
      <c r="AB70" s="222">
        <f>ROUND(data!BS82,0)</f>
        <v>0</v>
      </c>
      <c r="AC70" s="222">
        <f>ROUND(data!BS83,0)</f>
        <v>0</v>
      </c>
      <c r="AD70" s="222">
        <f>ROUND(data!BS84,0)</f>
        <v>0</v>
      </c>
      <c r="AE70" s="222"/>
      <c r="AF70" s="222"/>
      <c r="AG70" s="222">
        <f>IF(data!BS90&gt;0,ROUND(data!BS90,0),0)</f>
        <v>0</v>
      </c>
      <c r="AH70" s="222">
        <f>IFERROR(IF(data!BS$91&gt;0,ROUND(data!BS$91,0),0),0)</f>
        <v>0</v>
      </c>
      <c r="AI70" s="222">
        <f>IFERROR(IF(data!BS$92&gt;0,ROUND(data!BS$92,0),0),0)</f>
        <v>0</v>
      </c>
      <c r="AJ70" s="222">
        <f>IFERROR(IF(data!BS$93&gt;0,ROUND(data!BS$93,0),0),0)</f>
        <v>0</v>
      </c>
      <c r="AK70" s="212">
        <f>IFERROR(IF(data!BS$94&gt;0,ROUND(data!BS$94,2),0),0)</f>
        <v>0</v>
      </c>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row>
    <row r="71" spans="1:89" s="12" customFormat="1" ht="12.6" customHeight="1">
      <c r="A71" s="16" t="str">
        <f>RIGHT(data!$C$97,3)</f>
        <v>080</v>
      </c>
      <c r="B71" s="224" t="str">
        <f>RIGHT(data!$C$96,4)</f>
        <v>2022</v>
      </c>
      <c r="C71" s="16" t="str">
        <f>data!BT$55</f>
        <v>8670</v>
      </c>
      <c r="D71" s="16" t="s">
        <v>1122</v>
      </c>
      <c r="E71" s="222"/>
      <c r="F71" s="212">
        <f>ROUND(data!BT60,2)</f>
        <v>0</v>
      </c>
      <c r="G71" s="222">
        <f>ROUND(data!BT61,0)</f>
        <v>0</v>
      </c>
      <c r="H71" s="222">
        <f>ROUND(data!BT62,0)</f>
        <v>0</v>
      </c>
      <c r="I71" s="222">
        <f>ROUND(data!BT63,0)</f>
        <v>0</v>
      </c>
      <c r="J71" s="222">
        <f>ROUND(data!BT64,0)</f>
        <v>0</v>
      </c>
      <c r="K71" s="222">
        <f>ROUND(data!BT65,0)</f>
        <v>0</v>
      </c>
      <c r="L71" s="222">
        <f>ROUND(data!BT66,0)</f>
        <v>0</v>
      </c>
      <c r="M71" s="66">
        <f>ROUND(data!BT67,0)</f>
        <v>0</v>
      </c>
      <c r="N71" s="222">
        <f>ROUND(data!BT68,0)</f>
        <v>0</v>
      </c>
      <c r="O71" s="222">
        <f>ROUND(data!BT69,0)</f>
        <v>0</v>
      </c>
      <c r="P71" s="222">
        <f>ROUND(data!BT70,0)</f>
        <v>0</v>
      </c>
      <c r="Q71" s="222">
        <f>ROUND(data!BT71,0)</f>
        <v>0</v>
      </c>
      <c r="R71" s="222">
        <f>ROUND(data!BT72,0)</f>
        <v>0</v>
      </c>
      <c r="S71" s="222">
        <f>ROUND(data!BT73,0)</f>
        <v>0</v>
      </c>
      <c r="T71" s="222">
        <f>ROUND(data!BT74,0)</f>
        <v>0</v>
      </c>
      <c r="U71" s="222">
        <f>ROUND(data!BT75,0)</f>
        <v>0</v>
      </c>
      <c r="V71" s="222">
        <f>ROUND(data!BT76,0)</f>
        <v>0</v>
      </c>
      <c r="W71" s="222">
        <f>ROUND(data!BT77,0)</f>
        <v>0</v>
      </c>
      <c r="X71" s="222">
        <f>ROUND(data!BT78,0)</f>
        <v>0</v>
      </c>
      <c r="Y71" s="222">
        <f>ROUND(data!BT79,0)</f>
        <v>0</v>
      </c>
      <c r="Z71" s="222">
        <f>ROUND(data!BT80,0)</f>
        <v>0</v>
      </c>
      <c r="AA71" s="222">
        <f>ROUND(data!BT81,0)</f>
        <v>0</v>
      </c>
      <c r="AB71" s="222">
        <f>ROUND(data!BT82,0)</f>
        <v>0</v>
      </c>
      <c r="AC71" s="222">
        <f>ROUND(data!BT83,0)</f>
        <v>0</v>
      </c>
      <c r="AD71" s="222">
        <f>ROUND(data!BT84,0)</f>
        <v>0</v>
      </c>
      <c r="AE71" s="222"/>
      <c r="AF71" s="222"/>
      <c r="AG71" s="222">
        <f>IF(data!BT90&gt;0,ROUND(data!BT90,0),0)</f>
        <v>0</v>
      </c>
      <c r="AH71" s="222">
        <f>IFERROR(IF(data!BT$91&gt;0,ROUND(data!BT$91,0),0),0)</f>
        <v>0</v>
      </c>
      <c r="AI71" s="222">
        <f>IFERROR(IF(data!BT$92&gt;0,ROUND(data!BT$92,0),0),0)</f>
        <v>0</v>
      </c>
      <c r="AJ71" s="222">
        <f>IFERROR(IF(data!BT$93&gt;0,ROUND(data!BT$93,0),0),0)</f>
        <v>0</v>
      </c>
      <c r="AK71" s="212">
        <f>IFERROR(IF(data!BT$94&gt;0,ROUND(data!BT$94,2),0),0)</f>
        <v>0</v>
      </c>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row>
    <row r="72" spans="1:89" s="12" customFormat="1" ht="12.6" customHeight="1">
      <c r="A72" s="16" t="str">
        <f>RIGHT(data!$C$97,3)</f>
        <v>080</v>
      </c>
      <c r="B72" s="224" t="str">
        <f>RIGHT(data!$C$96,4)</f>
        <v>2022</v>
      </c>
      <c r="C72" s="16" t="str">
        <f>data!BU$55</f>
        <v>8680</v>
      </c>
      <c r="D72" s="16" t="s">
        <v>1122</v>
      </c>
      <c r="E72" s="222"/>
      <c r="F72" s="212">
        <f>ROUND(data!BU60,2)</f>
        <v>0</v>
      </c>
      <c r="G72" s="222">
        <f>ROUND(data!BU61,0)</f>
        <v>0</v>
      </c>
      <c r="H72" s="222">
        <f>ROUND(data!BU62,0)</f>
        <v>0</v>
      </c>
      <c r="I72" s="222">
        <f>ROUND(data!BU63,0)</f>
        <v>0</v>
      </c>
      <c r="J72" s="222">
        <f>ROUND(data!BU64,0)</f>
        <v>0</v>
      </c>
      <c r="K72" s="222">
        <f>ROUND(data!BU65,0)</f>
        <v>0</v>
      </c>
      <c r="L72" s="222">
        <f>ROUND(data!BU66,0)</f>
        <v>0</v>
      </c>
      <c r="M72" s="66">
        <f>ROUND(data!BU67,0)</f>
        <v>0</v>
      </c>
      <c r="N72" s="222">
        <f>ROUND(data!BU68,0)</f>
        <v>0</v>
      </c>
      <c r="O72" s="222">
        <f>ROUND(data!BU69,0)</f>
        <v>0</v>
      </c>
      <c r="P72" s="222">
        <f>ROUND(data!BU70,0)</f>
        <v>0</v>
      </c>
      <c r="Q72" s="222">
        <f>ROUND(data!BU71,0)</f>
        <v>0</v>
      </c>
      <c r="R72" s="222">
        <f>ROUND(data!BU72,0)</f>
        <v>0</v>
      </c>
      <c r="S72" s="222">
        <f>ROUND(data!BU73,0)</f>
        <v>0</v>
      </c>
      <c r="T72" s="222">
        <f>ROUND(data!BU74,0)</f>
        <v>0</v>
      </c>
      <c r="U72" s="222">
        <f>ROUND(data!BU75,0)</f>
        <v>0</v>
      </c>
      <c r="V72" s="222">
        <f>ROUND(data!BU76,0)</f>
        <v>0</v>
      </c>
      <c r="W72" s="222">
        <f>ROUND(data!BU77,0)</f>
        <v>0</v>
      </c>
      <c r="X72" s="222">
        <f>ROUND(data!BU78,0)</f>
        <v>0</v>
      </c>
      <c r="Y72" s="222">
        <f>ROUND(data!BU79,0)</f>
        <v>0</v>
      </c>
      <c r="Z72" s="222">
        <f>ROUND(data!BU80,0)</f>
        <v>0</v>
      </c>
      <c r="AA72" s="222">
        <f>ROUND(data!BU81,0)</f>
        <v>0</v>
      </c>
      <c r="AB72" s="222">
        <f>ROUND(data!BU82,0)</f>
        <v>0</v>
      </c>
      <c r="AC72" s="222">
        <f>ROUND(data!BU83,0)</f>
        <v>0</v>
      </c>
      <c r="AD72" s="222">
        <f>ROUND(data!BU84,0)</f>
        <v>0</v>
      </c>
      <c r="AE72" s="222"/>
      <c r="AF72" s="222"/>
      <c r="AG72" s="222">
        <f>IF(data!BU90&gt;0,ROUND(data!BU90,0),0)</f>
        <v>0</v>
      </c>
      <c r="AH72" s="222">
        <f>IF(data!BU91&gt;0,ROUND(data!BU91,0),0)</f>
        <v>0</v>
      </c>
      <c r="AI72" s="222">
        <f>IF(data!BU92&gt;0,ROUND(data!BU92,0),0)</f>
        <v>0</v>
      </c>
      <c r="AJ72" s="222">
        <f>IF(data!BU93&gt;0,ROUND(data!BU93,0),0)</f>
        <v>0</v>
      </c>
      <c r="AK72" s="212">
        <f>IFERROR(IF(data!BU$94&gt;0,ROUND(data!BU$94,2),0),0)</f>
        <v>0</v>
      </c>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row>
    <row r="73" spans="1:89" s="12" customFormat="1" ht="12.6" customHeight="1">
      <c r="A73" s="16" t="str">
        <f>RIGHT(data!$C$97,3)</f>
        <v>080</v>
      </c>
      <c r="B73" s="224" t="str">
        <f>RIGHT(data!$C$96,4)</f>
        <v>2022</v>
      </c>
      <c r="C73" s="16" t="str">
        <f>data!BV$55</f>
        <v>8690</v>
      </c>
      <c r="D73" s="16" t="s">
        <v>1122</v>
      </c>
      <c r="E73" s="222"/>
      <c r="F73" s="212">
        <f>ROUND(data!BV60,2)</f>
        <v>0</v>
      </c>
      <c r="G73" s="222">
        <f>ROUND(data!BV61,0)</f>
        <v>0</v>
      </c>
      <c r="H73" s="222">
        <f>ROUND(data!BV62,0)</f>
        <v>0</v>
      </c>
      <c r="I73" s="222">
        <f>ROUND(data!BV63,0)</f>
        <v>8601</v>
      </c>
      <c r="J73" s="222">
        <f>ROUND(data!BV64,0)</f>
        <v>13</v>
      </c>
      <c r="K73" s="222">
        <f>ROUND(data!BV65,0)</f>
        <v>0</v>
      </c>
      <c r="L73" s="222">
        <f>ROUND(data!BV66,0)</f>
        <v>50092</v>
      </c>
      <c r="M73" s="66">
        <f>ROUND(data!BV67,0)</f>
        <v>1024</v>
      </c>
      <c r="N73" s="222">
        <f>ROUND(data!BV68,0)</f>
        <v>0</v>
      </c>
      <c r="O73" s="222">
        <f>ROUND(data!BV69,0)</f>
        <v>0</v>
      </c>
      <c r="P73" s="222">
        <f>ROUND(data!BV70,0)</f>
        <v>0</v>
      </c>
      <c r="Q73" s="222">
        <f>ROUND(data!BV71,0)</f>
        <v>0</v>
      </c>
      <c r="R73" s="222">
        <f>ROUND(data!BV72,0)</f>
        <v>0</v>
      </c>
      <c r="S73" s="222">
        <f>ROUND(data!BV73,0)</f>
        <v>0</v>
      </c>
      <c r="T73" s="222">
        <f>ROUND(data!BV74,0)</f>
        <v>0</v>
      </c>
      <c r="U73" s="222">
        <f>ROUND(data!BV75,0)</f>
        <v>0</v>
      </c>
      <c r="V73" s="222">
        <f>ROUND(data!BV76,0)</f>
        <v>0</v>
      </c>
      <c r="W73" s="222">
        <f>ROUND(data!BV77,0)</f>
        <v>0</v>
      </c>
      <c r="X73" s="222">
        <f>ROUND(data!BV78,0)</f>
        <v>0</v>
      </c>
      <c r="Y73" s="222">
        <f>ROUND(data!BV79,0)</f>
        <v>0</v>
      </c>
      <c r="Z73" s="222">
        <f>ROUND(data!BV80,0)</f>
        <v>0</v>
      </c>
      <c r="AA73" s="222">
        <f>ROUND(data!BV81,0)</f>
        <v>0</v>
      </c>
      <c r="AB73" s="222">
        <f>ROUND(data!BV82,0)</f>
        <v>0</v>
      </c>
      <c r="AC73" s="222">
        <f>ROUND(data!BV83,0)</f>
        <v>0</v>
      </c>
      <c r="AD73" s="222">
        <f>ROUND(data!BV84,0)</f>
        <v>0</v>
      </c>
      <c r="AE73" s="222"/>
      <c r="AF73" s="222"/>
      <c r="AG73" s="222">
        <f>IF(data!BV90&gt;0,ROUND(data!BV90,0),0)</f>
        <v>54</v>
      </c>
      <c r="AH73" s="222">
        <f>IF(data!BV91&gt;0,ROUND(data!BV91,0),0)</f>
        <v>0</v>
      </c>
      <c r="AI73" s="222">
        <f>IF(data!BV92&gt;0,ROUND(data!BV92,0),0)</f>
        <v>54</v>
      </c>
      <c r="AJ73" s="222">
        <f>IF(data!BV93&gt;0,ROUND(data!BV93,0),0)</f>
        <v>0</v>
      </c>
      <c r="AK73" s="212">
        <f>IFERROR(IF(data!BV$94&gt;0,ROUND(data!BV$94,2),0),0)</f>
        <v>0</v>
      </c>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row>
    <row r="74" spans="1:89" s="12" customFormat="1" ht="12.6" customHeight="1">
      <c r="A74" s="16" t="str">
        <f>RIGHT(data!$C$97,3)</f>
        <v>080</v>
      </c>
      <c r="B74" s="224" t="str">
        <f>RIGHT(data!$C$96,4)</f>
        <v>2022</v>
      </c>
      <c r="C74" s="16" t="str">
        <f>data!BW$55</f>
        <v>8700</v>
      </c>
      <c r="D74" s="16" t="s">
        <v>1122</v>
      </c>
      <c r="E74" s="222"/>
      <c r="F74" s="212">
        <f>ROUND(data!BW60,2)</f>
        <v>0</v>
      </c>
      <c r="G74" s="222">
        <f>ROUND(data!BW61,0)</f>
        <v>0</v>
      </c>
      <c r="H74" s="222">
        <f>ROUND(data!BW62,0)</f>
        <v>0</v>
      </c>
      <c r="I74" s="222">
        <f>ROUND(data!BW63,0)</f>
        <v>0</v>
      </c>
      <c r="J74" s="222">
        <f>ROUND(data!BW64,0)</f>
        <v>0</v>
      </c>
      <c r="K74" s="222">
        <f>ROUND(data!BW65,0)</f>
        <v>0</v>
      </c>
      <c r="L74" s="222">
        <f>ROUND(data!BW66,0)</f>
        <v>0</v>
      </c>
      <c r="M74" s="66">
        <f>ROUND(data!BW67,0)</f>
        <v>0</v>
      </c>
      <c r="N74" s="222">
        <f>ROUND(data!BW68,0)</f>
        <v>0</v>
      </c>
      <c r="O74" s="222">
        <f>ROUND(data!BW69,0)</f>
        <v>0</v>
      </c>
      <c r="P74" s="222">
        <f>ROUND(data!BW70,0)</f>
        <v>0</v>
      </c>
      <c r="Q74" s="222">
        <f>ROUND(data!BW71,0)</f>
        <v>0</v>
      </c>
      <c r="R74" s="222">
        <f>ROUND(data!BW72,0)</f>
        <v>0</v>
      </c>
      <c r="S74" s="222">
        <f>ROUND(data!BW73,0)</f>
        <v>0</v>
      </c>
      <c r="T74" s="222">
        <f>ROUND(data!BW74,0)</f>
        <v>0</v>
      </c>
      <c r="U74" s="222">
        <f>ROUND(data!BW75,0)</f>
        <v>0</v>
      </c>
      <c r="V74" s="222">
        <f>ROUND(data!BW76,0)</f>
        <v>0</v>
      </c>
      <c r="W74" s="222">
        <f>ROUND(data!BW77,0)</f>
        <v>0</v>
      </c>
      <c r="X74" s="222">
        <f>ROUND(data!BW78,0)</f>
        <v>0</v>
      </c>
      <c r="Y74" s="222">
        <f>ROUND(data!BW79,0)</f>
        <v>0</v>
      </c>
      <c r="Z74" s="222">
        <f>ROUND(data!BW80,0)</f>
        <v>0</v>
      </c>
      <c r="AA74" s="222">
        <f>ROUND(data!BW81,0)</f>
        <v>0</v>
      </c>
      <c r="AB74" s="222">
        <f>ROUND(data!BW82,0)</f>
        <v>0</v>
      </c>
      <c r="AC74" s="222">
        <f>ROUND(data!BW83,0)</f>
        <v>0</v>
      </c>
      <c r="AD74" s="222">
        <f>ROUND(data!BW84,0)</f>
        <v>0</v>
      </c>
      <c r="AE74" s="222"/>
      <c r="AF74" s="222"/>
      <c r="AG74" s="222">
        <f>IF(data!BW90&gt;0,ROUND(data!BW90,0),0)</f>
        <v>0</v>
      </c>
      <c r="AH74" s="222">
        <f>IF(data!BW91&gt;0,ROUND(data!BW91,0),0)</f>
        <v>0</v>
      </c>
      <c r="AI74" s="222">
        <f>IF(data!BW92&gt;0,ROUND(data!BW92,0),0)</f>
        <v>0</v>
      </c>
      <c r="AJ74" s="222">
        <f>IF(data!BW93&gt;0,ROUND(data!BW93,0),0)</f>
        <v>0</v>
      </c>
      <c r="AK74" s="212">
        <f>IFERROR(IF(data!BW$94&gt;0,ROUND(data!BW$94,2),0),0)</f>
        <v>0</v>
      </c>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row>
    <row r="75" spans="1:89" s="12" customFormat="1" ht="12.6" customHeight="1">
      <c r="A75" s="16" t="str">
        <f>RIGHT(data!$C$97,3)</f>
        <v>080</v>
      </c>
      <c r="B75" s="224" t="str">
        <f>RIGHT(data!$C$96,4)</f>
        <v>2022</v>
      </c>
      <c r="C75" s="16" t="str">
        <f>data!BX$55</f>
        <v>8710</v>
      </c>
      <c r="D75" s="16" t="s">
        <v>1122</v>
      </c>
      <c r="E75" s="222"/>
      <c r="F75" s="212">
        <f>ROUND(data!BX60,2)</f>
        <v>0</v>
      </c>
      <c r="G75" s="222">
        <f>ROUND(data!BX61,0)</f>
        <v>0</v>
      </c>
      <c r="H75" s="222">
        <f>ROUND(data!BX62,0)</f>
        <v>0</v>
      </c>
      <c r="I75" s="222">
        <f>ROUND(data!BX63,0)</f>
        <v>0</v>
      </c>
      <c r="J75" s="222">
        <f>ROUND(data!BX64,0)</f>
        <v>0</v>
      </c>
      <c r="K75" s="222">
        <f>ROUND(data!BX65,0)</f>
        <v>0</v>
      </c>
      <c r="L75" s="222">
        <f>ROUND(data!BX66,0)</f>
        <v>0</v>
      </c>
      <c r="M75" s="66">
        <f>ROUND(data!BX67,0)</f>
        <v>0</v>
      </c>
      <c r="N75" s="222">
        <f>ROUND(data!BX68,0)</f>
        <v>0</v>
      </c>
      <c r="O75" s="222">
        <f>ROUND(data!BX69,0)</f>
        <v>0</v>
      </c>
      <c r="P75" s="222">
        <f>ROUND(data!BX70,0)</f>
        <v>0</v>
      </c>
      <c r="Q75" s="222">
        <f>ROUND(data!BX71,0)</f>
        <v>0</v>
      </c>
      <c r="R75" s="222">
        <f>ROUND(data!BX72,0)</f>
        <v>0</v>
      </c>
      <c r="S75" s="222">
        <f>ROUND(data!BX73,0)</f>
        <v>0</v>
      </c>
      <c r="T75" s="222">
        <f>ROUND(data!BX74,0)</f>
        <v>0</v>
      </c>
      <c r="U75" s="222">
        <f>ROUND(data!BX75,0)</f>
        <v>0</v>
      </c>
      <c r="V75" s="222">
        <f>ROUND(data!BX76,0)</f>
        <v>0</v>
      </c>
      <c r="W75" s="222">
        <f>ROUND(data!BX77,0)</f>
        <v>0</v>
      </c>
      <c r="X75" s="222">
        <f>ROUND(data!BX78,0)</f>
        <v>0</v>
      </c>
      <c r="Y75" s="222">
        <f>ROUND(data!BX79,0)</f>
        <v>0</v>
      </c>
      <c r="Z75" s="222">
        <f>ROUND(data!BX80,0)</f>
        <v>0</v>
      </c>
      <c r="AA75" s="222">
        <f>ROUND(data!BX81,0)</f>
        <v>0</v>
      </c>
      <c r="AB75" s="222">
        <f>ROUND(data!BX82,0)</f>
        <v>0</v>
      </c>
      <c r="AC75" s="222">
        <f>ROUND(data!BX83,0)</f>
        <v>0</v>
      </c>
      <c r="AD75" s="222">
        <f>ROUND(data!BX84,0)</f>
        <v>0</v>
      </c>
      <c r="AE75" s="222"/>
      <c r="AF75" s="222"/>
      <c r="AG75" s="222">
        <f>IF(data!BX90&gt;0,ROUND(data!BX90,0),0)</f>
        <v>0</v>
      </c>
      <c r="AH75" s="222">
        <f>IF(data!BX91&gt;0,ROUND(data!BX91,0),0)</f>
        <v>0</v>
      </c>
      <c r="AI75" s="222">
        <f>IF(data!BX92&gt;0,ROUND(data!BX92,0),0)</f>
        <v>0</v>
      </c>
      <c r="AJ75" s="222">
        <f>IF(data!BX93&gt;0,ROUND(data!BX93,0),0)</f>
        <v>0</v>
      </c>
      <c r="AK75" s="212">
        <f>IFERROR(IF(data!BX$94&gt;0,ROUND(data!BX$94,2),0),0)</f>
        <v>0</v>
      </c>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row>
    <row r="76" spans="1:89" s="12" customFormat="1" ht="12.6" customHeight="1">
      <c r="A76" s="16" t="str">
        <f>RIGHT(data!$C$97,3)</f>
        <v>080</v>
      </c>
      <c r="B76" s="224" t="str">
        <f>RIGHT(data!$C$96,4)</f>
        <v>2022</v>
      </c>
      <c r="C76" s="16" t="str">
        <f>data!BY$55</f>
        <v>8720</v>
      </c>
      <c r="D76" s="16" t="s">
        <v>1122</v>
      </c>
      <c r="E76" s="222"/>
      <c r="F76" s="212">
        <f>ROUND(data!BY60,2)</f>
        <v>2.37</v>
      </c>
      <c r="G76" s="222">
        <f>ROUND(data!BY61,0)</f>
        <v>241602</v>
      </c>
      <c r="H76" s="222">
        <f>ROUND(data!BY62,0)</f>
        <v>54981</v>
      </c>
      <c r="I76" s="222">
        <f>ROUND(data!BY63,0)</f>
        <v>0</v>
      </c>
      <c r="J76" s="222">
        <f>ROUND(data!BY64,0)</f>
        <v>552</v>
      </c>
      <c r="K76" s="222">
        <f>ROUND(data!BY65,0)</f>
        <v>0</v>
      </c>
      <c r="L76" s="222">
        <f>ROUND(data!BY66,0)</f>
        <v>0</v>
      </c>
      <c r="M76" s="66">
        <f>ROUND(data!BY67,0)</f>
        <v>4912</v>
      </c>
      <c r="N76" s="222">
        <f>ROUND(data!BY68,0)</f>
        <v>0</v>
      </c>
      <c r="O76" s="222">
        <f>ROUND(data!BY69,0)</f>
        <v>12075</v>
      </c>
      <c r="P76" s="222">
        <f>ROUND(data!BY70,0)</f>
        <v>0</v>
      </c>
      <c r="Q76" s="222">
        <f>ROUND(data!BY71,0)</f>
        <v>0</v>
      </c>
      <c r="R76" s="222">
        <f>ROUND(data!BY72,0)</f>
        <v>0</v>
      </c>
      <c r="S76" s="222">
        <f>ROUND(data!BY73,0)</f>
        <v>0</v>
      </c>
      <c r="T76" s="222">
        <f>ROUND(data!BY74,0)</f>
        <v>0</v>
      </c>
      <c r="U76" s="222">
        <f>ROUND(data!BY75,0)</f>
        <v>0</v>
      </c>
      <c r="V76" s="222">
        <f>ROUND(data!BY76,0)</f>
        <v>0</v>
      </c>
      <c r="W76" s="222">
        <f>ROUND(data!BY77,0)</f>
        <v>0</v>
      </c>
      <c r="X76" s="222">
        <f>ROUND(data!BY78,0)</f>
        <v>0</v>
      </c>
      <c r="Y76" s="222">
        <f>ROUND(data!BY79,0)</f>
        <v>0</v>
      </c>
      <c r="Z76" s="222">
        <f>ROUND(data!BY80,0)</f>
        <v>0</v>
      </c>
      <c r="AA76" s="222">
        <f>ROUND(data!BY81,0)</f>
        <v>0</v>
      </c>
      <c r="AB76" s="222">
        <f>ROUND(data!BY82,0)</f>
        <v>0</v>
      </c>
      <c r="AC76" s="222">
        <f>ROUND(data!BY83,0)</f>
        <v>12075</v>
      </c>
      <c r="AD76" s="222">
        <f>ROUND(data!BY84,0)</f>
        <v>0</v>
      </c>
      <c r="AE76" s="222"/>
      <c r="AF76" s="222"/>
      <c r="AG76" s="222">
        <f>IF(data!BY90&gt;0,ROUND(data!BY90,0),0)</f>
        <v>259</v>
      </c>
      <c r="AH76" s="222">
        <f>IF(data!BY91&gt;0,ROUND(data!BY91,0),0)</f>
        <v>0</v>
      </c>
      <c r="AI76" s="222">
        <f>IF(data!BY92&gt;0,ROUND(data!BY92,0),0)</f>
        <v>259</v>
      </c>
      <c r="AJ76" s="222">
        <f>IF(data!BY93&gt;0,ROUND(data!BY93,0),0)</f>
        <v>0</v>
      </c>
      <c r="AK76" s="212">
        <f>IFERROR(IF(data!BY$94&gt;0,ROUND(data!BY$94,2),0),0)</f>
        <v>0</v>
      </c>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row>
    <row r="77" spans="1:89" s="12" customFormat="1" ht="12.6" customHeight="1">
      <c r="A77" s="16" t="str">
        <f>RIGHT(data!$C$97,3)</f>
        <v>080</v>
      </c>
      <c r="B77" s="224" t="str">
        <f>RIGHT(data!$C$96,4)</f>
        <v>2022</v>
      </c>
      <c r="C77" s="16" t="str">
        <f>data!BZ$55</f>
        <v>8730</v>
      </c>
      <c r="D77" s="16" t="s">
        <v>1122</v>
      </c>
      <c r="E77" s="222"/>
      <c r="F77" s="212">
        <f>ROUND(data!BZ60,2)</f>
        <v>0</v>
      </c>
      <c r="G77" s="222">
        <f>ROUND(data!BZ61,0)</f>
        <v>0</v>
      </c>
      <c r="H77" s="222">
        <f>ROUND(data!BZ62,0)</f>
        <v>0</v>
      </c>
      <c r="I77" s="222">
        <f>ROUND(data!BZ63,0)</f>
        <v>0</v>
      </c>
      <c r="J77" s="222">
        <f>ROUND(data!BZ64,0)</f>
        <v>0</v>
      </c>
      <c r="K77" s="222">
        <f>ROUND(data!BZ65,0)</f>
        <v>0</v>
      </c>
      <c r="L77" s="222">
        <f>ROUND(data!BZ66,0)</f>
        <v>0</v>
      </c>
      <c r="M77" s="66">
        <f>ROUND(data!BZ67,0)</f>
        <v>0</v>
      </c>
      <c r="N77" s="222">
        <f>ROUND(data!BZ68,0)</f>
        <v>0</v>
      </c>
      <c r="O77" s="222">
        <f>ROUND(data!BZ69,0)</f>
        <v>0</v>
      </c>
      <c r="P77" s="222">
        <f>ROUND(data!BZ70,0)</f>
        <v>0</v>
      </c>
      <c r="Q77" s="222">
        <f>ROUND(data!BZ71,0)</f>
        <v>0</v>
      </c>
      <c r="R77" s="222">
        <f>ROUND(data!BZ72,0)</f>
        <v>0</v>
      </c>
      <c r="S77" s="222">
        <f>ROUND(data!BZ73,0)</f>
        <v>0</v>
      </c>
      <c r="T77" s="222">
        <f>ROUND(data!BZ74,0)</f>
        <v>0</v>
      </c>
      <c r="U77" s="222">
        <f>ROUND(data!BZ75,0)</f>
        <v>0</v>
      </c>
      <c r="V77" s="222">
        <f>ROUND(data!BZ76,0)</f>
        <v>0</v>
      </c>
      <c r="W77" s="222">
        <f>ROUND(data!BZ77,0)</f>
        <v>0</v>
      </c>
      <c r="X77" s="222">
        <f>ROUND(data!BZ78,0)</f>
        <v>0</v>
      </c>
      <c r="Y77" s="222">
        <f>ROUND(data!BZ79,0)</f>
        <v>0</v>
      </c>
      <c r="Z77" s="222">
        <f>ROUND(data!BZ80,0)</f>
        <v>0</v>
      </c>
      <c r="AA77" s="222">
        <f>ROUND(data!BZ81,0)</f>
        <v>0</v>
      </c>
      <c r="AB77" s="222">
        <f>ROUND(data!BZ82,0)</f>
        <v>0</v>
      </c>
      <c r="AC77" s="222">
        <f>ROUND(data!BZ83,0)</f>
        <v>0</v>
      </c>
      <c r="AD77" s="222">
        <f>ROUND(data!BZ84,0)</f>
        <v>0</v>
      </c>
      <c r="AE77" s="222"/>
      <c r="AF77" s="222"/>
      <c r="AG77" s="222">
        <f>IF(data!BZ90&gt;0,ROUND(data!BZ90,0),0)</f>
        <v>0</v>
      </c>
      <c r="AH77" s="222">
        <f>IF(data!BZ91&gt;0,ROUND(data!BZ91,0),0)</f>
        <v>0</v>
      </c>
      <c r="AI77" s="222">
        <f>IF(data!BZ92&gt;0,ROUND(data!BZ92,0),0)</f>
        <v>0</v>
      </c>
      <c r="AJ77" s="222">
        <f>IF(data!BZ93&gt;0,ROUND(data!BZ93,0),0)</f>
        <v>0</v>
      </c>
      <c r="AK77" s="212">
        <f>IFERROR(IF(data!BZ$94&gt;0,ROUND(data!BZ$94,2),0),0)</f>
        <v>0</v>
      </c>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row>
    <row r="78" spans="1:89" s="12" customFormat="1" ht="12.6" customHeight="1">
      <c r="A78" s="16" t="str">
        <f>RIGHT(data!$C$97,3)</f>
        <v>080</v>
      </c>
      <c r="B78" s="224" t="str">
        <f>RIGHT(data!$C$96,4)</f>
        <v>2022</v>
      </c>
      <c r="C78" s="16" t="str">
        <f>data!CA$55</f>
        <v>8740</v>
      </c>
      <c r="D78" s="16" t="s">
        <v>1122</v>
      </c>
      <c r="E78" s="222"/>
      <c r="F78" s="212">
        <f>ROUND(data!CA60,2)</f>
        <v>0</v>
      </c>
      <c r="G78" s="222">
        <f>ROUND(data!CA61,0)</f>
        <v>0</v>
      </c>
      <c r="H78" s="222">
        <f>ROUND(data!CA62,0)</f>
        <v>0</v>
      </c>
      <c r="I78" s="222">
        <f>ROUND(data!CA63,0)</f>
        <v>0</v>
      </c>
      <c r="J78" s="222">
        <f>ROUND(data!CA64,0)</f>
        <v>0</v>
      </c>
      <c r="K78" s="222">
        <f>ROUND(data!CA65,0)</f>
        <v>0</v>
      </c>
      <c r="L78" s="222">
        <f>ROUND(data!CA66,0)</f>
        <v>0</v>
      </c>
      <c r="M78" s="66">
        <f>ROUND(data!CA67,0)</f>
        <v>0</v>
      </c>
      <c r="N78" s="222">
        <f>ROUND(data!CA68,0)</f>
        <v>0</v>
      </c>
      <c r="O78" s="222">
        <f>ROUND(data!CA69,0)</f>
        <v>0</v>
      </c>
      <c r="P78" s="222">
        <f>ROUND(data!CA70,0)</f>
        <v>0</v>
      </c>
      <c r="Q78" s="222">
        <f>ROUND(data!CA71,0)</f>
        <v>0</v>
      </c>
      <c r="R78" s="222">
        <f>ROUND(data!CA72,0)</f>
        <v>0</v>
      </c>
      <c r="S78" s="222">
        <f>ROUND(data!CA73,0)</f>
        <v>0</v>
      </c>
      <c r="T78" s="222">
        <f>ROUND(data!CA74,0)</f>
        <v>0</v>
      </c>
      <c r="U78" s="222">
        <f>ROUND(data!CA75,0)</f>
        <v>0</v>
      </c>
      <c r="V78" s="222">
        <f>ROUND(data!CA76,0)</f>
        <v>0</v>
      </c>
      <c r="W78" s="222">
        <f>ROUND(data!CA77,0)</f>
        <v>0</v>
      </c>
      <c r="X78" s="222">
        <f>ROUND(data!CA78,0)</f>
        <v>0</v>
      </c>
      <c r="Y78" s="222">
        <f>ROUND(data!CA79,0)</f>
        <v>0</v>
      </c>
      <c r="Z78" s="222">
        <f>ROUND(data!CA80,0)</f>
        <v>0</v>
      </c>
      <c r="AA78" s="222">
        <f>ROUND(data!CA81,0)</f>
        <v>0</v>
      </c>
      <c r="AB78" s="222">
        <f>ROUND(data!CA82,0)</f>
        <v>0</v>
      </c>
      <c r="AC78" s="222">
        <f>ROUND(data!CA83,0)</f>
        <v>0</v>
      </c>
      <c r="AD78" s="222">
        <f>ROUND(data!CA84,0)</f>
        <v>0</v>
      </c>
      <c r="AE78" s="222"/>
      <c r="AF78" s="222"/>
      <c r="AG78" s="222">
        <f>IF(data!CA90&gt;0,ROUND(data!CA90,0),0)</f>
        <v>0</v>
      </c>
      <c r="AH78" s="222">
        <f>IF(data!CA91&gt;0,ROUND(data!CA91,0),0)</f>
        <v>0</v>
      </c>
      <c r="AI78" s="222">
        <f>IF(data!CA92&gt;0,ROUND(data!CA92,0),0)</f>
        <v>0</v>
      </c>
      <c r="AJ78" s="222">
        <f>IF(data!CA93&gt;0,ROUND(data!CA93,0),0)</f>
        <v>0</v>
      </c>
      <c r="AK78" s="212">
        <f>IFERROR(IF(data!CA$94&gt;0,ROUND(data!CA$94,2),0),0)</f>
        <v>0</v>
      </c>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row>
    <row r="79" spans="1:89" s="12" customFormat="1" ht="12.6" customHeight="1">
      <c r="A79" s="16" t="str">
        <f>RIGHT(data!$C$97,3)</f>
        <v>080</v>
      </c>
      <c r="B79" s="224" t="str">
        <f>RIGHT(data!$C$96,4)</f>
        <v>2022</v>
      </c>
      <c r="C79" s="16" t="str">
        <f>data!CB$55</f>
        <v>8770</v>
      </c>
      <c r="D79" s="16" t="s">
        <v>1122</v>
      </c>
      <c r="E79" s="222"/>
      <c r="F79" s="212">
        <f>ROUND(data!CB60,2)</f>
        <v>0</v>
      </c>
      <c r="G79" s="222">
        <f>ROUND(data!CB61,0)</f>
        <v>0</v>
      </c>
      <c r="H79" s="222">
        <f>ROUND(data!CB62,0)</f>
        <v>0</v>
      </c>
      <c r="I79" s="222">
        <f>ROUND(data!CB63,0)</f>
        <v>0</v>
      </c>
      <c r="J79" s="222">
        <f>ROUND(data!CB64,0)</f>
        <v>0</v>
      </c>
      <c r="K79" s="222">
        <f>ROUND(data!CB65,0)</f>
        <v>0</v>
      </c>
      <c r="L79" s="222">
        <f>ROUND(data!CB66,0)</f>
        <v>0</v>
      </c>
      <c r="M79" s="66">
        <f>ROUND(data!CB67,0)</f>
        <v>0</v>
      </c>
      <c r="N79" s="222">
        <f>ROUND(data!CB68,0)</f>
        <v>0</v>
      </c>
      <c r="O79" s="222">
        <f>ROUND(data!CB69,0)</f>
        <v>0</v>
      </c>
      <c r="P79" s="222">
        <f>ROUND(data!CB70,0)</f>
        <v>0</v>
      </c>
      <c r="Q79" s="222">
        <f>ROUND(data!CB71,0)</f>
        <v>0</v>
      </c>
      <c r="R79" s="222">
        <f>ROUND(data!CB72,0)</f>
        <v>0</v>
      </c>
      <c r="S79" s="222">
        <f>ROUND(data!CB73,0)</f>
        <v>0</v>
      </c>
      <c r="T79" s="222">
        <f>ROUND(data!CB74,0)</f>
        <v>0</v>
      </c>
      <c r="U79" s="222">
        <f>ROUND(data!CB75,0)</f>
        <v>0</v>
      </c>
      <c r="V79" s="222">
        <f>ROUND(data!CB76,0)</f>
        <v>0</v>
      </c>
      <c r="W79" s="222">
        <f>ROUND(data!CB77,0)</f>
        <v>0</v>
      </c>
      <c r="X79" s="222">
        <f>ROUND(data!CB78,0)</f>
        <v>0</v>
      </c>
      <c r="Y79" s="222">
        <f>ROUND(data!CB79,0)</f>
        <v>0</v>
      </c>
      <c r="Z79" s="222">
        <f>ROUND(data!CB80,0)</f>
        <v>0</v>
      </c>
      <c r="AA79" s="222">
        <f>ROUND(data!CB81,0)</f>
        <v>0</v>
      </c>
      <c r="AB79" s="222">
        <f>ROUND(data!CB82,0)</f>
        <v>0</v>
      </c>
      <c r="AC79" s="222">
        <f>ROUND(data!CB83,0)</f>
        <v>0</v>
      </c>
      <c r="AD79" s="222">
        <f>ROUND(data!CB84,0)</f>
        <v>0</v>
      </c>
      <c r="AE79" s="222"/>
      <c r="AF79" s="222"/>
      <c r="AG79" s="222">
        <f>IF(data!CB90&gt;0,ROUND(data!CB90,0),0)</f>
        <v>0</v>
      </c>
      <c r="AH79" s="222">
        <f>IF(data!CB91&gt;0,ROUND(data!CB91,0),0)</f>
        <v>0</v>
      </c>
      <c r="AI79" s="222">
        <f>IF(data!CB92&gt;0,ROUND(data!CB92,0),0)</f>
        <v>0</v>
      </c>
      <c r="AJ79" s="222">
        <f>IF(data!CB93&gt;0,ROUND(data!CB93,0),0)</f>
        <v>0</v>
      </c>
      <c r="AK79" s="212">
        <f>IFERROR(IF(data!CB$94&gt;0,ROUND(data!CB$94,2),0),0)</f>
        <v>0</v>
      </c>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row>
    <row r="80" spans="1:89" s="12" customFormat="1" ht="12.6" customHeight="1">
      <c r="A80" s="16" t="str">
        <f>RIGHT(data!$C$97,3)</f>
        <v>080</v>
      </c>
      <c r="B80" s="224" t="str">
        <f>RIGHT(data!$C$96,4)</f>
        <v>2022</v>
      </c>
      <c r="C80" s="16" t="str">
        <f>data!CC$55</f>
        <v>8790</v>
      </c>
      <c r="D80" s="16" t="s">
        <v>1122</v>
      </c>
      <c r="E80" s="222"/>
      <c r="F80" s="212">
        <f>ROUND(data!CC60,2)</f>
        <v>0</v>
      </c>
      <c r="G80" s="222">
        <f>ROUND(data!CC61,0)</f>
        <v>0</v>
      </c>
      <c r="H80" s="222">
        <f>ROUND(data!CC62,0)</f>
        <v>0</v>
      </c>
      <c r="I80" s="222">
        <f>ROUND(data!CC63,0)</f>
        <v>0</v>
      </c>
      <c r="J80" s="222">
        <f>ROUND(data!CC64,0)</f>
        <v>0</v>
      </c>
      <c r="K80" s="222">
        <f>ROUND(data!CC65,0)</f>
        <v>0</v>
      </c>
      <c r="L80" s="222">
        <f>ROUND(data!CC66,0)</f>
        <v>0</v>
      </c>
      <c r="M80" s="66">
        <f>ROUND(data!CC67,0)</f>
        <v>0</v>
      </c>
      <c r="N80" s="222">
        <f>ROUND(data!CC68,0)</f>
        <v>0</v>
      </c>
      <c r="O80" s="222">
        <f>ROUND(data!CC69,0)</f>
        <v>0</v>
      </c>
      <c r="P80" s="222">
        <f>ROUND(data!CC70,0)</f>
        <v>0</v>
      </c>
      <c r="Q80" s="222">
        <f>ROUND(data!CC71,0)</f>
        <v>0</v>
      </c>
      <c r="R80" s="222">
        <f>ROUND(data!CC72,0)</f>
        <v>0</v>
      </c>
      <c r="S80" s="222">
        <f>ROUND(data!CC73,0)</f>
        <v>0</v>
      </c>
      <c r="T80" s="222">
        <f>ROUND(data!CC74,0)</f>
        <v>0</v>
      </c>
      <c r="U80" s="222">
        <f>ROUND(data!CC75,0)</f>
        <v>0</v>
      </c>
      <c r="V80" s="222">
        <f>ROUND(data!CC76,0)</f>
        <v>0</v>
      </c>
      <c r="W80" s="222">
        <f>ROUND(data!CC77,0)</f>
        <v>0</v>
      </c>
      <c r="X80" s="222">
        <f>ROUND(data!CC78,0)</f>
        <v>0</v>
      </c>
      <c r="Y80" s="222">
        <f>ROUND(data!CC79,0)</f>
        <v>0</v>
      </c>
      <c r="Z80" s="222">
        <f>ROUND(data!CC80,0)</f>
        <v>0</v>
      </c>
      <c r="AA80" s="222">
        <f>ROUND(data!CC81,0)</f>
        <v>0</v>
      </c>
      <c r="AB80" s="222">
        <f>ROUND(data!CC82,0)</f>
        <v>0</v>
      </c>
      <c r="AC80" s="222">
        <f>ROUND(data!CC83,0)</f>
        <v>0</v>
      </c>
      <c r="AD80" s="222">
        <f>ROUND(data!CC84,0)</f>
        <v>0</v>
      </c>
      <c r="AE80" s="222"/>
      <c r="AF80" s="222"/>
      <c r="AG80" s="222">
        <f>IF(data!CC90&gt;0,ROUND(data!CC90,0),0)</f>
        <v>0</v>
      </c>
      <c r="AH80" s="222">
        <f>IFERROR(IF(data!CC$91&gt;0,ROUND(data!CC$91,0),0),0)</f>
        <v>0</v>
      </c>
      <c r="AI80" s="222">
        <f>IFERROR(IF(data!CC$92&gt;0,ROUND(data!CC$92,0),0),0)</f>
        <v>0</v>
      </c>
      <c r="AJ80" s="222">
        <f>IFERROR(IF(data!CC$93&gt;0,ROUND(data!CC$93,0),0),0)</f>
        <v>0</v>
      </c>
      <c r="AK80" s="212">
        <f>IFERROR(IF(data!CC$94&gt;0,ROUND(data!CC$94,2),0),0)</f>
        <v>0</v>
      </c>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row>
  </sheetData>
  <sheetProtection algorithmName="SHA-512" hashValue="MMERrDzCnCKPEd38eSwNbcWKDSR3BVLBvsDVE21h7fTS9VOn71HQOUHv/2rrg1B5B9b8BQGt0upEaEjYC47zxA==" saltValue="qi4UYtsjS0Bb0l/7P5Axgw==" spinCount="100000" sheet="1" objects="1" scenarios="1"/>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data</vt:lpstr>
      <vt:lpstr>Transmittal</vt:lpstr>
      <vt:lpstr>Responses-1</vt:lpstr>
      <vt:lpstr>Responses-2</vt:lpstr>
      <vt:lpstr>INFO_PG1</vt:lpstr>
      <vt:lpstr>INFO_PG2</vt:lpstr>
      <vt:lpstr>SS2_3_5_6</vt:lpstr>
      <vt:lpstr>SS4</vt:lpstr>
      <vt:lpstr>SS8</vt:lpstr>
      <vt:lpstr>FS</vt:lpstr>
      <vt:lpstr>CC</vt:lpstr>
      <vt:lpstr>Prior Year</vt:lpstr>
      <vt:lpstr>Contact</vt:lpstr>
      <vt:lpstr>Support</vt:lpstr>
      <vt:lpstr>Hospital</vt:lpstr>
      <vt:lpstr>Funds</vt:lpstr>
      <vt:lpstr>CostCenter</vt:lpstr>
      <vt:lpstr>CostCenter!Costcenter</vt:lpstr>
      <vt:lpstr>data!Extract</vt:lpstr>
      <vt:lpstr>'Prior Year'!Extract</vt:lpstr>
      <vt:lpstr>CostCenter!Funds</vt:lpstr>
      <vt:lpstr>Funds!Funds</vt:lpstr>
      <vt:lpstr>Hospital!Hospital</vt:lpstr>
      <vt:lpstr>CC!Print_Area</vt:lpstr>
      <vt:lpstr>FS!Print_Area</vt:lpstr>
      <vt:lpstr>INFO_PG1!Print_Area</vt:lpstr>
      <vt:lpstr>INFO_PG2!Print_Area</vt:lpstr>
      <vt:lpstr>SS2_3_5_6!Print_Area</vt:lpstr>
      <vt:lpstr>'SS4'!Print_Area</vt:lpstr>
      <vt:lpstr>'SS8'!Print_Area</vt:lpstr>
      <vt:lpstr>CostCenter!Support</vt:lpstr>
      <vt:lpstr>Funds!Support</vt:lpstr>
      <vt:lpstr>Hospital!Support</vt:lpstr>
      <vt:lpstr>Support!Support</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Year End Report</dc:title>
  <dc:subject>Hospital Year End Report</dc:subject>
  <dc:creator>Washington State Department of Health, Health Systems Quality Assurance, Community Health Systems</dc:creator>
  <cp:keywords>Hospital Year End Report</cp:keywords>
  <cp:lastModifiedBy>Bringetto, Lisa I (DOH)</cp:lastModifiedBy>
  <cp:lastPrinted>2023-06-23T18:49:36Z</cp:lastPrinted>
  <dcterms:created xsi:type="dcterms:W3CDTF">1999-06-02T22:01:56Z</dcterms:created>
  <dcterms:modified xsi:type="dcterms:W3CDTF">2023-06-29T18:54:45Z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2022-05-09T16:20:17Z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0a767031-047d-4cda-b2dc-bd144bba2c37</vt:lpwstr>
  </property>
  <property fmtid="{D5CDD505-2E9C-101B-9397-08002B2CF9AE}" pid="8" name="MSIP_Label_1520fa42-cf58-4c22-8b93-58cf1d3bd1cb_ContentBits">
    <vt:lpwstr>0</vt:lpwstr>
  </property>
  <property fmtid="{D5CDD505-2E9C-101B-9397-08002B2CF9AE}" pid="9" name="Tags">
    <vt:lpwstr>Hospital Year End Report</vt:lpwstr>
  </property>
  <property fmtid="{D5CDD505-2E9C-101B-9397-08002B2CF9AE}" pid="10" name="DeleteTemporaryFile">
    <vt:lpwstr>000000G3GD20230620233349.xlsx</vt:lpwstr>
  </property>
  <property fmtid="{D5CDD505-2E9C-101B-9397-08002B2CF9AE}" pid="11" name="GFRDocument">
    <vt:lpwstr>1</vt:lpwstr>
  </property>
  <property fmtid="{D5CDD505-2E9C-101B-9397-08002B2CF9AE}" pid="12" name="WebDocument">
    <vt:lpwstr>True</vt:lpwstr>
  </property>
</Properties>
</file>