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F292DE17-8500-4842-B00D-2F1E84E97AC0}" xr6:coauthVersionLast="47" xr6:coauthVersionMax="47" xr10:uidLastSave="{00000000-0000-0000-0000-000000000000}"/>
  <workbookProtection workbookAlgorithmName="SHA-512" workbookHashValue="Z/B8hNcnfknGshmW/75ZWyL0SuVDR3bNSOCMHs4UmMn/uoxmYjitnGUz091ID8noDzvbfOjZEQdwHBo8IUblaQ==" workbookSaltValue="LllQ4GhSi7sznqwQHJFacw==" workbookSpinCount="100000" lockStructure="1"/>
  <bookViews>
    <workbookView xWindow="-193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6" i="24" l="1"/>
  <c r="F202" i="24"/>
  <c r="F197" i="24"/>
  <c r="F193" i="24"/>
  <c r="F189" i="24"/>
  <c r="L156" i="24" l="1"/>
  <c r="C395" i="24"/>
  <c r="C390" i="24"/>
  <c r="CG88" i="24"/>
  <c r="CG87" i="24"/>
  <c r="CF88" i="24"/>
  <c r="CF87" i="24"/>
  <c r="AJ88" i="24"/>
  <c r="AJ87" i="24"/>
  <c r="BZ94" i="24"/>
  <c r="F155" i="24" l="1"/>
  <c r="F154" i="24"/>
  <c r="G414" i="24" l="1"/>
  <c r="F414" i="24"/>
  <c r="F394" i="24"/>
  <c r="CC66" i="24"/>
  <c r="G399" i="24"/>
  <c r="F399" i="24"/>
  <c r="G390" i="24"/>
  <c r="G391" i="24"/>
  <c r="G392" i="24"/>
  <c r="G393" i="24"/>
  <c r="G395" i="24"/>
  <c r="G396" i="24"/>
  <c r="G389" i="24"/>
  <c r="F390" i="24"/>
  <c r="F391" i="24"/>
  <c r="F392" i="24"/>
  <c r="F393" i="24"/>
  <c r="F395" i="24"/>
  <c r="F396" i="24"/>
  <c r="F389" i="24"/>
  <c r="CF59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D10" i="4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377" i="32" l="1"/>
  <c r="F359" i="24"/>
  <c r="I376" i="32"/>
  <c r="F358" i="24"/>
  <c r="I368" i="32"/>
  <c r="G394" i="24"/>
  <c r="E58" i="32"/>
  <c r="F90" i="32"/>
  <c r="F218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C44" i="32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5" i="31"/>
  <c r="E32" i="6"/>
  <c r="E15" i="6"/>
  <c r="D332" i="32"/>
  <c r="H74" i="31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10" i="31"/>
  <c r="D44" i="32"/>
  <c r="D300" i="32"/>
  <c r="O14" i="31"/>
  <c r="H51" i="32"/>
  <c r="O38" i="31"/>
  <c r="D179" i="32"/>
  <c r="O78" i="31"/>
  <c r="I339" i="32"/>
  <c r="H4" i="31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H43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F158" i="24" l="1"/>
  <c r="G359" i="24"/>
  <c r="F157" i="24"/>
  <c r="G358" i="24"/>
  <c r="H9" i="31"/>
  <c r="H17" i="31"/>
  <c r="H45" i="31"/>
  <c r="H53" i="31"/>
  <c r="H12" i="32"/>
  <c r="C236" i="32"/>
  <c r="G76" i="32"/>
  <c r="E76" i="32"/>
  <c r="I12" i="32"/>
  <c r="H71" i="31"/>
  <c r="H35" i="31"/>
  <c r="H37" i="31"/>
  <c r="F44" i="32"/>
  <c r="H268" i="32"/>
  <c r="G236" i="32"/>
  <c r="G332" i="32"/>
  <c r="H39" i="31"/>
  <c r="H23" i="31"/>
  <c r="C12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E17" i="32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E21" i="32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670" i="24" l="1"/>
  <c r="C695" i="24"/>
  <c r="C42" i="15"/>
  <c r="G42" i="15" s="1"/>
  <c r="C17" i="15"/>
  <c r="G17" i="15" s="1"/>
  <c r="H36" i="15"/>
  <c r="I36" i="15" s="1"/>
  <c r="H277" i="32"/>
  <c r="H27" i="15"/>
  <c r="I27" i="15" s="1"/>
  <c r="C74" i="15"/>
  <c r="G74" i="15" s="1"/>
  <c r="H54" i="15"/>
  <c r="I54" i="15" s="1"/>
  <c r="C76" i="15"/>
  <c r="G76" i="15" s="1"/>
  <c r="H76" i="15" s="1"/>
  <c r="I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17" i="15" l="1"/>
  <c r="I17" i="15" s="1"/>
  <c r="G30" i="15"/>
  <c r="H30" i="15"/>
  <c r="I30" i="15" s="1"/>
  <c r="G18" i="15"/>
  <c r="H18" i="15" s="1"/>
  <c r="I18" i="15" s="1"/>
  <c r="H69" i="15"/>
  <c r="I69" i="15" s="1"/>
  <c r="G20" i="15"/>
  <c r="H20" i="15"/>
  <c r="I20" i="15" s="1"/>
  <c r="G51" i="15"/>
  <c r="H51" i="15" s="1"/>
  <c r="I51" i="15" s="1"/>
  <c r="G85" i="15"/>
  <c r="H85" i="15"/>
  <c r="I85" i="15" s="1"/>
  <c r="G16" i="15"/>
  <c r="H16" i="15" s="1"/>
  <c r="I16" i="15" s="1"/>
  <c r="G19" i="15"/>
  <c r="H19" i="15" s="1"/>
  <c r="I19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0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L695" i="24" l="1"/>
  <c r="L701" i="24"/>
  <c r="L708" i="24"/>
  <c r="L681" i="24"/>
  <c r="L682" i="24"/>
  <c r="L693" i="24"/>
  <c r="L688" i="24"/>
  <c r="L684" i="24"/>
  <c r="L687" i="24"/>
  <c r="L713" i="24"/>
  <c r="L703" i="24"/>
  <c r="L675" i="24"/>
  <c r="L712" i="24"/>
  <c r="L709" i="24"/>
  <c r="L705" i="24"/>
  <c r="L674" i="24"/>
  <c r="L696" i="24"/>
  <c r="L691" i="24"/>
  <c r="L689" i="24"/>
  <c r="L698" i="24"/>
  <c r="L704" i="24"/>
  <c r="L668" i="24"/>
  <c r="L670" i="24"/>
  <c r="L707" i="24"/>
  <c r="L683" i="24"/>
  <c r="L710" i="24"/>
  <c r="L692" i="24"/>
  <c r="L697" i="24"/>
  <c r="L706" i="24"/>
  <c r="L678" i="24"/>
  <c r="L699" i="24"/>
  <c r="L672" i="24"/>
  <c r="L685" i="24"/>
  <c r="L673" i="24"/>
  <c r="L671" i="24"/>
  <c r="L711" i="24"/>
  <c r="L716" i="24"/>
  <c r="L702" i="24"/>
  <c r="L686" i="24"/>
  <c r="L680" i="24"/>
  <c r="L679" i="24"/>
  <c r="L694" i="24"/>
  <c r="L690" i="24"/>
  <c r="L676" i="24"/>
  <c r="L677" i="24"/>
  <c r="L669" i="24"/>
  <c r="M670" i="25"/>
  <c r="M696" i="25"/>
  <c r="M681" i="25"/>
  <c r="M686" i="25"/>
  <c r="M694" i="25"/>
  <c r="M708" i="25"/>
  <c r="M697" i="25"/>
  <c r="M693" i="25"/>
  <c r="M674" i="25"/>
  <c r="M678" i="25"/>
  <c r="M689" i="25"/>
  <c r="M714" i="25"/>
  <c r="M684" i="25"/>
  <c r="M706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K712" i="24"/>
  <c r="M712" i="24" s="1"/>
  <c r="E215" i="32" s="1"/>
  <c r="K711" i="24"/>
  <c r="K707" i="24"/>
  <c r="K699" i="24"/>
  <c r="K691" i="24"/>
  <c r="K683" i="24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K668" i="24"/>
  <c r="K701" i="24"/>
  <c r="K706" i="24"/>
  <c r="K705" i="24"/>
  <c r="K704" i="24"/>
  <c r="K686" i="24"/>
  <c r="K681" i="24"/>
  <c r="K676" i="24"/>
  <c r="K673" i="24"/>
  <c r="K709" i="24"/>
  <c r="K702" i="24"/>
  <c r="K700" i="24"/>
  <c r="M700" i="24" s="1"/>
  <c r="G151" i="32" s="1"/>
  <c r="K696" i="24"/>
  <c r="K677" i="24"/>
  <c r="K675" i="24"/>
  <c r="K671" i="24"/>
  <c r="K690" i="24"/>
  <c r="K692" i="24"/>
  <c r="K685" i="24"/>
  <c r="M685" i="24" s="1"/>
  <c r="F87" i="32" s="1"/>
  <c r="K710" i="24"/>
  <c r="M710" i="24" s="1"/>
  <c r="C215" i="32" s="1"/>
  <c r="K698" i="24"/>
  <c r="K687" i="24"/>
  <c r="K670" i="24"/>
  <c r="K680" i="24"/>
  <c r="K697" i="24"/>
  <c r="K682" i="24"/>
  <c r="K716" i="25"/>
  <c r="M669" i="25"/>
  <c r="M675" i="24" l="1"/>
  <c r="C55" i="32" s="1"/>
  <c r="M701" i="24"/>
  <c r="H151" i="32" s="1"/>
  <c r="M694" i="24"/>
  <c r="H119" i="32" s="1"/>
  <c r="M696" i="24"/>
  <c r="C151" i="32" s="1"/>
  <c r="M681" i="24"/>
  <c r="I55" i="32" s="1"/>
  <c r="M682" i="24"/>
  <c r="C87" i="32" s="1"/>
  <c r="M680" i="24"/>
  <c r="H55" i="32" s="1"/>
  <c r="M684" i="24"/>
  <c r="E87" i="32" s="1"/>
  <c r="M674" i="24"/>
  <c r="I23" i="32" s="1"/>
  <c r="M708" i="24"/>
  <c r="H183" i="32" s="1"/>
  <c r="M695" i="24"/>
  <c r="I119" i="32" s="1"/>
  <c r="M671" i="24"/>
  <c r="F23" i="32" s="1"/>
  <c r="M679" i="24"/>
  <c r="G55" i="32" s="1"/>
  <c r="M698" i="24"/>
  <c r="E151" i="32" s="1"/>
  <c r="M697" i="24"/>
  <c r="D151" i="32" s="1"/>
  <c r="M676" i="24"/>
  <c r="D55" i="32" s="1"/>
  <c r="M711" i="24"/>
  <c r="D215" i="32" s="1"/>
  <c r="M691" i="24"/>
  <c r="E119" i="32" s="1"/>
  <c r="M690" i="24"/>
  <c r="D119" i="32" s="1"/>
  <c r="M673" i="24"/>
  <c r="H23" i="32" s="1"/>
  <c r="M677" i="24"/>
  <c r="E55" i="32" s="1"/>
  <c r="M704" i="24"/>
  <c r="D183" i="32" s="1"/>
  <c r="L715" i="24"/>
  <c r="M702" i="24"/>
  <c r="I151" i="32" s="1"/>
  <c r="M706" i="24"/>
  <c r="F183" i="32" s="1"/>
  <c r="M693" i="24"/>
  <c r="G119" i="32" s="1"/>
  <c r="M668" i="24"/>
  <c r="C23" i="32" s="1"/>
  <c r="M672" i="24"/>
  <c r="G23" i="32" s="1"/>
  <c r="M707" i="24"/>
  <c r="G183" i="32" s="1"/>
  <c r="M705" i="24"/>
  <c r="E183" i="32" s="1"/>
  <c r="M670" i="24"/>
  <c r="E23" i="32" s="1"/>
  <c r="M687" i="24"/>
  <c r="H87" i="32" s="1"/>
  <c r="M686" i="24"/>
  <c r="G87" i="32" s="1"/>
  <c r="M678" i="24"/>
  <c r="F55" i="32" s="1"/>
  <c r="M689" i="24"/>
  <c r="C119" i="32" s="1"/>
  <c r="M669" i="24"/>
  <c r="D23" i="32" s="1"/>
  <c r="M683" i="24"/>
  <c r="D87" i="32" s="1"/>
  <c r="M688" i="24"/>
  <c r="I87" i="32" s="1"/>
  <c r="M692" i="24"/>
  <c r="F119" i="32" s="1"/>
  <c r="M709" i="24"/>
  <c r="I183" i="32" s="1"/>
  <c r="M699" i="24"/>
  <c r="F151" i="32" s="1"/>
  <c r="M716" i="25"/>
  <c r="K715" i="24"/>
  <c r="M715" i="24" l="1"/>
</calcChain>
</file>

<file path=xl/sharedStrings.xml><?xml version="1.0" encoding="utf-8"?>
<sst xmlns="http://schemas.openxmlformats.org/spreadsheetml/2006/main" count="5620" uniqueCount="1380">
  <si>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</si>
  <si>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</si>
  <si>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</si>
  <si>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</si>
  <si>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</si>
  <si>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</si>
  <si>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</si>
  <si>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</si>
  <si>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</si>
  <si>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</si>
  <si>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</si>
  <si>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</si>
  <si>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</si>
  <si>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</si>
  <si>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</si>
  <si>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</si>
  <si>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</si>
  <si>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</si>
  <si>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</si>
  <si>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</si>
  <si>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</si>
  <si>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</si>
  <si>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</si>
  <si>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</si>
  <si>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</si>
  <si>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</si>
  <si>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</si>
  <si>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</si>
  <si>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</si>
  <si>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</si>
  <si>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</si>
  <si>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</si>
  <si>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</si>
  <si>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</si>
  <si>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</si>
  <si>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</si>
  <si>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</si>
  <si>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</si>
  <si>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</si>
  <si>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</si>
  <si>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</si>
  <si>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</si>
  <si>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</si>
  <si>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</si>
  <si>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</si>
  <si>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</si>
  <si>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</si>
  <si>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</si>
  <si>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</si>
  <si>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</si>
  <si>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</si>
  <si>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</si>
  <si>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</si>
  <si>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</si>
  <si>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</si>
  <si>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</si>
  <si>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</si>
  <si>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</si>
  <si>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</si>
  <si>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</si>
  <si>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</si>
  <si>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</si>
  <si>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</si>
  <si>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</si>
  <si>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</si>
  <si>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</si>
  <si>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</si>
  <si>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</si>
  <si>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</si>
  <si>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</si>
  <si>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</si>
  <si>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</si>
  <si>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</si>
  <si>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</si>
  <si>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</si>
  <si>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</si>
  <si>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</si>
  <si>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</si>
  <si>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</si>
  <si>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</si>
  <si>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</si>
  <si>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</si>
  <si>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</si>
  <si>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</si>
  <si>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</si>
  <si>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</si>
  <si>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</si>
  <si>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</si>
  <si>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</si>
  <si>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</si>
  <si>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</si>
  <si>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</si>
  <si>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</si>
  <si>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</si>
  <si>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</si>
  <si>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</si>
  <si>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</si>
  <si>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</si>
  <si>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</si>
  <si>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</si>
  <si>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</si>
  <si>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</si>
  <si>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</si>
  <si>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</si>
  <si>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</si>
  <si>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</si>
  <si>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</si>
  <si>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</si>
  <si>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</si>
  <si>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</si>
  <si>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</si>
  <si>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</si>
  <si>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</si>
  <si>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</si>
  <si>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</si>
  <si>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</si>
  <si>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</si>
  <si>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</si>
  <si>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</si>
  <si>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</si>
  <si>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</si>
  <si>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</si>
  <si>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</si>
  <si>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</si>
  <si>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</si>
  <si>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</si>
  <si>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</si>
  <si>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</si>
  <si>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</si>
  <si>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</si>
  <si>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</si>
  <si>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</si>
  <si>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</si>
  <si>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</si>
  <si>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</si>
  <si>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</si>
  <si>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</si>
  <si>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</si>
  <si>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</si>
  <si>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</si>
  <si>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</si>
  <si>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</si>
  <si>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</si>
  <si>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</si>
  <si>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</si>
  <si>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</si>
  <si>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</si>
  <si>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</si>
  <si>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</si>
  <si>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</si>
  <si>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</si>
  <si>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</si>
  <si>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</si>
  <si>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</si>
  <si>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</si>
  <si>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</si>
  <si>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</si>
  <si>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</si>
  <si>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</si>
  <si>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</si>
  <si>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</si>
  <si>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</si>
  <si>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</si>
  <si>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</si>
  <si>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</si>
  <si>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</si>
  <si>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</si>
  <si>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</si>
  <si>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</si>
  <si>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</si>
  <si>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</si>
  <si>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</si>
  <si>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</si>
  <si>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</si>
  <si>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</si>
  <si>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</si>
  <si>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</si>
  <si>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</si>
  <si>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</si>
  <si>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</si>
  <si>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</si>
  <si>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</si>
  <si>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</si>
  <si>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</si>
  <si>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</si>
  <si>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</si>
  <si>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</si>
  <si>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</si>
  <si>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</si>
  <si>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</si>
  <si>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</si>
  <si>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</si>
  <si>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</si>
  <si>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</si>
  <si>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</si>
  <si>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</si>
  <si>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</si>
  <si>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</si>
  <si>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</si>
  <si>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</si>
  <si>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</si>
  <si>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</si>
  <si>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</si>
  <si>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</si>
  <si>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</si>
  <si>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</si>
  <si>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</si>
  <si>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</si>
  <si>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</si>
  <si>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</si>
  <si>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</si>
  <si>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</si>
  <si>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</si>
  <si>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</si>
  <si>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</si>
  <si>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</si>
  <si>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</si>
  <si>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</si>
  <si>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</si>
  <si>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</si>
  <si>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</si>
  <si>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</si>
  <si>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</si>
  <si>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</si>
  <si>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</si>
  <si>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</si>
  <si>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</si>
  <si>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</si>
  <si>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</si>
  <si>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</si>
  <si>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</si>
  <si>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</si>
  <si>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</si>
  <si>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</si>
  <si>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</si>
  <si>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</si>
  <si>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</si>
  <si>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</si>
  <si>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</si>
  <si>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</si>
  <si>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</si>
  <si>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</si>
  <si>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</si>
  <si>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</si>
  <si>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</si>
  <si>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</si>
  <si>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</si>
  <si>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</si>
  <si>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</si>
  <si>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</si>
  <si>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</si>
  <si>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</si>
  <si>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</si>
  <si>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</si>
  <si>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</si>
  <si>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</si>
  <si>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</si>
  <si>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</si>
  <si>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</si>
  <si>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</si>
  <si>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</si>
  <si>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</si>
  <si>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</si>
  <si>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</si>
  <si>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</si>
  <si>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</si>
  <si>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</si>
  <si>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</si>
  <si>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</si>
  <si>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</si>
  <si>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</si>
  <si>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</si>
  <si>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</si>
  <si>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</si>
  <si>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</si>
  <si>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</si>
  <si>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</si>
  <si>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</si>
  <si>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</si>
  <si>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</si>
  <si>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</si>
  <si>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</si>
  <si>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</si>
  <si>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</si>
  <si>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</si>
  <si>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</si>
  <si>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</si>
  <si>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</si>
  <si>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</si>
  <si>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</si>
  <si>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</si>
  <si>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</si>
  <si>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</si>
  <si>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</si>
  <si>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</si>
  <si>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</si>
  <si>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</si>
  <si>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</si>
  <si>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</si>
  <si>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</si>
  <si>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</si>
  <si>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</si>
  <si>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</si>
  <si>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</si>
  <si>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</si>
  <si>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</si>
  <si>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</si>
  <si>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</si>
  <si>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</si>
  <si>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</si>
  <si>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</si>
  <si>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</si>
  <si>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</si>
  <si>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</si>
  <si>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</si>
  <si>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</si>
  <si>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</si>
  <si>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</si>
  <si>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</si>
  <si>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</si>
  <si>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</si>
  <si>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</si>
  <si>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</si>
  <si>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</si>
  <si>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</si>
  <si>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</si>
  <si>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</si>
  <si>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</si>
  <si>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</si>
  <si>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</si>
  <si>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</si>
  <si>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</si>
  <si>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</si>
  <si>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</si>
  <si>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</si>
  <si>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</si>
  <si>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</si>
  <si>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</si>
  <si>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</si>
  <si>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</si>
  <si>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</si>
  <si>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</si>
  <si>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</si>
  <si>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</si>
  <si>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</si>
  <si>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</si>
  <si>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</si>
  <si>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</si>
  <si>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</si>
  <si>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</si>
  <si>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</si>
  <si>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</si>
  <si>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</si>
  <si>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</si>
  <si>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</si>
  <si>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</si>
  <si>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</si>
  <si>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</si>
  <si>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</si>
  <si>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</si>
  <si>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</si>
  <si>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</si>
  <si>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</si>
  <si>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</si>
  <si>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</si>
  <si>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</si>
  <si>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</si>
  <si>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</si>
  <si>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</si>
  <si>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</si>
  <si>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</si>
  <si>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</si>
  <si>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</si>
  <si>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</si>
  <si>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</si>
  <si>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</si>
  <si>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</si>
  <si>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</si>
  <si>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</si>
  <si>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</si>
  <si>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</si>
  <si>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</si>
  <si>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</si>
  <si>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</si>
  <si>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</si>
  <si>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</si>
  <si>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</si>
  <si>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</si>
  <si>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</si>
  <si>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</si>
  <si>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</si>
  <si>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</si>
  <si>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</si>
  <si>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</si>
  <si>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</si>
  <si>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</si>
  <si>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</si>
  <si>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</si>
  <si>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</si>
  <si>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</si>
  <si>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</si>
  <si>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</si>
  <si>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</si>
  <si>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</si>
  <si>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</si>
  <si>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</si>
  <si>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</si>
  <si>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</si>
  <si>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</si>
  <si>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</si>
  <si>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</si>
  <si>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</si>
  <si>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</si>
  <si>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</si>
  <si>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</si>
  <si>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</si>
  <si>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</si>
  <si>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</si>
  <si>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</si>
  <si>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</si>
  <si>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</si>
  <si>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</si>
  <si>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</si>
  <si>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</si>
  <si>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</si>
  <si>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</si>
  <si>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</si>
  <si>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</si>
  <si>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</si>
  <si>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</si>
  <si>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</si>
  <si>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</si>
  <si>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</si>
  <si>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</si>
  <si>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</si>
  <si>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</si>
  <si>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</si>
  <si>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</si>
  <si>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</si>
  <si>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</si>
  <si>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</si>
  <si>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</si>
  <si>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</si>
  <si>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</si>
  <si>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</si>
  <si>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</si>
  <si>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</si>
  <si>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</si>
  <si>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</si>
  <si>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</si>
  <si>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</si>
  <si>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</si>
  <si>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</si>
  <si>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</si>
  <si>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</si>
  <si>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</si>
  <si>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</si>
  <si>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</si>
  <si>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</si>
  <si>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</si>
  <si>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</si>
  <si>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</si>
  <si>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</si>
  <si>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</si>
  <si>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</si>
  <si>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</si>
  <si>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</si>
  <si>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</si>
  <si>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</si>
  <si>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</si>
  <si>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</si>
  <si>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</si>
  <si>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</si>
  <si>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</si>
  <si>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</si>
  <si>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</si>
  <si>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</si>
  <si>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</si>
  <si>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</si>
  <si>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</si>
  <si>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</si>
  <si>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</si>
  <si>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</si>
  <si>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</si>
  <si>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</si>
  <si>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</si>
  <si>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</si>
  <si>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</si>
  <si>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</si>
  <si>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</si>
  <si>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</si>
  <si>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</si>
  <si>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</si>
  <si>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</si>
  <si>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</si>
  <si>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</si>
  <si>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</si>
  <si>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</si>
  <si>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</si>
  <si>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</si>
  <si>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</si>
  <si>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</si>
  <si>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</si>
  <si>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</si>
  <si>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</si>
  <si>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</si>
  <si>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</si>
  <si>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</si>
  <si>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</si>
  <si>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</si>
  <si>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</si>
  <si>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</si>
  <si>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</si>
  <si>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</si>
  <si>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</si>
  <si>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</si>
  <si>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</si>
  <si>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</si>
  <si>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</si>
  <si>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</si>
  <si>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</si>
  <si>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</si>
  <si>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</si>
  <si>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</si>
  <si>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</si>
  <si>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</si>
  <si>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</si>
  <si>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</si>
  <si>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</si>
  <si>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</si>
  <si>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</si>
  <si>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</si>
  <si>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</si>
  <si>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</si>
  <si>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</si>
  <si>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</si>
  <si>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</si>
  <si>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</si>
  <si>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</si>
  <si>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</si>
  <si>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</si>
  <si>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</si>
  <si>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</si>
  <si>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</si>
  <si>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</si>
  <si>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</si>
  <si>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</si>
  <si>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</si>
  <si>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</si>
  <si>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</si>
  <si>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</si>
  <si>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</si>
  <si>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</si>
  <si>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</si>
  <si>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</si>
  <si>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</si>
  <si>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</si>
  <si>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</si>
  <si>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</si>
  <si>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</si>
  <si>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</si>
  <si>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</si>
  <si>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</si>
  <si>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</si>
  <si>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</si>
  <si>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</si>
  <si>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</si>
  <si>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</si>
  <si>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</si>
  <si>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</si>
  <si>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</si>
  <si>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</si>
  <si>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</si>
  <si>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</si>
  <si>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</si>
  <si>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</si>
  <si>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</si>
  <si>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</si>
  <si>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</si>
  <si>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</si>
  <si>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</si>
  <si>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</si>
  <si>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</si>
  <si>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</si>
  <si>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</si>
  <si>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</si>
  <si>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</si>
  <si>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</si>
  <si>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</si>
  <si>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</si>
  <si>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</si>
  <si>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</si>
  <si>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</si>
  <si>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</si>
  <si>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</si>
  <si>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</si>
  <si>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</si>
  <si>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</si>
  <si>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</si>
  <si>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</si>
  <si>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</si>
  <si>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</si>
  <si>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</si>
  <si>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</si>
  <si>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</si>
  <si>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</si>
  <si>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</si>
  <si>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</si>
  <si>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</si>
  <si>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</si>
  <si>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</si>
  <si>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</si>
  <si>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</si>
  <si>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</si>
  <si>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</si>
  <si>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</si>
  <si>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</si>
  <si>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</si>
  <si>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</si>
  <si>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</si>
  <si>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</si>
  <si>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</si>
  <si>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</si>
  <si>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</si>
  <si>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</si>
  <si>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</si>
  <si>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</si>
  <si>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</si>
  <si>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</si>
  <si>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</si>
  <si>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</si>
  <si>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</si>
  <si>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</si>
  <si>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</si>
  <si>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</si>
  <si>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</si>
  <si>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</si>
  <si>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</si>
  <si>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</si>
  <si>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</si>
  <si>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</si>
  <si>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</si>
  <si>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</si>
  <si>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</si>
  <si>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</si>
  <si>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</si>
  <si>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</si>
  <si>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</si>
  <si>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</si>
  <si>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</si>
  <si>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</si>
  <si>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</si>
  <si>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</si>
  <si>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</si>
  <si>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</si>
  <si>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</si>
  <si>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</si>
  <si>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</si>
  <si>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</si>
  <si>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</si>
  <si>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</si>
  <si>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</si>
  <si>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</si>
  <si>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</si>
  <si>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</si>
  <si>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</si>
  <si>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</si>
  <si>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</si>
  <si>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</si>
  <si>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</si>
  <si>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</si>
  <si>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</si>
  <si>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</si>
  <si>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</si>
  <si>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</si>
  <si>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</si>
  <si>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</si>
  <si>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</si>
  <si>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</si>
  <si>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</si>
  <si>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</si>
  <si>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</si>
  <si>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</si>
  <si>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</si>
  <si>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</si>
  <si>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</si>
  <si>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</si>
  <si>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</si>
  <si>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</si>
  <si>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</si>
  <si>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</si>
  <si>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</si>
  <si>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</si>
  <si>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</si>
  <si>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</si>
  <si>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</si>
  <si>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</si>
  <si>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</si>
  <si>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</si>
  <si>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</si>
  <si>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</si>
  <si>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</si>
  <si>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</si>
  <si>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</si>
  <si>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</si>
  <si>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</si>
  <si>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</si>
  <si>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</si>
  <si>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</si>
  <si>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</si>
  <si>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</si>
  <si>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</si>
  <si>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</si>
  <si>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</si>
  <si>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</si>
  <si>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</si>
  <si>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</si>
  <si>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</si>
  <si>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</si>
  <si>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</si>
  <si>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</si>
  <si>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</si>
  <si>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</si>
  <si>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</si>
  <si>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</si>
  <si>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</si>
  <si>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</si>
  <si>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</si>
  <si>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</si>
  <si>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</si>
  <si>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</si>
  <si>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</si>
  <si>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</si>
  <si>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</si>
  <si>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</si>
  <si>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</si>
  <si>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</si>
  <si>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</si>
  <si>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</si>
  <si>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</si>
  <si>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</si>
  <si>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</si>
  <si>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</si>
  <si>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</si>
  <si>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</si>
  <si>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</si>
  <si>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</si>
  <si>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</si>
  <si>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</si>
  <si>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</si>
  <si>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</si>
  <si>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</si>
  <si>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</si>
  <si>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</si>
  <si>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</si>
  <si>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</si>
  <si>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</si>
  <si>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</si>
  <si>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</si>
  <si>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</si>
  <si>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</si>
  <si>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</si>
  <si>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</si>
  <si>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</si>
  <si>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</si>
  <si>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</si>
  <si>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</si>
  <si>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</si>
  <si>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</si>
  <si>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</si>
  <si>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</si>
  <si>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</si>
  <si>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</si>
  <si>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</si>
  <si>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</si>
  <si>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</si>
  <si>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</si>
  <si>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</si>
  <si>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</si>
  <si>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</si>
  <si>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</si>
  <si>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</si>
  <si>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</si>
  <si>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</si>
  <si>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</si>
  <si>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</si>
  <si>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</si>
  <si>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</si>
  <si>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</si>
  <si>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</si>
  <si>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</si>
  <si>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</si>
  <si>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</si>
  <si>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</si>
  <si>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</si>
  <si>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</si>
  <si>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</si>
  <si>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</si>
  <si>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</si>
  <si>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</si>
  <si>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</si>
  <si>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</si>
  <si>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</si>
  <si>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</si>
  <si>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</si>
  <si>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</si>
  <si>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</si>
  <si>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</si>
  <si>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</si>
  <si>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</si>
  <si>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</si>
  <si>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</si>
  <si>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</si>
  <si>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</si>
  <si>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</si>
  <si>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</si>
  <si>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</si>
  <si>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</si>
  <si>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</si>
  <si>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</si>
  <si>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</si>
  <si>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</si>
  <si>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</si>
  <si>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</si>
  <si>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</si>
  <si>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</si>
  <si>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</si>
  <si>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</si>
  <si>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</si>
  <si>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</si>
  <si>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</si>
  <si>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</si>
  <si>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</si>
  <si>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</si>
  <si>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</si>
  <si>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</si>
  <si>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</si>
  <si>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</si>
  <si>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</si>
  <si>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</si>
  <si>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</si>
  <si>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</si>
  <si>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</si>
  <si>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</si>
  <si>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</si>
  <si>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</si>
  <si>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</si>
  <si>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</si>
  <si>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</si>
  <si>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</si>
  <si>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</si>
  <si>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</si>
  <si>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</si>
  <si>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</si>
  <si>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</si>
  <si>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</si>
  <si>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</si>
  <si>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</si>
  <si>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</si>
  <si>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</si>
  <si>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</si>
  <si>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</si>
  <si>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</si>
  <si>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</si>
  <si>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</si>
  <si>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</si>
  <si>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</si>
  <si>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</si>
  <si>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</si>
  <si>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</si>
  <si>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</si>
  <si>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</si>
  <si>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</si>
  <si>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</si>
  <si>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</si>
  <si>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</si>
  <si>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</si>
  <si>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</si>
  <si>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</si>
  <si>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</si>
  <si>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</si>
  <si>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</si>
  <si>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</si>
  <si>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</si>
  <si>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</si>
  <si>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</si>
  <si>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</si>
  <si>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</si>
  <si>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</si>
  <si>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</si>
  <si>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</si>
  <si>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</si>
  <si>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</si>
  <si>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</si>
  <si>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</si>
  <si>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</si>
  <si>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</si>
  <si>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</si>
  <si>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</si>
  <si>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</si>
  <si>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</si>
  <si>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</si>
  <si>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</si>
  <si>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</si>
  <si>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</si>
  <si>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</si>
  <si>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</si>
  <si>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</si>
  <si>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</si>
  <si>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</si>
  <si>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</si>
  <si>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</si>
  <si>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</si>
  <si>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</si>
  <si>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</si>
  <si>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</si>
  <si>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</si>
  <si>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</si>
  <si>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</si>
  <si>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</si>
  <si>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</si>
  <si>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</si>
  <si>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</si>
  <si>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</si>
  <si>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</si>
  <si>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</si>
  <si>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</si>
  <si>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</si>
  <si>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</si>
  <si>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</si>
  <si>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</si>
  <si>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</si>
  <si>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</si>
  <si>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</si>
  <si>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</si>
  <si>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</si>
  <si>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</si>
  <si>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</si>
  <si>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</si>
  <si>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</si>
  <si>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</si>
  <si>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</si>
  <si>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</si>
  <si>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</si>
  <si>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</si>
  <si>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</si>
  <si>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</si>
  <si>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</si>
  <si>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</si>
  <si>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</si>
  <si>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</si>
  <si>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</si>
  <si>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</si>
  <si>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</si>
  <si>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</si>
  <si>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</si>
  <si>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</si>
  <si>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</si>
  <si>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</si>
  <si>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</si>
  <si>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</si>
  <si>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</si>
  <si>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</si>
  <si>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</si>
  <si>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</si>
  <si>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</si>
  <si>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</si>
  <si>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</si>
  <si>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</si>
  <si>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</si>
  <si>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</si>
  <si>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</si>
  <si>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</si>
  <si>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</si>
  <si>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</si>
  <si>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</si>
  <si>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</si>
  <si>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</si>
  <si>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</si>
  <si>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</si>
  <si>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</si>
  <si>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</si>
  <si>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</si>
  <si>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</si>
  <si>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</si>
  <si>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</si>
  <si>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</si>
  <si>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</si>
  <si>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</si>
  <si>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</si>
  <si>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</si>
  <si>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</si>
  <si>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</si>
  <si>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</si>
  <si>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</si>
  <si>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</si>
  <si>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</si>
  <si>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</si>
  <si>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</si>
  <si>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</si>
  <si>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</si>
  <si>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</si>
  <si>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</si>
  <si>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</si>
  <si>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</si>
  <si>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</si>
  <si>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</si>
  <si>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</si>
  <si>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</si>
  <si>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</si>
  <si>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</si>
  <si>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</si>
  <si>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</si>
  <si>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</si>
  <si>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</si>
  <si>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</si>
  <si>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</si>
  <si>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</si>
  <si>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</si>
  <si>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</si>
  <si>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</si>
  <si>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</si>
  <si>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</si>
  <si>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</si>
  <si>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</si>
  <si>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</si>
  <si>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</si>
  <si>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</si>
  <si>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</si>
  <si>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</si>
  <si>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</si>
  <si>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</si>
  <si>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</si>
  <si>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</si>
  <si>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</si>
  <si>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</si>
  <si>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</si>
  <si>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</si>
  <si>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</si>
  <si>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</si>
  <si>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</si>
  <si>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</si>
  <si>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</si>
  <si>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</si>
  <si>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</si>
  <si>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</si>
  <si>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</si>
  <si>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</si>
  <si>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</si>
  <si>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</si>
  <si>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</si>
  <si>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</si>
  <si>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</si>
  <si>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</si>
  <si>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</si>
  <si>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</si>
  <si>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</si>
  <si>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</si>
  <si>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</si>
  <si>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</si>
  <si>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</si>
  <si>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</si>
  <si>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</si>
  <si>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</si>
  <si>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</si>
  <si>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</si>
  <si>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</si>
  <si>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</si>
  <si>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</si>
  <si>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</si>
  <si>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</si>
  <si>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</si>
  <si>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</si>
  <si>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</si>
  <si>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</si>
  <si>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</si>
  <si>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</si>
  <si>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</si>
  <si>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</si>
  <si>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</si>
  <si>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</si>
  <si>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</si>
  <si>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</si>
  <si>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</si>
  <si>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</si>
  <si>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</si>
  <si>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</si>
  <si>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</si>
  <si>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</si>
  <si>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</si>
  <si>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</si>
  <si>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</si>
  <si>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</si>
  <si>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</si>
  <si>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</si>
  <si>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</si>
  <si>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</si>
  <si>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</si>
  <si>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</si>
  <si>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</si>
  <si>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</si>
  <si>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</si>
  <si>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</si>
  <si>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</si>
  <si>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</si>
  <si>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</si>
  <si>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</si>
  <si>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</si>
  <si>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</si>
  <si>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</si>
  <si>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</si>
  <si>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</si>
  <si>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</si>
  <si>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</si>
  <si>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</si>
  <si>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</si>
  <si>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</si>
  <si>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</si>
  <si>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</si>
  <si>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</si>
  <si>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</si>
  <si>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</si>
  <si>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</si>
  <si>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</si>
  <si>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</si>
  <si>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</si>
  <si>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</si>
  <si>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</si>
  <si>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</si>
  <si>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</si>
  <si>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</si>
  <si>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</si>
  <si>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</si>
  <si>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</si>
  <si>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</si>
  <si>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</si>
  <si>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</si>
  <si>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</si>
  <si>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</si>
  <si>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</si>
  <si>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</si>
  <si>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</si>
  <si>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</si>
  <si>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</si>
  <si>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</si>
  <si>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</si>
  <si>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</si>
  <si>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</si>
  <si>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</si>
  <si>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</si>
  <si>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</si>
  <si>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</si>
  <si>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</si>
  <si>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</si>
  <si>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</si>
  <si>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</si>
  <si>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</si>
  <si>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</si>
  <si>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</si>
  <si>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</si>
  <si>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</si>
  <si>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</si>
  <si>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</si>
  <si>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</si>
  <si>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</si>
  <si>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</si>
  <si>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</si>
  <si>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</si>
  <si>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</si>
  <si>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</si>
  <si>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</si>
  <si>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</si>
  <si>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</si>
  <si>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</si>
  <si>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</si>
  <si>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</si>
  <si>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</si>
  <si>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</si>
  <si>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</si>
  <si>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</si>
  <si>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</si>
  <si>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</si>
  <si>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</si>
  <si>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</si>
  <si>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</si>
  <si>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</si>
  <si>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</si>
  <si>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</si>
  <si>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</si>
  <si>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</si>
  <si>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</si>
  <si>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</si>
  <si>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</si>
  <si>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</si>
  <si>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</si>
  <si>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</si>
  <si>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</si>
  <si>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</si>
  <si>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</si>
  <si>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</si>
  <si>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</si>
  <si>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</si>
  <si>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</si>
  <si>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</si>
  <si>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</si>
  <si>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</si>
  <si>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</si>
  <si>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</si>
  <si>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</si>
  <si>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</si>
  <si>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</si>
  <si>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</si>
  <si>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</si>
  <si>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</si>
  <si>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</si>
  <si>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</si>
  <si>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</si>
  <si>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</si>
  <si>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</si>
  <si>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</si>
  <si>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</si>
  <si>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</si>
  <si>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</si>
  <si>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</si>
  <si>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</si>
  <si>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</si>
  <si>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</si>
  <si>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</si>
  <si>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</si>
  <si>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</si>
  <si>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</si>
  <si>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</si>
  <si>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</si>
  <si>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</si>
  <si>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</si>
  <si>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</si>
  <si>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</si>
  <si>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</si>
  <si>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</si>
  <si>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</si>
  <si>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</si>
  <si>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</si>
  <si>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</si>
  <si>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</si>
  <si>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</si>
  <si>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</si>
  <si>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</si>
  <si>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</si>
  <si>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</si>
  <si>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</si>
  <si>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</si>
  <si>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</si>
  <si>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</si>
  <si>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</si>
  <si>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</si>
  <si>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</si>
  <si>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</si>
  <si>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</si>
  <si>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</si>
  <si>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</si>
  <si>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</si>
  <si>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</si>
  <si>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</si>
  <si>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</si>
  <si>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</si>
  <si>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</si>
  <si>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</si>
  <si>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</si>
  <si>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</si>
  <si>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</si>
  <si>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</si>
  <si>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</si>
  <si>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</si>
  <si>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</si>
  <si>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</si>
  <si>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</si>
  <si>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</si>
  <si>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</si>
  <si>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</si>
  <si>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</si>
  <si>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</si>
  <si>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</si>
  <si>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</si>
  <si>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</si>
  <si>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</si>
  <si>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</si>
  <si>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</si>
  <si>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</si>
  <si>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</si>
  <si>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</si>
  <si>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</si>
  <si>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</si>
  <si>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</si>
  <si>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</si>
  <si>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</si>
  <si>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</si>
  <si>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</si>
  <si>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</si>
  <si>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</si>
  <si>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</si>
  <si>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</si>
  <si>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</si>
  <si>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</si>
  <si>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</si>
  <si>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</si>
  <si>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</si>
  <si>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</si>
  <si>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</si>
  <si>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</si>
  <si>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</si>
  <si>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</si>
  <si>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</si>
  <si>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</si>
  <si>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</si>
  <si>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</si>
  <si>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</si>
  <si>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</si>
  <si>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</si>
  <si>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</si>
  <si>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</si>
  <si>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</si>
  <si>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</si>
  <si>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</si>
  <si>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</si>
  <si>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</si>
  <si>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</si>
  <si>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</si>
  <si>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</si>
  <si>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</si>
  <si>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</si>
  <si>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</si>
  <si>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</si>
  <si>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</si>
  <si>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</si>
  <si>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</si>
  <si>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</si>
  <si>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</si>
  <si>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</si>
  <si>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</si>
  <si>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</si>
  <si>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</si>
  <si>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</si>
  <si>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</si>
  <si>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</si>
  <si>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</si>
  <si>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</si>
  <si>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</si>
  <si>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</si>
  <si>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</si>
  <si>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</si>
  <si>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</si>
  <si>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</si>
  <si>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</si>
  <si>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</si>
  <si>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</si>
  <si>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</si>
  <si>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</si>
  <si>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</si>
  <si>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</si>
  <si>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</si>
  <si>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</si>
  <si>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</si>
  <si>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</si>
  <si>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</si>
  <si>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081</t>
  </si>
  <si>
    <t>Good Samaritan Hospital</t>
  </si>
  <si>
    <t>PO Box 460</t>
  </si>
  <si>
    <t>Puyallup</t>
  </si>
  <si>
    <t>WA</t>
  </si>
  <si>
    <t>Pierce</t>
  </si>
  <si>
    <t>Bill Robertson</t>
  </si>
  <si>
    <t>James Lee</t>
  </si>
  <si>
    <t>John Wiborg</t>
  </si>
  <si>
    <t>(253) 403-1000</t>
  </si>
  <si>
    <t>(253) 459-7859</t>
  </si>
  <si>
    <t>12/31/2022</t>
  </si>
  <si>
    <t>&lt;&lt; previous based on ED Visits</t>
  </si>
  <si>
    <t>PY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</si>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</sst>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37" fontId="15" fillId="8" borderId="1" xfId="0" quotePrefix="1" applyFont="1" applyFill="1" applyBorder="1" applyProtection="1">
      <protection locked="0"/>
    </xf>
    <xf numFmtId="2" fontId="15" fillId="8" borderId="1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38" fontId="15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85" zoomScaleNormal="85" workbookViewId="0">
      <selection activeCell="A103" sqref="A10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24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5" t="s">
        <v>18</v>
      </c>
      <c r="B36" s="326"/>
      <c r="C36" s="327"/>
      <c r="D36" s="326"/>
      <c r="E36" s="326"/>
      <c r="F36" s="326"/>
      <c r="G36" s="326"/>
    </row>
    <row r="37" spans="1:83" x14ac:dyDescent="0.35">
      <c r="A37" s="328" t="s">
        <v>1342</v>
      </c>
      <c r="B37" s="329"/>
      <c r="C37" s="327"/>
      <c r="D37" s="326"/>
      <c r="E37" s="326"/>
      <c r="F37" s="326"/>
      <c r="G37" s="326"/>
    </row>
    <row r="38" spans="1:83" x14ac:dyDescent="0.35">
      <c r="A38" s="332" t="s">
        <v>1361</v>
      </c>
      <c r="B38" s="329"/>
      <c r="C38" s="327"/>
      <c r="D38" s="326"/>
      <c r="E38" s="326"/>
      <c r="F38" s="326"/>
      <c r="G38" s="326"/>
    </row>
    <row r="39" spans="1:83" x14ac:dyDescent="0.35">
      <c r="A39" s="331" t="s">
        <v>1343</v>
      </c>
      <c r="B39" s="326"/>
      <c r="C39" s="327"/>
      <c r="D39" s="326"/>
      <c r="E39" s="326"/>
      <c r="F39" s="326"/>
      <c r="G39" s="326"/>
    </row>
    <row r="40" spans="1:83" x14ac:dyDescent="0.35">
      <c r="A40" s="332" t="s">
        <v>1362</v>
      </c>
      <c r="B40" s="326"/>
      <c r="C40" s="327"/>
      <c r="D40" s="326"/>
      <c r="E40" s="326"/>
      <c r="F40" s="326"/>
      <c r="G40" s="326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334">
        <v>6010</v>
      </c>
      <c r="D44" s="334">
        <v>6030</v>
      </c>
      <c r="E44" s="334">
        <v>6070</v>
      </c>
      <c r="F44" s="334">
        <v>6100</v>
      </c>
      <c r="G44" s="334">
        <v>6120</v>
      </c>
      <c r="H44" s="334">
        <v>6140</v>
      </c>
      <c r="I44" s="334">
        <v>6150</v>
      </c>
      <c r="J44" s="334">
        <v>6170</v>
      </c>
      <c r="K44" s="334">
        <v>6200</v>
      </c>
      <c r="L44" s="334">
        <v>6210</v>
      </c>
      <c r="M44" s="334">
        <v>6330</v>
      </c>
      <c r="N44" s="334">
        <v>6400</v>
      </c>
      <c r="O44" s="334">
        <v>7010</v>
      </c>
      <c r="P44" s="334">
        <v>7020</v>
      </c>
      <c r="Q44" s="334">
        <v>7030</v>
      </c>
      <c r="R44" s="334">
        <v>7040</v>
      </c>
      <c r="S44" s="334">
        <v>7050</v>
      </c>
      <c r="T44" s="334">
        <v>7060</v>
      </c>
      <c r="U44" s="334">
        <v>7070</v>
      </c>
      <c r="V44" s="334">
        <v>7110</v>
      </c>
      <c r="W44" s="334">
        <v>7120</v>
      </c>
      <c r="X44" s="334">
        <v>7130</v>
      </c>
      <c r="Y44" s="334">
        <v>7140</v>
      </c>
      <c r="Z44" s="334">
        <v>7150</v>
      </c>
      <c r="AA44" s="334">
        <v>7160</v>
      </c>
      <c r="AB44" s="334">
        <v>7170</v>
      </c>
      <c r="AC44" s="334">
        <v>7180</v>
      </c>
      <c r="AD44" s="334">
        <v>7190</v>
      </c>
      <c r="AE44" s="334">
        <v>7200</v>
      </c>
      <c r="AF44" s="334">
        <v>7220</v>
      </c>
      <c r="AG44" s="334">
        <v>7230</v>
      </c>
      <c r="AH44" s="334">
        <v>7240</v>
      </c>
      <c r="AI44" s="334">
        <v>7250</v>
      </c>
      <c r="AJ44" s="334">
        <v>7260</v>
      </c>
      <c r="AK44" s="334">
        <v>7310</v>
      </c>
      <c r="AL44" s="334">
        <v>7320</v>
      </c>
      <c r="AM44" s="334">
        <v>7330</v>
      </c>
      <c r="AN44" s="334">
        <v>7340</v>
      </c>
      <c r="AO44" s="334">
        <v>7350</v>
      </c>
      <c r="AP44" s="334">
        <v>7380</v>
      </c>
      <c r="AQ44" s="334">
        <v>7390</v>
      </c>
      <c r="AR44" s="334">
        <v>7400</v>
      </c>
      <c r="AS44" s="334">
        <v>7410</v>
      </c>
      <c r="AT44" s="334">
        <v>7420</v>
      </c>
      <c r="AU44" s="334">
        <v>7430</v>
      </c>
      <c r="AV44" s="334">
        <v>7490</v>
      </c>
      <c r="AW44" s="334">
        <v>8200</v>
      </c>
      <c r="AX44" s="334">
        <v>8310</v>
      </c>
      <c r="AY44" s="334">
        <v>8320</v>
      </c>
      <c r="AZ44" s="334">
        <v>8330</v>
      </c>
      <c r="BA44" s="334">
        <v>8350</v>
      </c>
      <c r="BB44" s="334">
        <v>8360</v>
      </c>
      <c r="BC44" s="334">
        <v>8370</v>
      </c>
      <c r="BD44" s="334">
        <v>8420</v>
      </c>
      <c r="BE44" s="334">
        <v>8430</v>
      </c>
      <c r="BF44" s="334">
        <v>8460</v>
      </c>
      <c r="BG44" s="334">
        <v>8470</v>
      </c>
      <c r="BH44" s="334">
        <v>8480</v>
      </c>
      <c r="BI44" s="334">
        <v>8490</v>
      </c>
      <c r="BJ44" s="334">
        <v>8510</v>
      </c>
      <c r="BK44" s="334">
        <v>8530</v>
      </c>
      <c r="BL44" s="334">
        <v>8560</v>
      </c>
      <c r="BM44" s="334">
        <v>8590</v>
      </c>
      <c r="BN44" s="334">
        <v>8610</v>
      </c>
      <c r="BO44" s="334">
        <v>8620</v>
      </c>
      <c r="BP44" s="334">
        <v>8630</v>
      </c>
      <c r="BQ44" s="334">
        <v>8640</v>
      </c>
      <c r="BR44" s="334">
        <v>8650</v>
      </c>
      <c r="BS44" s="334">
        <v>8660</v>
      </c>
      <c r="BT44" s="334">
        <v>8670</v>
      </c>
      <c r="BU44" s="334">
        <v>8680</v>
      </c>
      <c r="BV44" s="334">
        <v>8690</v>
      </c>
      <c r="BW44" s="334">
        <v>8700</v>
      </c>
      <c r="BX44" s="334">
        <v>8710</v>
      </c>
      <c r="BY44" s="334">
        <v>8720</v>
      </c>
      <c r="BZ44" s="334">
        <v>8730</v>
      </c>
      <c r="CA44" s="334">
        <v>8740</v>
      </c>
      <c r="CB44" s="334">
        <v>8770</v>
      </c>
      <c r="CC44" s="334">
        <v>8790</v>
      </c>
      <c r="CD44" s="22" t="s">
        <v>100</v>
      </c>
      <c r="CE44" s="334">
        <v>9999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>
        <v>6735248.8700000001</v>
      </c>
      <c r="D47" s="24">
        <v>3254176.5700000003</v>
      </c>
      <c r="E47" s="24">
        <v>3679218.2800000003</v>
      </c>
      <c r="F47" s="24">
        <v>805059.77</v>
      </c>
      <c r="G47" s="24">
        <v>1321891.02</v>
      </c>
      <c r="H47" s="24">
        <v>318189.49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1026322.55</v>
      </c>
      <c r="P47" s="24">
        <v>1709472.63</v>
      </c>
      <c r="Q47" s="24">
        <v>0</v>
      </c>
      <c r="R47" s="24">
        <v>880294.6100000001</v>
      </c>
      <c r="S47" s="24">
        <v>561799.59</v>
      </c>
      <c r="T47" s="24">
        <v>157777.30000000002</v>
      </c>
      <c r="U47" s="24">
        <v>1581001.9700000002</v>
      </c>
      <c r="V47" s="24">
        <v>0</v>
      </c>
      <c r="W47" s="24">
        <v>574921.54999999993</v>
      </c>
      <c r="X47" s="24">
        <v>246693.53999999998</v>
      </c>
      <c r="Y47" s="24">
        <v>816550.21</v>
      </c>
      <c r="Z47" s="24">
        <v>190382.15</v>
      </c>
      <c r="AA47" s="24">
        <v>95554.68</v>
      </c>
      <c r="AB47" s="24">
        <v>2271301.9</v>
      </c>
      <c r="AC47" s="24">
        <v>844049.38</v>
      </c>
      <c r="AD47" s="24">
        <v>0</v>
      </c>
      <c r="AE47" s="24">
        <v>764976.59000000008</v>
      </c>
      <c r="AF47" s="24">
        <v>0</v>
      </c>
      <c r="AG47" s="24">
        <v>5567132.7000000002</v>
      </c>
      <c r="AH47" s="24">
        <v>0</v>
      </c>
      <c r="AI47" s="24">
        <v>0</v>
      </c>
      <c r="AJ47" s="24">
        <v>2386922.94</v>
      </c>
      <c r="AK47" s="24">
        <v>440232.41000000003</v>
      </c>
      <c r="AL47" s="24">
        <v>0</v>
      </c>
      <c r="AM47" s="24">
        <v>25007.25</v>
      </c>
      <c r="AN47" s="24">
        <v>0</v>
      </c>
      <c r="AO47" s="24">
        <v>0</v>
      </c>
      <c r="AP47" s="24">
        <v>2762953.16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3245880.27</v>
      </c>
      <c r="AW47" s="24">
        <v>1509570.69</v>
      </c>
      <c r="AX47" s="24">
        <v>0</v>
      </c>
      <c r="AY47" s="24">
        <v>1382648.98</v>
      </c>
      <c r="AZ47" s="24">
        <v>0</v>
      </c>
      <c r="BA47" s="24">
        <v>62162.73</v>
      </c>
      <c r="BB47" s="24">
        <v>425085.76000000007</v>
      </c>
      <c r="BC47" s="24">
        <v>225549.91</v>
      </c>
      <c r="BD47" s="24">
        <v>464365.15</v>
      </c>
      <c r="BE47" s="24">
        <v>646691.62</v>
      </c>
      <c r="BF47" s="24">
        <v>1528567.2499999998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433169.41</v>
      </c>
      <c r="BM47" s="24">
        <v>0</v>
      </c>
      <c r="BN47" s="24">
        <v>939928.62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22320.03</v>
      </c>
      <c r="BX47" s="24">
        <v>676715.08000000007</v>
      </c>
      <c r="BY47" s="24">
        <v>739410.38000000012</v>
      </c>
      <c r="BZ47" s="24">
        <v>119185.93000000001</v>
      </c>
      <c r="CA47" s="24">
        <v>0</v>
      </c>
      <c r="CB47" s="24">
        <v>0</v>
      </c>
      <c r="CC47" s="24">
        <v>1891286.9700000002</v>
      </c>
      <c r="CD47" s="20"/>
      <c r="CE47" s="32">
        <f>SUM(C47:CC47)</f>
        <v>53329669.889999963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4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4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4" x14ac:dyDescent="0.35">
      <c r="A51" s="26" t="s">
        <v>219</v>
      </c>
      <c r="B51" s="24"/>
      <c r="C51" s="24">
        <v>2169463.67</v>
      </c>
      <c r="D51" s="24">
        <v>928416.8899999999</v>
      </c>
      <c r="E51" s="24">
        <v>1406188.5899999999</v>
      </c>
      <c r="F51" s="24">
        <v>294843.3</v>
      </c>
      <c r="G51" s="24">
        <v>413417.62</v>
      </c>
      <c r="H51" s="24">
        <v>175109.49000000002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424548.67</v>
      </c>
      <c r="P51" s="24">
        <v>1843691.4500000002</v>
      </c>
      <c r="Q51" s="24">
        <v>0</v>
      </c>
      <c r="R51" s="24">
        <v>504968.52999999991</v>
      </c>
      <c r="S51" s="24">
        <v>131940.48000000001</v>
      </c>
      <c r="T51" s="24">
        <v>13336.16</v>
      </c>
      <c r="U51" s="24">
        <v>191149.16</v>
      </c>
      <c r="V51" s="24">
        <v>3999.1700000000005</v>
      </c>
      <c r="W51" s="24">
        <v>147449.57</v>
      </c>
      <c r="X51" s="24">
        <v>141428.18</v>
      </c>
      <c r="Y51" s="24">
        <v>358341.15</v>
      </c>
      <c r="Z51" s="24">
        <v>104948.28</v>
      </c>
      <c r="AA51" s="24">
        <v>148991.01999999999</v>
      </c>
      <c r="AB51" s="24">
        <v>451955.61000000004</v>
      </c>
      <c r="AC51" s="24">
        <v>164444.69999999998</v>
      </c>
      <c r="AD51" s="24">
        <v>3336.2000000000007</v>
      </c>
      <c r="AE51" s="24">
        <v>222694.25</v>
      </c>
      <c r="AF51" s="24">
        <v>0</v>
      </c>
      <c r="AG51" s="24">
        <v>1831470.7500000005</v>
      </c>
      <c r="AH51" s="24">
        <v>0</v>
      </c>
      <c r="AI51" s="24">
        <v>0</v>
      </c>
      <c r="AJ51" s="24">
        <v>310805.33</v>
      </c>
      <c r="AK51" s="24">
        <v>87205.119999999981</v>
      </c>
      <c r="AL51" s="24">
        <v>0</v>
      </c>
      <c r="AM51" s="24">
        <v>10771.87</v>
      </c>
      <c r="AN51" s="24">
        <v>0</v>
      </c>
      <c r="AO51" s="24">
        <v>0</v>
      </c>
      <c r="AP51" s="24">
        <v>422722.03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656449.18999999994</v>
      </c>
      <c r="AW51" s="24">
        <v>236.30999999999997</v>
      </c>
      <c r="AX51" s="24">
        <v>0</v>
      </c>
      <c r="AY51" s="24">
        <v>304100.92000000004</v>
      </c>
      <c r="AZ51" s="24">
        <v>0</v>
      </c>
      <c r="BA51" s="24">
        <v>54305.360000000008</v>
      </c>
      <c r="BB51" s="24">
        <v>7916.2899999999991</v>
      </c>
      <c r="BC51" s="24">
        <v>56882.279999999984</v>
      </c>
      <c r="BD51" s="24">
        <v>190514.31</v>
      </c>
      <c r="BE51" s="24">
        <v>3673703.89</v>
      </c>
      <c r="BF51" s="24">
        <v>135960.9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80645.05</v>
      </c>
      <c r="BM51" s="24">
        <v>0</v>
      </c>
      <c r="BN51" s="24">
        <v>321376.48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36031.370000000003</v>
      </c>
      <c r="BX51" s="24">
        <v>39617.67</v>
      </c>
      <c r="BY51" s="24">
        <v>108382.16999999998</v>
      </c>
      <c r="BZ51" s="24">
        <v>0</v>
      </c>
      <c r="CA51" s="24">
        <v>0</v>
      </c>
      <c r="CB51" s="24">
        <v>0</v>
      </c>
      <c r="CC51" s="24">
        <v>449904.82000000321</v>
      </c>
      <c r="CD51" s="20"/>
      <c r="CE51" s="32">
        <f>SUM(C51:CD51)</f>
        <v>19023664.25</v>
      </c>
    </row>
    <row r="52" spans="1:84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4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4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4" x14ac:dyDescent="0.35">
      <c r="A55" s="26" t="s">
        <v>221</v>
      </c>
      <c r="B55" s="20"/>
      <c r="C55" s="334">
        <v>6010</v>
      </c>
      <c r="D55" s="334">
        <v>6030</v>
      </c>
      <c r="E55" s="334">
        <v>6070</v>
      </c>
      <c r="F55" s="334">
        <v>6100</v>
      </c>
      <c r="G55" s="334">
        <v>6120</v>
      </c>
      <c r="H55" s="334">
        <v>6140</v>
      </c>
      <c r="I55" s="334">
        <v>6150</v>
      </c>
      <c r="J55" s="334">
        <v>6170</v>
      </c>
      <c r="K55" s="334">
        <v>6200</v>
      </c>
      <c r="L55" s="334">
        <v>6210</v>
      </c>
      <c r="M55" s="334">
        <v>6330</v>
      </c>
      <c r="N55" s="334">
        <v>6400</v>
      </c>
      <c r="O55" s="334">
        <v>7010</v>
      </c>
      <c r="P55" s="334">
        <v>7020</v>
      </c>
      <c r="Q55" s="334">
        <v>7030</v>
      </c>
      <c r="R55" s="334">
        <v>7040</v>
      </c>
      <c r="S55" s="334">
        <v>7050</v>
      </c>
      <c r="T55" s="334">
        <v>7060</v>
      </c>
      <c r="U55" s="334">
        <v>7070</v>
      </c>
      <c r="V55" s="334">
        <v>7110</v>
      </c>
      <c r="W55" s="334">
        <v>7120</v>
      </c>
      <c r="X55" s="334">
        <v>7130</v>
      </c>
      <c r="Y55" s="334">
        <v>7140</v>
      </c>
      <c r="Z55" s="334">
        <v>7150</v>
      </c>
      <c r="AA55" s="334">
        <v>7160</v>
      </c>
      <c r="AB55" s="334">
        <v>7170</v>
      </c>
      <c r="AC55" s="334">
        <v>7180</v>
      </c>
      <c r="AD55" s="334">
        <v>7190</v>
      </c>
      <c r="AE55" s="334">
        <v>7200</v>
      </c>
      <c r="AF55" s="334">
        <v>7220</v>
      </c>
      <c r="AG55" s="334">
        <v>7230</v>
      </c>
      <c r="AH55" s="334">
        <v>7240</v>
      </c>
      <c r="AI55" s="334">
        <v>7250</v>
      </c>
      <c r="AJ55" s="334">
        <v>7260</v>
      </c>
      <c r="AK55" s="334">
        <v>7310</v>
      </c>
      <c r="AL55" s="334">
        <v>7320</v>
      </c>
      <c r="AM55" s="334">
        <v>7330</v>
      </c>
      <c r="AN55" s="334">
        <v>7340</v>
      </c>
      <c r="AO55" s="334">
        <v>7350</v>
      </c>
      <c r="AP55" s="334">
        <v>7380</v>
      </c>
      <c r="AQ55" s="334">
        <v>7390</v>
      </c>
      <c r="AR55" s="334">
        <v>7400</v>
      </c>
      <c r="AS55" s="334">
        <v>7410</v>
      </c>
      <c r="AT55" s="334">
        <v>7420</v>
      </c>
      <c r="AU55" s="334">
        <v>7430</v>
      </c>
      <c r="AV55" s="334">
        <v>7490</v>
      </c>
      <c r="AW55" s="334">
        <v>8200</v>
      </c>
      <c r="AX55" s="334">
        <v>8310</v>
      </c>
      <c r="AY55" s="334">
        <v>8320</v>
      </c>
      <c r="AZ55" s="334">
        <v>8330</v>
      </c>
      <c r="BA55" s="334">
        <v>8350</v>
      </c>
      <c r="BB55" s="334">
        <v>8360</v>
      </c>
      <c r="BC55" s="334">
        <v>8370</v>
      </c>
      <c r="BD55" s="334">
        <v>8420</v>
      </c>
      <c r="BE55" s="334">
        <v>8430</v>
      </c>
      <c r="BF55" s="334">
        <v>8460</v>
      </c>
      <c r="BG55" s="334">
        <v>8470</v>
      </c>
      <c r="BH55" s="334">
        <v>8480</v>
      </c>
      <c r="BI55" s="334">
        <v>8490</v>
      </c>
      <c r="BJ55" s="334">
        <v>8510</v>
      </c>
      <c r="BK55" s="334">
        <v>8530</v>
      </c>
      <c r="BL55" s="334">
        <v>8560</v>
      </c>
      <c r="BM55" s="334">
        <v>8590</v>
      </c>
      <c r="BN55" s="334">
        <v>8610</v>
      </c>
      <c r="BO55" s="334">
        <v>8620</v>
      </c>
      <c r="BP55" s="334">
        <v>8630</v>
      </c>
      <c r="BQ55" s="334">
        <v>8640</v>
      </c>
      <c r="BR55" s="334">
        <v>8650</v>
      </c>
      <c r="BS55" s="334">
        <v>8660</v>
      </c>
      <c r="BT55" s="334">
        <v>8670</v>
      </c>
      <c r="BU55" s="334">
        <v>8680</v>
      </c>
      <c r="BV55" s="334">
        <v>8690</v>
      </c>
      <c r="BW55" s="334">
        <v>8700</v>
      </c>
      <c r="BX55" s="334">
        <v>8710</v>
      </c>
      <c r="BY55" s="334">
        <v>8720</v>
      </c>
      <c r="BZ55" s="334">
        <v>8730</v>
      </c>
      <c r="CA55" s="334">
        <v>8740</v>
      </c>
      <c r="CB55" s="334">
        <v>8770</v>
      </c>
      <c r="CC55" s="334">
        <v>8790</v>
      </c>
      <c r="CD55" s="22" t="s">
        <v>100</v>
      </c>
      <c r="CE55" s="334">
        <v>9999</v>
      </c>
    </row>
    <row r="56" spans="1:84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4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4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4" x14ac:dyDescent="0.35">
      <c r="A59" s="39" t="s">
        <v>246</v>
      </c>
      <c r="B59" s="32"/>
      <c r="C59" s="24">
        <v>42303</v>
      </c>
      <c r="D59" s="24">
        <v>27848</v>
      </c>
      <c r="E59" s="24">
        <v>32785</v>
      </c>
      <c r="F59" s="24">
        <v>3610</v>
      </c>
      <c r="G59" s="24">
        <v>10304</v>
      </c>
      <c r="H59" s="24">
        <v>1088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1786</v>
      </c>
      <c r="P59" s="24">
        <v>1246490</v>
      </c>
      <c r="Q59" s="24">
        <v>0</v>
      </c>
      <c r="R59" s="24">
        <v>0</v>
      </c>
      <c r="S59" s="314"/>
      <c r="T59" s="314"/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314"/>
      <c r="AC59" s="24">
        <v>0</v>
      </c>
      <c r="AD59" s="24">
        <v>0</v>
      </c>
      <c r="AE59" s="24">
        <v>128752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74462</v>
      </c>
      <c r="AL59" s="24">
        <v>0</v>
      </c>
      <c r="AM59" s="24">
        <v>5382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198875</v>
      </c>
      <c r="AW59" s="314"/>
      <c r="AX59" s="314"/>
      <c r="AY59" s="24">
        <v>396990</v>
      </c>
      <c r="AZ59" s="24"/>
      <c r="BA59" s="314"/>
      <c r="BB59" s="314"/>
      <c r="BC59" s="314"/>
      <c r="BD59" s="314"/>
      <c r="BE59" s="30">
        <v>685566.40999999992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>
        <f>SUM(C59:CD59)</f>
        <v>2856241.41</v>
      </c>
    </row>
    <row r="60" spans="1:84" s="225" customFormat="1" x14ac:dyDescent="0.35">
      <c r="A60" s="241" t="s">
        <v>247</v>
      </c>
      <c r="B60" s="242"/>
      <c r="C60" s="315">
        <v>342.06402324081313</v>
      </c>
      <c r="D60" s="315">
        <v>174.14663285285667</v>
      </c>
      <c r="E60" s="315">
        <v>180.66381024922413</v>
      </c>
      <c r="F60" s="315">
        <v>32.596099310603272</v>
      </c>
      <c r="G60" s="315">
        <v>61.146069169706024</v>
      </c>
      <c r="H60" s="315">
        <v>11.840293833994481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51.346198623103255</v>
      </c>
      <c r="P60" s="315">
        <v>78.362382181046243</v>
      </c>
      <c r="Q60" s="315">
        <v>0</v>
      </c>
      <c r="R60" s="315">
        <v>35.869913008784941</v>
      </c>
      <c r="S60" s="315">
        <v>25.751139722499843</v>
      </c>
      <c r="T60" s="315">
        <v>5.7636993142789468</v>
      </c>
      <c r="U60" s="315">
        <v>75.412529441724331</v>
      </c>
      <c r="V60" s="315">
        <v>0</v>
      </c>
      <c r="W60" s="315">
        <v>24.062902736429738</v>
      </c>
      <c r="X60" s="315">
        <v>13.804431504958297</v>
      </c>
      <c r="Y60" s="315">
        <v>34.530045885680821</v>
      </c>
      <c r="Z60" s="315">
        <v>7.4850184921253407</v>
      </c>
      <c r="AA60" s="315">
        <v>3.664960273470554</v>
      </c>
      <c r="AB60" s="315">
        <v>87.435681494871829</v>
      </c>
      <c r="AC60" s="315">
        <v>37.042288351090093</v>
      </c>
      <c r="AD60" s="315">
        <v>0</v>
      </c>
      <c r="AE60" s="315">
        <v>31.460627392950602</v>
      </c>
      <c r="AF60" s="315">
        <v>0</v>
      </c>
      <c r="AG60" s="315">
        <v>308.05933214958094</v>
      </c>
      <c r="AH60" s="315">
        <v>0</v>
      </c>
      <c r="AI60" s="315">
        <v>0</v>
      </c>
      <c r="AJ60" s="315">
        <v>86.347891084061942</v>
      </c>
      <c r="AK60" s="315">
        <v>17.627606161968824</v>
      </c>
      <c r="AL60" s="315">
        <v>0</v>
      </c>
      <c r="AM60" s="315">
        <v>0.98546575328966235</v>
      </c>
      <c r="AN60" s="315">
        <v>0</v>
      </c>
      <c r="AO60" s="315">
        <v>0</v>
      </c>
      <c r="AP60" s="315">
        <v>98.899308205630248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5">
        <v>123.20920066805354</v>
      </c>
      <c r="AW60" s="315">
        <v>58.182293142714755</v>
      </c>
      <c r="AX60" s="315">
        <v>0</v>
      </c>
      <c r="AY60" s="315">
        <v>63.989752046028819</v>
      </c>
      <c r="AZ60" s="315">
        <v>0</v>
      </c>
      <c r="BA60" s="315">
        <v>3.0841376708103923</v>
      </c>
      <c r="BB60" s="315">
        <v>17.338702737350864</v>
      </c>
      <c r="BC60" s="315">
        <v>14.548684929513881</v>
      </c>
      <c r="BD60" s="315">
        <v>22.378391092824877</v>
      </c>
      <c r="BE60" s="315">
        <v>25.566708900607296</v>
      </c>
      <c r="BF60" s="315">
        <v>74.099722592589089</v>
      </c>
      <c r="BG60" s="315">
        <v>0</v>
      </c>
      <c r="BH60" s="315">
        <v>0</v>
      </c>
      <c r="BI60" s="315">
        <v>0</v>
      </c>
      <c r="BJ60" s="315">
        <v>0</v>
      </c>
      <c r="BK60" s="315">
        <v>0</v>
      </c>
      <c r="BL60" s="315">
        <v>20.400205476657508</v>
      </c>
      <c r="BM60" s="315">
        <v>0</v>
      </c>
      <c r="BN60" s="315">
        <v>20.680939038262885</v>
      </c>
      <c r="BO60" s="315">
        <v>0</v>
      </c>
      <c r="BP60" s="315">
        <v>0</v>
      </c>
      <c r="BQ60" s="315">
        <v>0</v>
      </c>
      <c r="BR60" s="315">
        <v>0</v>
      </c>
      <c r="BS60" s="315">
        <v>0</v>
      </c>
      <c r="BT60" s="315">
        <v>0</v>
      </c>
      <c r="BU60" s="315">
        <v>0</v>
      </c>
      <c r="BV60" s="315">
        <v>0</v>
      </c>
      <c r="BW60" s="315">
        <v>0.76658150674430414</v>
      </c>
      <c r="BX60" s="315">
        <v>27.790268489343799</v>
      </c>
      <c r="BY60" s="315">
        <v>24.318019174750958</v>
      </c>
      <c r="BZ60" s="315">
        <v>6.5592397251288723</v>
      </c>
      <c r="CA60" s="315">
        <v>0</v>
      </c>
      <c r="CB60" s="315">
        <v>0</v>
      </c>
      <c r="CC60" s="315">
        <v>75.34371848282963</v>
      </c>
      <c r="CD60" s="247" t="s">
        <v>233</v>
      </c>
      <c r="CE60" s="268">
        <f t="shared" ref="CE60:CE68" si="4">SUM(C60:CD60)</f>
        <v>2404.6249161089559</v>
      </c>
    </row>
    <row r="61" spans="1:84" x14ac:dyDescent="0.35">
      <c r="A61" s="39" t="s">
        <v>248</v>
      </c>
      <c r="B61" s="20"/>
      <c r="C61" s="24">
        <v>48566477.329999998</v>
      </c>
      <c r="D61" s="24">
        <v>26026702.27</v>
      </c>
      <c r="E61" s="24">
        <v>22648022.280000001</v>
      </c>
      <c r="F61" s="24">
        <v>4190689.14</v>
      </c>
      <c r="G61" s="24">
        <v>6659454.1600000001</v>
      </c>
      <c r="H61" s="24">
        <v>1549166.81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9729165.9700000007</v>
      </c>
      <c r="P61" s="24">
        <v>9498821.7599999998</v>
      </c>
      <c r="Q61" s="24">
        <v>0</v>
      </c>
      <c r="R61" s="24">
        <v>4923699.63</v>
      </c>
      <c r="S61" s="24">
        <v>1733742.78</v>
      </c>
      <c r="T61" s="24">
        <v>729688.63</v>
      </c>
      <c r="U61" s="24">
        <v>6082172.5999999996</v>
      </c>
      <c r="V61" s="24">
        <v>0</v>
      </c>
      <c r="W61" s="24">
        <v>3177265.8200000003</v>
      </c>
      <c r="X61" s="24">
        <v>1973071.5600000003</v>
      </c>
      <c r="Y61" s="24">
        <v>4081757.3</v>
      </c>
      <c r="Z61" s="24">
        <v>863421.42999999993</v>
      </c>
      <c r="AA61" s="24">
        <v>422146.88</v>
      </c>
      <c r="AB61" s="24">
        <v>10317807.029999999</v>
      </c>
      <c r="AC61" s="24">
        <v>4395178.1500000004</v>
      </c>
      <c r="AD61" s="24">
        <v>0</v>
      </c>
      <c r="AE61" s="24">
        <v>2865446.0900000003</v>
      </c>
      <c r="AF61" s="24">
        <v>0</v>
      </c>
      <c r="AG61" s="24">
        <v>46866537.499999993</v>
      </c>
      <c r="AH61" s="24">
        <v>0</v>
      </c>
      <c r="AI61" s="24">
        <v>0</v>
      </c>
      <c r="AJ61" s="24">
        <v>13891077.32</v>
      </c>
      <c r="AK61" s="24">
        <v>1747667.37</v>
      </c>
      <c r="AL61" s="24">
        <v>0</v>
      </c>
      <c r="AM61" s="24">
        <v>101338.46000000002</v>
      </c>
      <c r="AN61" s="24">
        <v>0</v>
      </c>
      <c r="AO61" s="24">
        <v>0</v>
      </c>
      <c r="AP61" s="24">
        <v>17327146.66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18381413.800000001</v>
      </c>
      <c r="AW61" s="24">
        <v>5740316.5100000007</v>
      </c>
      <c r="AX61" s="24">
        <v>0</v>
      </c>
      <c r="AY61" s="24">
        <v>3618932.27</v>
      </c>
      <c r="AZ61" s="24">
        <v>0</v>
      </c>
      <c r="BA61" s="24">
        <v>125796.9</v>
      </c>
      <c r="BB61" s="24">
        <v>2027669.6900000002</v>
      </c>
      <c r="BC61" s="24">
        <v>1743432.3799999997</v>
      </c>
      <c r="BD61" s="24">
        <v>1046722.04</v>
      </c>
      <c r="BE61" s="24">
        <v>2651978.8299999996</v>
      </c>
      <c r="BF61" s="24">
        <v>3777251.55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1102723.3600000001</v>
      </c>
      <c r="BM61" s="24">
        <v>0</v>
      </c>
      <c r="BN61" s="24">
        <v>3695775.66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238834.91999999995</v>
      </c>
      <c r="BX61" s="24">
        <v>3455294.14</v>
      </c>
      <c r="BY61" s="24">
        <v>4467338.7</v>
      </c>
      <c r="BZ61" s="24">
        <v>1059529.3899999999</v>
      </c>
      <c r="CA61" s="24">
        <v>0</v>
      </c>
      <c r="CB61" s="24">
        <v>0</v>
      </c>
      <c r="CC61" s="24">
        <v>14186027.529999999</v>
      </c>
      <c r="CD61" s="29" t="s">
        <v>233</v>
      </c>
      <c r="CE61" s="32">
        <f t="shared" si="4"/>
        <v>317686702.59999996</v>
      </c>
    </row>
    <row r="62" spans="1:84" x14ac:dyDescent="0.35">
      <c r="A62" s="39" t="s">
        <v>9</v>
      </c>
      <c r="B62" s="20"/>
      <c r="C62" s="32">
        <f>ROUND(C47+C48,0)</f>
        <v>6735249</v>
      </c>
      <c r="D62" s="32">
        <f t="shared" ref="D62:BO62" si="5">ROUND(D47+D48,0)</f>
        <v>3254177</v>
      </c>
      <c r="E62" s="32">
        <f t="shared" si="5"/>
        <v>3679218</v>
      </c>
      <c r="F62" s="32">
        <f t="shared" si="5"/>
        <v>805060</v>
      </c>
      <c r="G62" s="32">
        <f t="shared" si="5"/>
        <v>1321891</v>
      </c>
      <c r="H62" s="32">
        <f t="shared" si="5"/>
        <v>318189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1026323</v>
      </c>
      <c r="P62" s="32">
        <f t="shared" si="5"/>
        <v>1709473</v>
      </c>
      <c r="Q62" s="32">
        <f t="shared" si="5"/>
        <v>0</v>
      </c>
      <c r="R62" s="32">
        <f t="shared" si="5"/>
        <v>880295</v>
      </c>
      <c r="S62" s="32">
        <f t="shared" si="5"/>
        <v>561800</v>
      </c>
      <c r="T62" s="32">
        <f t="shared" si="5"/>
        <v>157777</v>
      </c>
      <c r="U62" s="32">
        <f t="shared" si="5"/>
        <v>1581002</v>
      </c>
      <c r="V62" s="32">
        <f t="shared" si="5"/>
        <v>0</v>
      </c>
      <c r="W62" s="32">
        <f t="shared" si="5"/>
        <v>574922</v>
      </c>
      <c r="X62" s="32">
        <f t="shared" si="5"/>
        <v>246694</v>
      </c>
      <c r="Y62" s="32">
        <f t="shared" si="5"/>
        <v>816550</v>
      </c>
      <c r="Z62" s="32">
        <f t="shared" si="5"/>
        <v>190382</v>
      </c>
      <c r="AA62" s="32">
        <f t="shared" si="5"/>
        <v>95555</v>
      </c>
      <c r="AB62" s="32">
        <f t="shared" si="5"/>
        <v>2271302</v>
      </c>
      <c r="AC62" s="32">
        <f t="shared" si="5"/>
        <v>844049</v>
      </c>
      <c r="AD62" s="32">
        <f t="shared" si="5"/>
        <v>0</v>
      </c>
      <c r="AE62" s="32">
        <f t="shared" si="5"/>
        <v>764977</v>
      </c>
      <c r="AF62" s="32">
        <f t="shared" si="5"/>
        <v>0</v>
      </c>
      <c r="AG62" s="32">
        <f t="shared" si="5"/>
        <v>5567133</v>
      </c>
      <c r="AH62" s="32">
        <f t="shared" si="5"/>
        <v>0</v>
      </c>
      <c r="AI62" s="32">
        <f t="shared" si="5"/>
        <v>0</v>
      </c>
      <c r="AJ62" s="32">
        <f t="shared" si="5"/>
        <v>2386923</v>
      </c>
      <c r="AK62" s="32">
        <f t="shared" si="5"/>
        <v>440232</v>
      </c>
      <c r="AL62" s="32">
        <f t="shared" si="5"/>
        <v>0</v>
      </c>
      <c r="AM62" s="32">
        <f t="shared" si="5"/>
        <v>25007</v>
      </c>
      <c r="AN62" s="32">
        <f t="shared" si="5"/>
        <v>0</v>
      </c>
      <c r="AO62" s="32">
        <f t="shared" si="5"/>
        <v>0</v>
      </c>
      <c r="AP62" s="32">
        <f t="shared" si="5"/>
        <v>2762953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3245880</v>
      </c>
      <c r="AW62" s="32">
        <f t="shared" si="5"/>
        <v>1509571</v>
      </c>
      <c r="AX62" s="32">
        <f t="shared" si="5"/>
        <v>0</v>
      </c>
      <c r="AY62" s="32">
        <f t="shared" si="5"/>
        <v>1382649</v>
      </c>
      <c r="AZ62" s="32">
        <f t="shared" si="5"/>
        <v>0</v>
      </c>
      <c r="BA62" s="32">
        <f t="shared" si="5"/>
        <v>62163</v>
      </c>
      <c r="BB62" s="32">
        <f t="shared" si="5"/>
        <v>425086</v>
      </c>
      <c r="BC62" s="32">
        <f t="shared" si="5"/>
        <v>225550</v>
      </c>
      <c r="BD62" s="32">
        <f t="shared" si="5"/>
        <v>464365</v>
      </c>
      <c r="BE62" s="32">
        <f t="shared" si="5"/>
        <v>646692</v>
      </c>
      <c r="BF62" s="32">
        <f t="shared" si="5"/>
        <v>1528567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433169</v>
      </c>
      <c r="BM62" s="32">
        <f t="shared" si="5"/>
        <v>0</v>
      </c>
      <c r="BN62" s="32">
        <f t="shared" si="5"/>
        <v>939929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22320</v>
      </c>
      <c r="BX62" s="32">
        <f t="shared" si="6"/>
        <v>676715</v>
      </c>
      <c r="BY62" s="32">
        <f t="shared" si="6"/>
        <v>739410</v>
      </c>
      <c r="BZ62" s="32">
        <f t="shared" si="6"/>
        <v>119186</v>
      </c>
      <c r="CA62" s="32">
        <f t="shared" si="6"/>
        <v>0</v>
      </c>
      <c r="CB62" s="32">
        <f t="shared" si="6"/>
        <v>0</v>
      </c>
      <c r="CC62" s="32">
        <f t="shared" si="6"/>
        <v>1891287</v>
      </c>
      <c r="CD62" s="29" t="s">
        <v>233</v>
      </c>
      <c r="CE62" s="32">
        <f t="shared" si="4"/>
        <v>53329672</v>
      </c>
    </row>
    <row r="63" spans="1:84" x14ac:dyDescent="0.35">
      <c r="A63" s="39" t="s">
        <v>249</v>
      </c>
      <c r="B63" s="20"/>
      <c r="C63" s="24">
        <v>0</v>
      </c>
      <c r="D63" s="24">
        <v>528674.85</v>
      </c>
      <c r="E63" s="24">
        <v>0</v>
      </c>
      <c r="F63" s="24">
        <v>0</v>
      </c>
      <c r="G63" s="24">
        <v>2230.5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534979.62999999989</v>
      </c>
      <c r="Q63" s="24">
        <v>0</v>
      </c>
      <c r="R63" s="24">
        <v>2835797.2600000002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4615395.41</v>
      </c>
      <c r="AH63" s="24">
        <v>0</v>
      </c>
      <c r="AI63" s="24">
        <v>0</v>
      </c>
      <c r="AJ63" s="24">
        <v>91.78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2088882.4400000002</v>
      </c>
      <c r="AW63" s="24">
        <v>375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160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100079.52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992024.73</v>
      </c>
      <c r="BX63" s="24">
        <v>0</v>
      </c>
      <c r="BY63" s="24">
        <v>5646.63</v>
      </c>
      <c r="BZ63" s="24">
        <v>0</v>
      </c>
      <c r="CA63" s="24">
        <v>0</v>
      </c>
      <c r="CB63" s="24">
        <v>0</v>
      </c>
      <c r="CC63" s="24">
        <v>19036629.900000002</v>
      </c>
      <c r="CD63" s="29" t="s">
        <v>233</v>
      </c>
      <c r="CE63" s="32">
        <f t="shared" si="4"/>
        <v>30740967.650000002</v>
      </c>
    </row>
    <row r="64" spans="1:84" x14ac:dyDescent="0.35">
      <c r="A64" s="39" t="s">
        <v>250</v>
      </c>
      <c r="B64" s="20"/>
      <c r="C64" s="24">
        <v>5283413.9099999992</v>
      </c>
      <c r="D64" s="24">
        <v>1651875.6800000002</v>
      </c>
      <c r="E64" s="24">
        <v>2053234.9500000002</v>
      </c>
      <c r="F64" s="24">
        <v>201535.11000000002</v>
      </c>
      <c r="G64" s="24">
        <v>361315.55999999994</v>
      </c>
      <c r="H64" s="24">
        <v>51457.33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953140.03</v>
      </c>
      <c r="P64" s="24">
        <v>20710631.349999998</v>
      </c>
      <c r="Q64" s="24">
        <v>0</v>
      </c>
      <c r="R64" s="24">
        <v>1423140.92</v>
      </c>
      <c r="S64" s="24">
        <v>597243.92000000004</v>
      </c>
      <c r="T64" s="24">
        <v>524897.82000000007</v>
      </c>
      <c r="U64" s="24">
        <v>6768209.2200000007</v>
      </c>
      <c r="V64" s="24">
        <v>0</v>
      </c>
      <c r="W64" s="24">
        <v>484432.57999999996</v>
      </c>
      <c r="X64" s="24">
        <v>474836.69999999995</v>
      </c>
      <c r="Y64" s="24">
        <v>3138490.1100000003</v>
      </c>
      <c r="Z64" s="24">
        <v>2318266.4500000002</v>
      </c>
      <c r="AA64" s="24">
        <v>376811.38</v>
      </c>
      <c r="AB64" s="24">
        <v>15862210.739999998</v>
      </c>
      <c r="AC64" s="24">
        <v>754057.69000000006</v>
      </c>
      <c r="AD64" s="24">
        <v>34619.06</v>
      </c>
      <c r="AE64" s="24">
        <v>66646.829999999987</v>
      </c>
      <c r="AF64" s="24">
        <v>0</v>
      </c>
      <c r="AG64" s="24">
        <v>6344003.7800000003</v>
      </c>
      <c r="AH64" s="24">
        <v>0</v>
      </c>
      <c r="AI64" s="24">
        <v>0</v>
      </c>
      <c r="AJ64" s="24">
        <v>1805964.9300000002</v>
      </c>
      <c r="AK64" s="24">
        <v>27190.619999999992</v>
      </c>
      <c r="AL64" s="24">
        <v>0</v>
      </c>
      <c r="AM64" s="24">
        <v>16.490000000000002</v>
      </c>
      <c r="AN64" s="24">
        <v>0</v>
      </c>
      <c r="AO64" s="24">
        <v>0</v>
      </c>
      <c r="AP64" s="24">
        <v>1519919.0899999999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586762.67999999993</v>
      </c>
      <c r="AW64" s="24">
        <v>30766.360000000004</v>
      </c>
      <c r="AX64" s="24">
        <v>0</v>
      </c>
      <c r="AY64" s="24">
        <v>1628312.44</v>
      </c>
      <c r="AZ64" s="24">
        <v>0</v>
      </c>
      <c r="BA64" s="24">
        <v>5951</v>
      </c>
      <c r="BB64" s="24">
        <v>6418.39</v>
      </c>
      <c r="BC64" s="24">
        <v>2071.42</v>
      </c>
      <c r="BD64" s="24">
        <v>34513.16000000004</v>
      </c>
      <c r="BE64" s="24">
        <v>103149.73999999999</v>
      </c>
      <c r="BF64" s="24">
        <v>468859.2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26009.39</v>
      </c>
      <c r="BM64" s="24">
        <v>0</v>
      </c>
      <c r="BN64" s="24">
        <v>217545.51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73244.709999999992</v>
      </c>
      <c r="BX64" s="24">
        <v>12900.65</v>
      </c>
      <c r="BY64" s="24">
        <v>61664.000000000007</v>
      </c>
      <c r="BZ64" s="24">
        <v>903.23</v>
      </c>
      <c r="CA64" s="24">
        <v>0</v>
      </c>
      <c r="CB64" s="24">
        <v>0</v>
      </c>
      <c r="CC64" s="24">
        <v>214049.74000000008</v>
      </c>
      <c r="CD64" s="29" t="s">
        <v>233</v>
      </c>
      <c r="CE64" s="32">
        <f t="shared" si="4"/>
        <v>77260683.87000002</v>
      </c>
    </row>
    <row r="65" spans="1:83" x14ac:dyDescent="0.35">
      <c r="A65" s="39" t="s">
        <v>251</v>
      </c>
      <c r="B65" s="20"/>
      <c r="C65" s="24">
        <v>262730.87</v>
      </c>
      <c r="D65" s="24">
        <v>130431.28</v>
      </c>
      <c r="E65" s="24">
        <v>185887.93</v>
      </c>
      <c r="F65" s="24">
        <v>45102.74</v>
      </c>
      <c r="G65" s="24">
        <v>63283.45</v>
      </c>
      <c r="H65" s="24">
        <v>26925.160000000003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58848.35</v>
      </c>
      <c r="P65" s="24">
        <v>144156.84</v>
      </c>
      <c r="Q65" s="24">
        <v>0</v>
      </c>
      <c r="R65" s="24">
        <v>47418.52</v>
      </c>
      <c r="S65" s="24">
        <v>18656.66</v>
      </c>
      <c r="T65" s="24">
        <v>2506.15</v>
      </c>
      <c r="U65" s="24">
        <v>26664.6</v>
      </c>
      <c r="V65" s="24">
        <v>618.97</v>
      </c>
      <c r="W65" s="24">
        <v>24241.14</v>
      </c>
      <c r="X65" s="24">
        <v>6151.09</v>
      </c>
      <c r="Y65" s="24">
        <v>28249.75</v>
      </c>
      <c r="Z65" s="24">
        <v>4700.21</v>
      </c>
      <c r="AA65" s="24">
        <v>13118.77</v>
      </c>
      <c r="AB65" s="24">
        <v>58638.64</v>
      </c>
      <c r="AC65" s="24">
        <v>3950.51</v>
      </c>
      <c r="AD65" s="24">
        <v>521.98</v>
      </c>
      <c r="AE65" s="24">
        <v>25307.05</v>
      </c>
      <c r="AF65" s="24">
        <v>0</v>
      </c>
      <c r="AG65" s="24">
        <v>258289.02000000002</v>
      </c>
      <c r="AH65" s="24">
        <v>0</v>
      </c>
      <c r="AI65" s="24">
        <v>0</v>
      </c>
      <c r="AJ65" s="24">
        <v>83130.94</v>
      </c>
      <c r="AK65" s="24">
        <v>12660.17</v>
      </c>
      <c r="AL65" s="24">
        <v>0</v>
      </c>
      <c r="AM65" s="24">
        <v>1663.44</v>
      </c>
      <c r="AN65" s="24">
        <v>0</v>
      </c>
      <c r="AO65" s="24">
        <v>0</v>
      </c>
      <c r="AP65" s="24">
        <v>27123.46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74551.02</v>
      </c>
      <c r="AW65" s="24">
        <v>0</v>
      </c>
      <c r="AX65" s="24">
        <v>0</v>
      </c>
      <c r="AY65" s="24">
        <v>48182.559999999998</v>
      </c>
      <c r="AZ65" s="24">
        <v>0</v>
      </c>
      <c r="BA65" s="24">
        <v>8355.89</v>
      </c>
      <c r="BB65" s="24">
        <v>4186.0099999999993</v>
      </c>
      <c r="BC65" s="24">
        <v>8263.7099999999991</v>
      </c>
      <c r="BD65" s="24">
        <v>29399.200000000001</v>
      </c>
      <c r="BE65" s="24">
        <v>497192.46</v>
      </c>
      <c r="BF65" s="24">
        <v>27174.62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12751.26</v>
      </c>
      <c r="BM65" s="24">
        <v>0</v>
      </c>
      <c r="BN65" s="24">
        <v>17079.43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5883.97</v>
      </c>
      <c r="BX65" s="24">
        <v>27026.02</v>
      </c>
      <c r="BY65" s="24">
        <v>9917.4</v>
      </c>
      <c r="BZ65" s="24">
        <v>0</v>
      </c>
      <c r="CA65" s="24">
        <v>0</v>
      </c>
      <c r="CB65" s="24">
        <v>0</v>
      </c>
      <c r="CC65" s="24">
        <v>53885.77</v>
      </c>
      <c r="CD65" s="29" t="s">
        <v>233</v>
      </c>
      <c r="CE65" s="32">
        <f t="shared" si="4"/>
        <v>2384827.0099999998</v>
      </c>
    </row>
    <row r="66" spans="1:83" x14ac:dyDescent="0.35">
      <c r="A66" s="39" t="s">
        <v>252</v>
      </c>
      <c r="B66" s="20"/>
      <c r="C66" s="24">
        <v>1607271.4</v>
      </c>
      <c r="D66" s="24">
        <v>1904264.14</v>
      </c>
      <c r="E66" s="24">
        <v>3268380.81</v>
      </c>
      <c r="F66" s="24">
        <v>515748.98</v>
      </c>
      <c r="G66" s="24">
        <v>390979.26</v>
      </c>
      <c r="H66" s="24">
        <v>45906.33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198719</v>
      </c>
      <c r="P66" s="24">
        <v>5802523.2300000004</v>
      </c>
      <c r="Q66" s="24">
        <v>0</v>
      </c>
      <c r="R66" s="24">
        <v>988144.47</v>
      </c>
      <c r="S66" s="24">
        <v>-3034069.38</v>
      </c>
      <c r="T66" s="24">
        <v>12866.94</v>
      </c>
      <c r="U66" s="24">
        <v>20735848.52</v>
      </c>
      <c r="V66" s="24">
        <v>0</v>
      </c>
      <c r="W66" s="24">
        <v>1905378.53</v>
      </c>
      <c r="X66" s="24">
        <v>370867.64</v>
      </c>
      <c r="Y66" s="24">
        <v>332857.33</v>
      </c>
      <c r="Z66" s="24">
        <v>129510.44</v>
      </c>
      <c r="AA66" s="24">
        <v>48030.559999999998</v>
      </c>
      <c r="AB66" s="24">
        <v>355059.8</v>
      </c>
      <c r="AC66" s="24">
        <v>68857.2</v>
      </c>
      <c r="AD66" s="24">
        <v>4872242.3099999996</v>
      </c>
      <c r="AE66" s="24">
        <v>5283.89</v>
      </c>
      <c r="AF66" s="24">
        <v>0</v>
      </c>
      <c r="AG66" s="24">
        <v>5250738.8499999996</v>
      </c>
      <c r="AH66" s="24">
        <v>2536.9</v>
      </c>
      <c r="AI66" s="24">
        <v>0</v>
      </c>
      <c r="AJ66" s="24">
        <v>-1374285.04</v>
      </c>
      <c r="AK66" s="24">
        <v>11529.86</v>
      </c>
      <c r="AL66" s="24">
        <v>0</v>
      </c>
      <c r="AM66" s="24">
        <v>-144961.22</v>
      </c>
      <c r="AN66" s="24">
        <v>0</v>
      </c>
      <c r="AO66" s="24">
        <v>0</v>
      </c>
      <c r="AP66" s="24">
        <v>93727.59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-2044981.57</v>
      </c>
      <c r="AW66" s="24">
        <v>994.88</v>
      </c>
      <c r="AX66" s="24">
        <v>0</v>
      </c>
      <c r="AY66" s="24">
        <v>51179.79</v>
      </c>
      <c r="AZ66" s="24">
        <v>0</v>
      </c>
      <c r="BA66" s="24">
        <v>-336426.32</v>
      </c>
      <c r="BB66" s="24">
        <v>4145.67</v>
      </c>
      <c r="BC66" s="24">
        <v>1423.13</v>
      </c>
      <c r="BD66" s="24">
        <v>7013.22</v>
      </c>
      <c r="BE66" s="24">
        <v>2044744.92</v>
      </c>
      <c r="BF66" s="24">
        <v>173545.79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88</v>
      </c>
      <c r="BM66" s="24">
        <v>0</v>
      </c>
      <c r="BN66" s="24">
        <v>-405490.37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2086.81</v>
      </c>
      <c r="BX66" s="24">
        <v>243458.58</v>
      </c>
      <c r="BY66" s="24">
        <v>429580.71</v>
      </c>
      <c r="BZ66" s="24">
        <v>-2671896.04</v>
      </c>
      <c r="CA66" s="24">
        <v>0</v>
      </c>
      <c r="CB66" s="24">
        <v>0</v>
      </c>
      <c r="CC66" s="24">
        <f>22802055.27+106029370.52</f>
        <v>128831425.78999999</v>
      </c>
      <c r="CD66" s="29" t="s">
        <v>233</v>
      </c>
      <c r="CE66" s="32">
        <f t="shared" si="4"/>
        <v>170694851.33000001</v>
      </c>
    </row>
    <row r="67" spans="1:83" x14ac:dyDescent="0.35">
      <c r="A67" s="39" t="s">
        <v>11</v>
      </c>
      <c r="B67" s="20"/>
      <c r="C67" s="32">
        <f t="shared" ref="C67:BN67" si="7">ROUND(C51+C52,0)</f>
        <v>2169464</v>
      </c>
      <c r="D67" s="32">
        <f t="shared" si="7"/>
        <v>928417</v>
      </c>
      <c r="E67" s="32">
        <f t="shared" si="7"/>
        <v>1406189</v>
      </c>
      <c r="F67" s="32">
        <f t="shared" si="7"/>
        <v>294843</v>
      </c>
      <c r="G67" s="32">
        <f t="shared" si="7"/>
        <v>413418</v>
      </c>
      <c r="H67" s="32">
        <f t="shared" si="7"/>
        <v>175109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424549</v>
      </c>
      <c r="P67" s="32">
        <f t="shared" si="7"/>
        <v>1843691</v>
      </c>
      <c r="Q67" s="32">
        <f t="shared" si="7"/>
        <v>0</v>
      </c>
      <c r="R67" s="32">
        <f t="shared" si="7"/>
        <v>504969</v>
      </c>
      <c r="S67" s="32">
        <f t="shared" si="7"/>
        <v>131940</v>
      </c>
      <c r="T67" s="32">
        <f t="shared" si="7"/>
        <v>13336</v>
      </c>
      <c r="U67" s="32">
        <f t="shared" si="7"/>
        <v>191149</v>
      </c>
      <c r="V67" s="32">
        <f t="shared" si="7"/>
        <v>3999</v>
      </c>
      <c r="W67" s="32">
        <f t="shared" si="7"/>
        <v>147450</v>
      </c>
      <c r="X67" s="32">
        <f t="shared" si="7"/>
        <v>141428</v>
      </c>
      <c r="Y67" s="32">
        <f t="shared" si="7"/>
        <v>358341</v>
      </c>
      <c r="Z67" s="32">
        <f t="shared" si="7"/>
        <v>104948</v>
      </c>
      <c r="AA67" s="32">
        <f t="shared" si="7"/>
        <v>148991</v>
      </c>
      <c r="AB67" s="32">
        <f t="shared" si="7"/>
        <v>451956</v>
      </c>
      <c r="AC67" s="32">
        <f t="shared" si="7"/>
        <v>164445</v>
      </c>
      <c r="AD67" s="32">
        <f t="shared" si="7"/>
        <v>3336</v>
      </c>
      <c r="AE67" s="32">
        <f t="shared" si="7"/>
        <v>222694</v>
      </c>
      <c r="AF67" s="32">
        <f t="shared" si="7"/>
        <v>0</v>
      </c>
      <c r="AG67" s="32">
        <f t="shared" si="7"/>
        <v>1831471</v>
      </c>
      <c r="AH67" s="32">
        <f t="shared" si="7"/>
        <v>0</v>
      </c>
      <c r="AI67" s="32">
        <f t="shared" si="7"/>
        <v>0</v>
      </c>
      <c r="AJ67" s="32">
        <f t="shared" si="7"/>
        <v>310805</v>
      </c>
      <c r="AK67" s="32">
        <f t="shared" si="7"/>
        <v>87205</v>
      </c>
      <c r="AL67" s="32">
        <f t="shared" si="7"/>
        <v>0</v>
      </c>
      <c r="AM67" s="32">
        <f t="shared" si="7"/>
        <v>10772</v>
      </c>
      <c r="AN67" s="32">
        <f t="shared" si="7"/>
        <v>0</v>
      </c>
      <c r="AO67" s="32">
        <f t="shared" si="7"/>
        <v>0</v>
      </c>
      <c r="AP67" s="32">
        <f t="shared" si="7"/>
        <v>422722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656449</v>
      </c>
      <c r="AW67" s="32">
        <f t="shared" si="7"/>
        <v>236</v>
      </c>
      <c r="AX67" s="32">
        <f t="shared" si="7"/>
        <v>0</v>
      </c>
      <c r="AY67" s="32">
        <f t="shared" si="7"/>
        <v>304101</v>
      </c>
      <c r="AZ67" s="32">
        <f t="shared" si="7"/>
        <v>0</v>
      </c>
      <c r="BA67" s="32">
        <f t="shared" si="7"/>
        <v>54305</v>
      </c>
      <c r="BB67" s="32">
        <f t="shared" si="7"/>
        <v>7916</v>
      </c>
      <c r="BC67" s="32">
        <f t="shared" si="7"/>
        <v>56882</v>
      </c>
      <c r="BD67" s="32">
        <f t="shared" si="7"/>
        <v>190514</v>
      </c>
      <c r="BE67" s="32">
        <f t="shared" si="7"/>
        <v>3673704</v>
      </c>
      <c r="BF67" s="32">
        <f t="shared" si="7"/>
        <v>135961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80645</v>
      </c>
      <c r="BM67" s="32">
        <f t="shared" si="7"/>
        <v>0</v>
      </c>
      <c r="BN67" s="32">
        <f t="shared" si="7"/>
        <v>321376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36031</v>
      </c>
      <c r="BX67" s="32">
        <f t="shared" si="8"/>
        <v>39618</v>
      </c>
      <c r="BY67" s="32">
        <f t="shared" si="8"/>
        <v>108382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449905</v>
      </c>
      <c r="CD67" s="29" t="s">
        <v>233</v>
      </c>
      <c r="CE67" s="32">
        <f t="shared" si="4"/>
        <v>19023662</v>
      </c>
    </row>
    <row r="68" spans="1:83" x14ac:dyDescent="0.35">
      <c r="A68" s="39" t="s">
        <v>253</v>
      </c>
      <c r="B68" s="32"/>
      <c r="C68" s="24">
        <v>454164.56000000006</v>
      </c>
      <c r="D68" s="24">
        <v>279234.09000000008</v>
      </c>
      <c r="E68" s="24">
        <v>222685.52</v>
      </c>
      <c r="F68" s="24">
        <v>11780.94</v>
      </c>
      <c r="G68" s="24">
        <v>54520.130000000005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422.5</v>
      </c>
      <c r="P68" s="24">
        <v>1516823.3399999999</v>
      </c>
      <c r="Q68" s="24">
        <v>0</v>
      </c>
      <c r="R68" s="24">
        <v>123.2</v>
      </c>
      <c r="S68" s="24">
        <v>96.800000000000011</v>
      </c>
      <c r="T68" s="24">
        <v>0</v>
      </c>
      <c r="U68" s="24">
        <v>13053.720000000001</v>
      </c>
      <c r="V68" s="24">
        <v>0</v>
      </c>
      <c r="W68" s="24">
        <v>0</v>
      </c>
      <c r="X68" s="24">
        <v>0</v>
      </c>
      <c r="Y68" s="24">
        <v>0</v>
      </c>
      <c r="Z68" s="24">
        <v>278.12999999999994</v>
      </c>
      <c r="AA68" s="24">
        <v>0</v>
      </c>
      <c r="AB68" s="24">
        <v>0</v>
      </c>
      <c r="AC68" s="24">
        <v>69267.28</v>
      </c>
      <c r="AD68" s="24">
        <v>0</v>
      </c>
      <c r="AE68" s="24">
        <v>0</v>
      </c>
      <c r="AF68" s="24">
        <v>0</v>
      </c>
      <c r="AG68" s="24">
        <v>2138251.8400000003</v>
      </c>
      <c r="AH68" s="24">
        <v>0</v>
      </c>
      <c r="AI68" s="24">
        <v>0</v>
      </c>
      <c r="AJ68" s="24">
        <v>843451.11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1970287.61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560533.42000000004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4911.9799999999996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554328.75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265767.78999999998</v>
      </c>
      <c r="CD68" s="29" t="s">
        <v>233</v>
      </c>
      <c r="CE68" s="32">
        <f t="shared" si="4"/>
        <v>8959982.7100000009</v>
      </c>
    </row>
    <row r="69" spans="1:83" x14ac:dyDescent="0.35">
      <c r="A69" s="39" t="s">
        <v>254</v>
      </c>
      <c r="B69" s="20"/>
      <c r="C69" s="32">
        <f t="shared" ref="C69:BN69" si="9">SUM(C70:C83)</f>
        <v>304880.32000000007</v>
      </c>
      <c r="D69" s="32">
        <f t="shared" si="9"/>
        <v>32952.559999999969</v>
      </c>
      <c r="E69" s="32">
        <f t="shared" si="9"/>
        <v>57674.479999999981</v>
      </c>
      <c r="F69" s="32">
        <f t="shared" si="9"/>
        <v>26878.709999999985</v>
      </c>
      <c r="G69" s="32">
        <f t="shared" si="9"/>
        <v>76308.590000000011</v>
      </c>
      <c r="H69" s="32">
        <f t="shared" si="9"/>
        <v>-578.20000000000437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20983.980000000018</v>
      </c>
      <c r="P69" s="32">
        <f t="shared" si="9"/>
        <v>29076.08999999988</v>
      </c>
      <c r="Q69" s="32">
        <f t="shared" si="9"/>
        <v>0</v>
      </c>
      <c r="R69" s="32">
        <f t="shared" si="9"/>
        <v>29682.409999999996</v>
      </c>
      <c r="S69" s="32">
        <f t="shared" si="9"/>
        <v>6308.7099999999955</v>
      </c>
      <c r="T69" s="32">
        <f t="shared" si="9"/>
        <v>1268.3900000000008</v>
      </c>
      <c r="U69" s="32">
        <f t="shared" si="9"/>
        <v>89254.170000000013</v>
      </c>
      <c r="V69" s="32">
        <f t="shared" si="9"/>
        <v>339.66000000000008</v>
      </c>
      <c r="W69" s="32">
        <f t="shared" si="9"/>
        <v>10868.169999999984</v>
      </c>
      <c r="X69" s="32">
        <f t="shared" si="9"/>
        <v>13375.119999999999</v>
      </c>
      <c r="Y69" s="32">
        <f t="shared" si="9"/>
        <v>17490.669999999984</v>
      </c>
      <c r="Z69" s="32">
        <f t="shared" si="9"/>
        <v>3049.2200000000003</v>
      </c>
      <c r="AA69" s="32">
        <f t="shared" si="9"/>
        <v>7164.2200000000012</v>
      </c>
      <c r="AB69" s="32">
        <f t="shared" si="9"/>
        <v>25481.760000000068</v>
      </c>
      <c r="AC69" s="32">
        <f t="shared" si="9"/>
        <v>30692.439999999995</v>
      </c>
      <c r="AD69" s="32">
        <f t="shared" si="9"/>
        <v>286.55999999999358</v>
      </c>
      <c r="AE69" s="32">
        <f t="shared" si="9"/>
        <v>16334.229999999992</v>
      </c>
      <c r="AF69" s="32">
        <f t="shared" si="9"/>
        <v>0</v>
      </c>
      <c r="AG69" s="32">
        <f t="shared" si="9"/>
        <v>610067.13</v>
      </c>
      <c r="AH69" s="32">
        <f t="shared" si="9"/>
        <v>0</v>
      </c>
      <c r="AI69" s="32">
        <f t="shared" si="9"/>
        <v>0</v>
      </c>
      <c r="AJ69" s="32">
        <f t="shared" si="9"/>
        <v>79171.750000000029</v>
      </c>
      <c r="AK69" s="32">
        <f t="shared" si="9"/>
        <v>6957.6500000000033</v>
      </c>
      <c r="AL69" s="32">
        <f t="shared" si="9"/>
        <v>0</v>
      </c>
      <c r="AM69" s="32">
        <f t="shared" si="9"/>
        <v>912.73999999999933</v>
      </c>
      <c r="AN69" s="32">
        <f t="shared" si="9"/>
        <v>0</v>
      </c>
      <c r="AO69" s="32">
        <f t="shared" si="9"/>
        <v>0</v>
      </c>
      <c r="AP69" s="32">
        <f t="shared" si="9"/>
        <v>119335.47999999998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118639.97999999994</v>
      </c>
      <c r="AW69" s="32">
        <f t="shared" si="9"/>
        <v>112919.91999999998</v>
      </c>
      <c r="AX69" s="32">
        <f t="shared" si="9"/>
        <v>0</v>
      </c>
      <c r="AY69" s="32">
        <f t="shared" si="9"/>
        <v>45539.72</v>
      </c>
      <c r="AZ69" s="32">
        <f t="shared" si="9"/>
        <v>0</v>
      </c>
      <c r="BA69" s="32">
        <f t="shared" si="9"/>
        <v>4585.1000000000022</v>
      </c>
      <c r="BB69" s="32">
        <f t="shared" si="9"/>
        <v>728.39999999999691</v>
      </c>
      <c r="BC69" s="32">
        <f t="shared" si="9"/>
        <v>1337.3199999999997</v>
      </c>
      <c r="BD69" s="32">
        <f t="shared" si="9"/>
        <v>16016.029999999995</v>
      </c>
      <c r="BE69" s="32">
        <f t="shared" si="9"/>
        <v>285401.86999999994</v>
      </c>
      <c r="BF69" s="32">
        <f t="shared" si="9"/>
        <v>491581.26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6792.76</v>
      </c>
      <c r="BM69" s="32">
        <f t="shared" si="9"/>
        <v>0</v>
      </c>
      <c r="BN69" s="32">
        <f t="shared" si="9"/>
        <v>308823.20999999996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4960.71</v>
      </c>
      <c r="BX69" s="32">
        <f t="shared" si="10"/>
        <v>28024.560000000001</v>
      </c>
      <c r="BY69" s="32">
        <f t="shared" si="10"/>
        <v>1840215.91</v>
      </c>
      <c r="BZ69" s="32">
        <f t="shared" si="10"/>
        <v>-8854.1699999999983</v>
      </c>
      <c r="CA69" s="32">
        <f t="shared" si="10"/>
        <v>0</v>
      </c>
      <c r="CB69" s="32">
        <f t="shared" si="10"/>
        <v>0</v>
      </c>
      <c r="CC69" s="32">
        <f t="shared" si="10"/>
        <v>19940561.309999999</v>
      </c>
      <c r="CD69" s="32">
        <f t="shared" si="10"/>
        <v>26003909.039999999</v>
      </c>
      <c r="CE69" s="32">
        <f>SUM(CE70:CE84)</f>
        <v>77335106.090000004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5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5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5" x14ac:dyDescent="0.35">
      <c r="A83" s="33" t="s">
        <v>268</v>
      </c>
      <c r="B83" s="20"/>
      <c r="C83" s="24">
        <v>304880.32000000007</v>
      </c>
      <c r="D83" s="24">
        <v>32952.559999999969</v>
      </c>
      <c r="E83" s="24">
        <v>57674.479999999981</v>
      </c>
      <c r="F83" s="24">
        <v>26878.709999999985</v>
      </c>
      <c r="G83" s="24">
        <v>76308.590000000011</v>
      </c>
      <c r="H83" s="24">
        <v>-578.20000000000437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20983.980000000018</v>
      </c>
      <c r="P83" s="24">
        <v>29076.08999999988</v>
      </c>
      <c r="Q83" s="24">
        <v>0</v>
      </c>
      <c r="R83" s="24">
        <v>29682.409999999996</v>
      </c>
      <c r="S83" s="24">
        <v>6308.7099999999955</v>
      </c>
      <c r="T83" s="24">
        <v>1268.3900000000008</v>
      </c>
      <c r="U83" s="24">
        <v>89254.170000000013</v>
      </c>
      <c r="V83" s="24">
        <v>339.66000000000008</v>
      </c>
      <c r="W83" s="24">
        <v>10868.169999999984</v>
      </c>
      <c r="X83" s="24">
        <v>13375.119999999999</v>
      </c>
      <c r="Y83" s="24">
        <v>17490.669999999984</v>
      </c>
      <c r="Z83" s="24">
        <v>3049.2200000000003</v>
      </c>
      <c r="AA83" s="24">
        <v>7164.2200000000012</v>
      </c>
      <c r="AB83" s="24">
        <v>25481.760000000068</v>
      </c>
      <c r="AC83" s="24">
        <v>30692.439999999995</v>
      </c>
      <c r="AD83" s="24">
        <v>286.55999999999358</v>
      </c>
      <c r="AE83" s="24">
        <v>16334.229999999992</v>
      </c>
      <c r="AF83" s="24">
        <v>0</v>
      </c>
      <c r="AG83" s="24">
        <v>610067.13</v>
      </c>
      <c r="AH83" s="24">
        <v>0</v>
      </c>
      <c r="AI83" s="24">
        <v>0</v>
      </c>
      <c r="AJ83" s="24">
        <v>79171.750000000029</v>
      </c>
      <c r="AK83" s="24">
        <v>6957.6500000000033</v>
      </c>
      <c r="AL83" s="24">
        <v>0</v>
      </c>
      <c r="AM83" s="24">
        <v>912.73999999999933</v>
      </c>
      <c r="AN83" s="24">
        <v>0</v>
      </c>
      <c r="AO83" s="24">
        <v>0</v>
      </c>
      <c r="AP83" s="24">
        <v>119335.47999999998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118639.97999999994</v>
      </c>
      <c r="AW83" s="24">
        <v>112919.91999999998</v>
      </c>
      <c r="AX83" s="24">
        <v>0</v>
      </c>
      <c r="AY83" s="24">
        <v>45539.72</v>
      </c>
      <c r="AZ83" s="24">
        <v>0</v>
      </c>
      <c r="BA83" s="24">
        <v>4585.1000000000022</v>
      </c>
      <c r="BB83" s="24">
        <v>728.39999999999691</v>
      </c>
      <c r="BC83" s="24">
        <v>1337.3199999999997</v>
      </c>
      <c r="BD83" s="24">
        <v>16016.029999999995</v>
      </c>
      <c r="BE83" s="24">
        <v>285401.86999999994</v>
      </c>
      <c r="BF83" s="24">
        <v>491581.26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6792.76</v>
      </c>
      <c r="BM83" s="24">
        <v>0</v>
      </c>
      <c r="BN83" s="24">
        <v>308823.20999999996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4960.71</v>
      </c>
      <c r="BX83" s="24">
        <v>28024.560000000001</v>
      </c>
      <c r="BY83" s="24">
        <v>1840215.91</v>
      </c>
      <c r="BZ83" s="24">
        <v>-8854.1699999999983</v>
      </c>
      <c r="CA83" s="24">
        <v>0</v>
      </c>
      <c r="CB83" s="24">
        <v>0</v>
      </c>
      <c r="CC83" s="24">
        <v>19940561.309999999</v>
      </c>
      <c r="CD83" s="35">
        <v>26003909.039999999</v>
      </c>
      <c r="CE83" s="32">
        <f t="shared" si="11"/>
        <v>50817399.939999998</v>
      </c>
    </row>
    <row r="84" spans="1:85" x14ac:dyDescent="0.35">
      <c r="A84" s="39" t="s">
        <v>269</v>
      </c>
      <c r="B84" s="20"/>
      <c r="C84" s="24">
        <v>31940</v>
      </c>
      <c r="D84" s="24">
        <v>0</v>
      </c>
      <c r="E84" s="24">
        <v>283513.75</v>
      </c>
      <c r="F84" s="24">
        <v>7665</v>
      </c>
      <c r="G84" s="24">
        <v>28745.379999999997</v>
      </c>
      <c r="H84" s="24">
        <v>313965.02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19490338.520000003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21212.99</v>
      </c>
      <c r="AC84" s="24">
        <v>0</v>
      </c>
      <c r="AD84" s="24">
        <v>0</v>
      </c>
      <c r="AE84" s="24">
        <v>25887.19</v>
      </c>
      <c r="AF84" s="24">
        <v>0</v>
      </c>
      <c r="AG84" s="24">
        <v>24232.120000000003</v>
      </c>
      <c r="AH84" s="24">
        <v>0</v>
      </c>
      <c r="AI84" s="24">
        <v>0</v>
      </c>
      <c r="AJ84" s="24">
        <v>1656477.41</v>
      </c>
      <c r="AK84" s="24">
        <v>11486.25</v>
      </c>
      <c r="AL84" s="24">
        <v>0</v>
      </c>
      <c r="AM84" s="24">
        <v>0</v>
      </c>
      <c r="AN84" s="24">
        <v>0</v>
      </c>
      <c r="AO84" s="24">
        <v>0</v>
      </c>
      <c r="AP84" s="24">
        <v>69988.06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41252.82</v>
      </c>
      <c r="AW84" s="24">
        <v>344168.52</v>
      </c>
      <c r="AX84" s="24">
        <v>0</v>
      </c>
      <c r="AY84" s="24">
        <v>999409.86999999976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21236.799999999999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464719.97000000003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12302</v>
      </c>
      <c r="BY84" s="24">
        <v>263455.19</v>
      </c>
      <c r="BZ84" s="24">
        <v>475.2</v>
      </c>
      <c r="CA84" s="24">
        <v>0</v>
      </c>
      <c r="CB84" s="24">
        <v>0</v>
      </c>
      <c r="CC84" s="24">
        <v>2405234.09</v>
      </c>
      <c r="CD84" s="24">
        <v>0</v>
      </c>
      <c r="CE84" s="32">
        <f t="shared" si="11"/>
        <v>26517706.150000002</v>
      </c>
    </row>
    <row r="85" spans="1:85" x14ac:dyDescent="0.35">
      <c r="A85" s="39" t="s">
        <v>270</v>
      </c>
      <c r="B85" s="32"/>
      <c r="C85" s="32">
        <f>SUM(C61:C69)-C84</f>
        <v>65351711.389999993</v>
      </c>
      <c r="D85" s="32">
        <f t="shared" ref="D85:BO85" si="12">SUM(D61:D69)-D84</f>
        <v>34736728.870000005</v>
      </c>
      <c r="E85" s="32">
        <f t="shared" si="12"/>
        <v>33237779.219999999</v>
      </c>
      <c r="F85" s="32">
        <f t="shared" si="12"/>
        <v>6083973.620000001</v>
      </c>
      <c r="G85" s="32">
        <f t="shared" si="12"/>
        <v>9314655.2699999996</v>
      </c>
      <c r="H85" s="32">
        <f t="shared" si="12"/>
        <v>1852210.4099999997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12412151.83</v>
      </c>
      <c r="P85" s="32">
        <f t="shared" si="12"/>
        <v>41790176.24000001</v>
      </c>
      <c r="Q85" s="32">
        <f t="shared" si="12"/>
        <v>0</v>
      </c>
      <c r="R85" s="32">
        <f t="shared" si="12"/>
        <v>11633270.41</v>
      </c>
      <c r="S85" s="32">
        <f t="shared" si="12"/>
        <v>15719.490000000442</v>
      </c>
      <c r="T85" s="32">
        <f t="shared" si="12"/>
        <v>1442340.93</v>
      </c>
      <c r="U85" s="32">
        <f t="shared" si="12"/>
        <v>15997015.309999995</v>
      </c>
      <c r="V85" s="32">
        <f t="shared" si="12"/>
        <v>4957.63</v>
      </c>
      <c r="W85" s="32">
        <f t="shared" si="12"/>
        <v>6324558.2400000002</v>
      </c>
      <c r="X85" s="32">
        <f t="shared" si="12"/>
        <v>3226424.1100000008</v>
      </c>
      <c r="Y85" s="32">
        <f t="shared" si="12"/>
        <v>8773736.1600000001</v>
      </c>
      <c r="Z85" s="32">
        <f t="shared" si="12"/>
        <v>3614555.88</v>
      </c>
      <c r="AA85" s="32">
        <f t="shared" si="12"/>
        <v>1111817.81</v>
      </c>
      <c r="AB85" s="32">
        <f t="shared" si="12"/>
        <v>29321242.98</v>
      </c>
      <c r="AC85" s="32">
        <f t="shared" si="12"/>
        <v>6330497.2700000014</v>
      </c>
      <c r="AD85" s="32">
        <f t="shared" si="12"/>
        <v>4911005.9099999992</v>
      </c>
      <c r="AE85" s="32">
        <f t="shared" si="12"/>
        <v>3940801.9000000004</v>
      </c>
      <c r="AF85" s="32">
        <f t="shared" si="12"/>
        <v>0</v>
      </c>
      <c r="AG85" s="32">
        <f t="shared" si="12"/>
        <v>73457655.409999996</v>
      </c>
      <c r="AH85" s="32">
        <f t="shared" si="12"/>
        <v>2536.9</v>
      </c>
      <c r="AI85" s="32">
        <f t="shared" si="12"/>
        <v>0</v>
      </c>
      <c r="AJ85" s="32">
        <f t="shared" si="12"/>
        <v>16369853.380000003</v>
      </c>
      <c r="AK85" s="32">
        <f t="shared" si="12"/>
        <v>2321956.42</v>
      </c>
      <c r="AL85" s="32">
        <f t="shared" si="12"/>
        <v>0</v>
      </c>
      <c r="AM85" s="32">
        <f t="shared" si="12"/>
        <v>-5251.0899999999729</v>
      </c>
      <c r="AN85" s="32">
        <f t="shared" si="12"/>
        <v>0</v>
      </c>
      <c r="AO85" s="32">
        <f t="shared" si="12"/>
        <v>0</v>
      </c>
      <c r="AP85" s="32">
        <f t="shared" si="12"/>
        <v>24173226.830000002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23626877.950000003</v>
      </c>
      <c r="AW85" s="32">
        <f t="shared" si="12"/>
        <v>7051011.1500000004</v>
      </c>
      <c r="AX85" s="32">
        <f t="shared" si="12"/>
        <v>0</v>
      </c>
      <c r="AY85" s="32">
        <f t="shared" si="12"/>
        <v>6079486.9099999983</v>
      </c>
      <c r="AZ85" s="32">
        <f t="shared" si="12"/>
        <v>0</v>
      </c>
      <c r="BA85" s="32">
        <f t="shared" si="12"/>
        <v>-75269.430000000022</v>
      </c>
      <c r="BB85" s="32">
        <f t="shared" si="12"/>
        <v>2476150.16</v>
      </c>
      <c r="BC85" s="32">
        <f t="shared" si="12"/>
        <v>2038959.9599999995</v>
      </c>
      <c r="BD85" s="32">
        <f t="shared" si="12"/>
        <v>1788542.6500000001</v>
      </c>
      <c r="BE85" s="32">
        <f t="shared" si="12"/>
        <v>9886698.9999999981</v>
      </c>
      <c r="BF85" s="32">
        <f t="shared" si="12"/>
        <v>6602940.4199999999</v>
      </c>
      <c r="BG85" s="32">
        <f t="shared" si="12"/>
        <v>0</v>
      </c>
      <c r="BH85" s="32">
        <f t="shared" si="12"/>
        <v>0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1662178.77</v>
      </c>
      <c r="BM85" s="32">
        <f t="shared" si="12"/>
        <v>0</v>
      </c>
      <c r="BN85" s="32">
        <f t="shared" si="12"/>
        <v>5284726.7399999993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0</v>
      </c>
      <c r="BW85" s="32">
        <f t="shared" si="13"/>
        <v>1375386.8499999999</v>
      </c>
      <c r="BX85" s="32">
        <f t="shared" si="13"/>
        <v>4470734.9499999993</v>
      </c>
      <c r="BY85" s="32">
        <f t="shared" si="13"/>
        <v>7398700.1600000001</v>
      </c>
      <c r="BZ85" s="32">
        <f t="shared" si="13"/>
        <v>-1501606.79</v>
      </c>
      <c r="CA85" s="32">
        <f t="shared" si="13"/>
        <v>0</v>
      </c>
      <c r="CB85" s="32">
        <f t="shared" si="13"/>
        <v>0</v>
      </c>
      <c r="CC85" s="32">
        <f t="shared" si="13"/>
        <v>182464305.73999998</v>
      </c>
      <c r="CD85" s="32">
        <f t="shared" si="13"/>
        <v>26003909.039999999</v>
      </c>
      <c r="CE85" s="32">
        <f t="shared" si="11"/>
        <v>704381042.96000004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200619137.17000002</v>
      </c>
      <c r="D87" s="24">
        <v>87926379.609999999</v>
      </c>
      <c r="E87" s="24">
        <v>86382587.970000014</v>
      </c>
      <c r="F87" s="24">
        <v>17078233</v>
      </c>
      <c r="G87" s="24">
        <v>33350848.000000004</v>
      </c>
      <c r="H87" s="24">
        <v>3925253.05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26915023</v>
      </c>
      <c r="P87" s="24">
        <v>119333731</v>
      </c>
      <c r="Q87" s="24">
        <v>0</v>
      </c>
      <c r="R87" s="24">
        <v>31485008</v>
      </c>
      <c r="S87" s="24">
        <v>0</v>
      </c>
      <c r="T87" s="24">
        <v>9595422</v>
      </c>
      <c r="U87" s="24">
        <v>52545749</v>
      </c>
      <c r="V87" s="24">
        <v>4667336</v>
      </c>
      <c r="W87" s="24">
        <v>22524574.450000003</v>
      </c>
      <c r="X87" s="24">
        <v>62042152.250000007</v>
      </c>
      <c r="Y87" s="24">
        <v>72006841.450000003</v>
      </c>
      <c r="Z87" s="24">
        <v>19002175.550000001</v>
      </c>
      <c r="AA87" s="24">
        <v>5754231.0100000007</v>
      </c>
      <c r="AB87" s="24">
        <v>106481951.36</v>
      </c>
      <c r="AC87" s="24">
        <v>67389050</v>
      </c>
      <c r="AD87" s="24">
        <v>8303587</v>
      </c>
      <c r="AE87" s="24">
        <v>14040413</v>
      </c>
      <c r="AF87" s="24">
        <v>0</v>
      </c>
      <c r="AG87" s="24">
        <v>140195503.47999999</v>
      </c>
      <c r="AH87" s="24">
        <v>0</v>
      </c>
      <c r="AI87" s="24">
        <v>0</v>
      </c>
      <c r="AJ87" s="336">
        <f>1384345+182739.77</f>
        <v>1567084.77</v>
      </c>
      <c r="AK87" s="24">
        <v>5124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38474462.25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1231611858.3700001</v>
      </c>
      <c r="CF87" s="12">
        <f>E157</f>
        <v>1231611858.3699999</v>
      </c>
      <c r="CG87" s="12">
        <f>CF87-CE87</f>
        <v>0</v>
      </c>
    </row>
    <row r="88" spans="1:85" x14ac:dyDescent="0.35">
      <c r="A88" s="26" t="s">
        <v>273</v>
      </c>
      <c r="B88" s="20"/>
      <c r="C88" s="24">
        <v>2091457</v>
      </c>
      <c r="D88" s="24">
        <v>6198137</v>
      </c>
      <c r="E88" s="24">
        <v>2375457</v>
      </c>
      <c r="F88" s="24">
        <v>295844</v>
      </c>
      <c r="G88" s="24">
        <v>0</v>
      </c>
      <c r="H88" s="24">
        <v>261201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6955971.9999999991</v>
      </c>
      <c r="P88" s="24">
        <v>203795876.00999999</v>
      </c>
      <c r="Q88" s="24">
        <v>0</v>
      </c>
      <c r="R88" s="24">
        <v>55593124</v>
      </c>
      <c r="S88" s="24">
        <v>0</v>
      </c>
      <c r="T88" s="24">
        <v>135951</v>
      </c>
      <c r="U88" s="24">
        <v>42838470</v>
      </c>
      <c r="V88" s="24">
        <v>5294630</v>
      </c>
      <c r="W88" s="24">
        <v>129571114.85999998</v>
      </c>
      <c r="X88" s="24">
        <v>78863947.060000002</v>
      </c>
      <c r="Y88" s="24">
        <v>43148155.149999999</v>
      </c>
      <c r="Z88" s="24">
        <v>13042276.350000001</v>
      </c>
      <c r="AA88" s="24">
        <v>6735043.6099999994</v>
      </c>
      <c r="AB88" s="24">
        <v>40806703.030000001</v>
      </c>
      <c r="AC88" s="24">
        <v>2577563</v>
      </c>
      <c r="AD88" s="24">
        <v>149811</v>
      </c>
      <c r="AE88" s="24">
        <v>329</v>
      </c>
      <c r="AF88" s="24">
        <v>0</v>
      </c>
      <c r="AG88" s="24">
        <v>472161543.07999998</v>
      </c>
      <c r="AH88" s="24">
        <v>0</v>
      </c>
      <c r="AI88" s="24">
        <v>0</v>
      </c>
      <c r="AJ88" s="336">
        <f>32646700.56+2745395.25</f>
        <v>35392095.810000002</v>
      </c>
      <c r="AK88" s="24">
        <v>8684846</v>
      </c>
      <c r="AL88" s="24">
        <v>0</v>
      </c>
      <c r="AM88" s="24">
        <v>0</v>
      </c>
      <c r="AN88" s="24">
        <v>0</v>
      </c>
      <c r="AO88" s="24">
        <v>0</v>
      </c>
      <c r="AP88" s="24">
        <v>48028649.879999995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38755960.850000001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1243754157.6900001</v>
      </c>
      <c r="CF88" s="12">
        <f>E158</f>
        <v>1243754157.6899998</v>
      </c>
      <c r="CG88" s="12">
        <f>CF88-CE88</f>
        <v>0</v>
      </c>
    </row>
    <row r="89" spans="1:85" x14ac:dyDescent="0.35">
      <c r="A89" s="26" t="s">
        <v>274</v>
      </c>
      <c r="B89" s="20"/>
      <c r="C89" s="32">
        <f>C87+C88</f>
        <v>202710594.17000002</v>
      </c>
      <c r="D89" s="32">
        <f t="shared" ref="D89:AV89" si="15">D87+D88</f>
        <v>94124516.609999999</v>
      </c>
      <c r="E89" s="32">
        <f t="shared" si="15"/>
        <v>88758044.970000014</v>
      </c>
      <c r="F89" s="32">
        <f t="shared" si="15"/>
        <v>17374077</v>
      </c>
      <c r="G89" s="32">
        <f t="shared" si="15"/>
        <v>33350848.000000004</v>
      </c>
      <c r="H89" s="32">
        <f t="shared" si="15"/>
        <v>4186454.05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33870995</v>
      </c>
      <c r="P89" s="32">
        <f t="shared" si="15"/>
        <v>323129607.00999999</v>
      </c>
      <c r="Q89" s="32">
        <f t="shared" si="15"/>
        <v>0</v>
      </c>
      <c r="R89" s="32">
        <f t="shared" si="15"/>
        <v>87078132</v>
      </c>
      <c r="S89" s="32">
        <f t="shared" si="15"/>
        <v>0</v>
      </c>
      <c r="T89" s="32">
        <f t="shared" si="15"/>
        <v>9731373</v>
      </c>
      <c r="U89" s="32">
        <f t="shared" si="15"/>
        <v>95384219</v>
      </c>
      <c r="V89" s="32">
        <f t="shared" si="15"/>
        <v>9961966</v>
      </c>
      <c r="W89" s="32">
        <f t="shared" si="15"/>
        <v>152095689.31</v>
      </c>
      <c r="X89" s="32">
        <f t="shared" si="15"/>
        <v>140906099.31</v>
      </c>
      <c r="Y89" s="32">
        <f t="shared" si="15"/>
        <v>115154996.59999999</v>
      </c>
      <c r="Z89" s="32">
        <f t="shared" si="15"/>
        <v>32044451.900000002</v>
      </c>
      <c r="AA89" s="32">
        <f t="shared" si="15"/>
        <v>12489274.620000001</v>
      </c>
      <c r="AB89" s="32">
        <f t="shared" si="15"/>
        <v>147288654.38999999</v>
      </c>
      <c r="AC89" s="32">
        <f t="shared" si="15"/>
        <v>69966613</v>
      </c>
      <c r="AD89" s="32">
        <f t="shared" si="15"/>
        <v>8453398</v>
      </c>
      <c r="AE89" s="32">
        <f t="shared" si="15"/>
        <v>14040742</v>
      </c>
      <c r="AF89" s="32">
        <f t="shared" si="15"/>
        <v>0</v>
      </c>
      <c r="AG89" s="32">
        <f t="shared" si="15"/>
        <v>612357046.55999994</v>
      </c>
      <c r="AH89" s="32">
        <f t="shared" si="15"/>
        <v>0</v>
      </c>
      <c r="AI89" s="32">
        <f t="shared" si="15"/>
        <v>0</v>
      </c>
      <c r="AJ89" s="32">
        <f t="shared" si="15"/>
        <v>36959180.580000006</v>
      </c>
      <c r="AK89" s="32">
        <f t="shared" si="15"/>
        <v>8689970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48028649.879999995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77230423.099999994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2475366016.0599999</v>
      </c>
    </row>
    <row r="90" spans="1:85" x14ac:dyDescent="0.35">
      <c r="A90" s="39" t="s">
        <v>275</v>
      </c>
      <c r="B90" s="32"/>
      <c r="C90" s="24">
        <v>78866.820000000051</v>
      </c>
      <c r="D90" s="24">
        <v>38903.449999999983</v>
      </c>
      <c r="E90" s="24">
        <v>56024.219999999965</v>
      </c>
      <c r="F90" s="24">
        <v>13508.115000000003</v>
      </c>
      <c r="G90" s="24">
        <v>19079.379999999997</v>
      </c>
      <c r="H90" s="24">
        <v>8259.4499999999989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17652.394999999997</v>
      </c>
      <c r="P90" s="24">
        <v>43468.914999999986</v>
      </c>
      <c r="Q90" s="24">
        <v>0</v>
      </c>
      <c r="R90" s="24">
        <v>13936.704999999996</v>
      </c>
      <c r="S90" s="24">
        <v>5680.5000000000018</v>
      </c>
      <c r="T90" s="24">
        <v>179.15</v>
      </c>
      <c r="U90" s="24">
        <v>7396.11</v>
      </c>
      <c r="V90" s="24">
        <v>188.63</v>
      </c>
      <c r="W90" s="24">
        <v>1217.1100000000001</v>
      </c>
      <c r="X90" s="24">
        <v>1888.11</v>
      </c>
      <c r="Y90" s="24">
        <v>8203.489999999998</v>
      </c>
      <c r="Z90" s="24">
        <v>1441.48</v>
      </c>
      <c r="AA90" s="24">
        <v>4001.4699999999984</v>
      </c>
      <c r="AB90" s="24">
        <v>8600.39</v>
      </c>
      <c r="AC90" s="24">
        <v>923.15</v>
      </c>
      <c r="AD90" s="24">
        <v>157.36000000000001</v>
      </c>
      <c r="AE90" s="24">
        <v>7642.86</v>
      </c>
      <c r="AF90" s="24">
        <v>0</v>
      </c>
      <c r="AG90" s="24">
        <v>27702.63</v>
      </c>
      <c r="AH90" s="24">
        <v>0</v>
      </c>
      <c r="AI90" s="24">
        <v>0</v>
      </c>
      <c r="AJ90" s="24">
        <v>3712.66</v>
      </c>
      <c r="AK90" s="24">
        <v>3845.04</v>
      </c>
      <c r="AL90" s="24">
        <v>0</v>
      </c>
      <c r="AM90" s="24">
        <v>508.08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4667.2899999999991</v>
      </c>
      <c r="AW90" s="24">
        <v>0</v>
      </c>
      <c r="AX90" s="24">
        <v>0</v>
      </c>
      <c r="AY90" s="24">
        <v>14169.860000000004</v>
      </c>
      <c r="AZ90" s="24">
        <v>0</v>
      </c>
      <c r="BA90" s="24">
        <v>2561.4399999999996</v>
      </c>
      <c r="BB90" s="24">
        <v>373.39</v>
      </c>
      <c r="BC90" s="24">
        <v>746.01</v>
      </c>
      <c r="BD90" s="24">
        <v>8951.41</v>
      </c>
      <c r="BE90" s="24">
        <v>146415.67000000004</v>
      </c>
      <c r="BF90" s="24">
        <v>5467.9400000000005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3795.2799999999997</v>
      </c>
      <c r="BM90" s="24">
        <v>0</v>
      </c>
      <c r="BN90" s="24">
        <v>3723.83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1603.8200000000002</v>
      </c>
      <c r="BX90" s="24">
        <v>1868.66</v>
      </c>
      <c r="BY90" s="24">
        <v>1942.9550000000002</v>
      </c>
      <c r="BZ90" s="24">
        <v>0</v>
      </c>
      <c r="CA90" s="24">
        <v>0</v>
      </c>
      <c r="CB90" s="24">
        <v>0</v>
      </c>
      <c r="CC90" s="24">
        <v>116291.185</v>
      </c>
      <c r="CD90" s="264" t="s">
        <v>233</v>
      </c>
      <c r="CE90" s="32">
        <f t="shared" si="14"/>
        <v>685566.40999999992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103629</v>
      </c>
      <c r="D91" s="24">
        <v>94328</v>
      </c>
      <c r="E91" s="24">
        <v>102508</v>
      </c>
      <c r="F91" s="24">
        <v>9589</v>
      </c>
      <c r="G91" s="24">
        <v>35439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6001</v>
      </c>
      <c r="P91" s="24">
        <v>366</v>
      </c>
      <c r="Q91" s="24">
        <v>0</v>
      </c>
      <c r="R91" s="24">
        <v>2433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68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30806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11823</v>
      </c>
      <c r="AW91" s="24">
        <v>0</v>
      </c>
      <c r="AX91" s="316" t="s">
        <v>233</v>
      </c>
      <c r="AY91" s="316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4"/>
        <v>396990</v>
      </c>
      <c r="CF91" s="32">
        <f>AY59-CE91</f>
        <v>0</v>
      </c>
    </row>
    <row r="92" spans="1:85" x14ac:dyDescent="0.35">
      <c r="A92" s="26" t="s">
        <v>277</v>
      </c>
      <c r="B92" s="20"/>
      <c r="C92" s="24">
        <v>15348.740743669827</v>
      </c>
      <c r="D92" s="24">
        <v>4553.6391901611369</v>
      </c>
      <c r="E92" s="24">
        <v>62040.523024261798</v>
      </c>
      <c r="F92" s="24">
        <v>9992.8048501943431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18565.802451542106</v>
      </c>
      <c r="Q92" s="24">
        <v>0</v>
      </c>
      <c r="R92" s="24">
        <v>2844.3168302455515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5052.619788519838</v>
      </c>
      <c r="Z92" s="24">
        <v>0</v>
      </c>
      <c r="AA92" s="24">
        <v>0</v>
      </c>
      <c r="AB92" s="24">
        <v>0</v>
      </c>
      <c r="AC92" s="24">
        <v>0</v>
      </c>
      <c r="AD92" s="24">
        <v>1016.5758653541584</v>
      </c>
      <c r="AE92" s="24">
        <v>14203.718237987812</v>
      </c>
      <c r="AF92" s="24">
        <v>0</v>
      </c>
      <c r="AG92" s="24">
        <v>17805.259018063447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16" t="s">
        <v>233</v>
      </c>
      <c r="AY92" s="316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4"/>
        <v>151424</v>
      </c>
      <c r="CF92" s="20"/>
    </row>
    <row r="93" spans="1:85" x14ac:dyDescent="0.35">
      <c r="A93" s="26" t="s">
        <v>278</v>
      </c>
      <c r="B93" s="20"/>
      <c r="C93" s="24">
        <v>677250.99000000011</v>
      </c>
      <c r="D93" s="24">
        <v>343205.36</v>
      </c>
      <c r="E93" s="24">
        <v>324039.62</v>
      </c>
      <c r="F93" s="24">
        <v>62633.35</v>
      </c>
      <c r="G93" s="24">
        <v>74269.759999999995</v>
      </c>
      <c r="H93" s="24">
        <v>4958.0600000000004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107881.01</v>
      </c>
      <c r="P93" s="24">
        <v>174098.14</v>
      </c>
      <c r="Q93" s="24">
        <v>0</v>
      </c>
      <c r="R93" s="24">
        <v>50008.72</v>
      </c>
      <c r="S93" s="24">
        <v>68.099999999999994</v>
      </c>
      <c r="T93" s="24">
        <v>0</v>
      </c>
      <c r="U93" s="24">
        <v>0</v>
      </c>
      <c r="V93" s="24">
        <v>0</v>
      </c>
      <c r="W93" s="24">
        <v>0</v>
      </c>
      <c r="X93" s="24">
        <v>34299.06</v>
      </c>
      <c r="Y93" s="24">
        <v>104474.77</v>
      </c>
      <c r="Z93" s="24">
        <v>0</v>
      </c>
      <c r="AA93" s="24">
        <v>17104.95</v>
      </c>
      <c r="AB93" s="24">
        <v>5741.7</v>
      </c>
      <c r="AC93" s="24">
        <v>0</v>
      </c>
      <c r="AD93" s="24">
        <v>0</v>
      </c>
      <c r="AE93" s="24">
        <v>6964.56</v>
      </c>
      <c r="AF93" s="24">
        <v>0</v>
      </c>
      <c r="AG93" s="24">
        <v>754441.42</v>
      </c>
      <c r="AH93" s="24">
        <v>0</v>
      </c>
      <c r="AI93" s="24">
        <v>0</v>
      </c>
      <c r="AJ93" s="24">
        <v>0</v>
      </c>
      <c r="AK93" s="24">
        <v>7259.55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1272.83</v>
      </c>
      <c r="AW93" s="24">
        <v>0</v>
      </c>
      <c r="AX93" s="316" t="s">
        <v>233</v>
      </c>
      <c r="AY93" s="24">
        <v>2318.5</v>
      </c>
      <c r="AZ93" s="29" t="s">
        <v>233</v>
      </c>
      <c r="BA93" s="29" t="s">
        <v>233</v>
      </c>
      <c r="BB93" s="24">
        <v>0</v>
      </c>
      <c r="BC93" s="24">
        <v>0</v>
      </c>
      <c r="BD93" s="24">
        <v>2390.1999999999998</v>
      </c>
      <c r="BE93" s="29" t="s">
        <v>233</v>
      </c>
      <c r="BF93" s="24">
        <v>99945.73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6158.35</v>
      </c>
      <c r="CD93" s="29" t="s">
        <v>233</v>
      </c>
      <c r="CE93" s="32">
        <f t="shared" si="14"/>
        <v>2860784.7300000009</v>
      </c>
      <c r="CF93" s="32">
        <f>BA59</f>
        <v>0</v>
      </c>
    </row>
    <row r="94" spans="1:85" x14ac:dyDescent="0.35">
      <c r="A94" s="26" t="s">
        <v>279</v>
      </c>
      <c r="B94" s="20"/>
      <c r="C94" s="315">
        <v>215.1850773677829</v>
      </c>
      <c r="D94" s="315">
        <v>104.36013286241644</v>
      </c>
      <c r="E94" s="315">
        <v>95.988756151234426</v>
      </c>
      <c r="F94" s="315">
        <v>20.919226709463121</v>
      </c>
      <c r="G94" s="315">
        <v>32.859447940704186</v>
      </c>
      <c r="H94" s="315">
        <v>4.0928808213571406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33.769423967976785</v>
      </c>
      <c r="P94" s="315">
        <v>32.515421913354054</v>
      </c>
      <c r="Q94" s="315">
        <v>0</v>
      </c>
      <c r="R94" s="315">
        <v>24.207160270656555</v>
      </c>
      <c r="S94" s="315">
        <v>0</v>
      </c>
      <c r="T94" s="315">
        <v>5.0191006842439601</v>
      </c>
      <c r="U94" s="315">
        <v>0.1437397260077069</v>
      </c>
      <c r="V94" s="315">
        <v>0</v>
      </c>
      <c r="W94" s="315">
        <v>3.5958904104663165E-4</v>
      </c>
      <c r="X94" s="315">
        <v>1.4383561641864787E-5</v>
      </c>
      <c r="Y94" s="315">
        <v>3.2125013694229452</v>
      </c>
      <c r="Z94" s="315">
        <v>0.813678082080318</v>
      </c>
      <c r="AA94" s="315">
        <v>0</v>
      </c>
      <c r="AB94" s="315">
        <v>4.794520547288422E-6</v>
      </c>
      <c r="AC94" s="315">
        <v>3.4400684926794427E-2</v>
      </c>
      <c r="AD94" s="315">
        <v>0</v>
      </c>
      <c r="AE94" s="315">
        <v>0</v>
      </c>
      <c r="AF94" s="315">
        <v>0</v>
      </c>
      <c r="AG94" s="315">
        <v>176.08821230464545</v>
      </c>
      <c r="AH94" s="315">
        <v>0</v>
      </c>
      <c r="AI94" s="315">
        <v>0</v>
      </c>
      <c r="AJ94" s="315">
        <v>13.129113696831626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8.300101368726013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5">
        <v>17.64870684689744</v>
      </c>
      <c r="AW94" s="315">
        <v>1.9492267120617499</v>
      </c>
      <c r="AX94" s="316" t="s">
        <v>233</v>
      </c>
      <c r="AY94" s="316" t="s">
        <v>233</v>
      </c>
      <c r="AZ94" s="316" t="s">
        <v>233</v>
      </c>
      <c r="BA94" s="29" t="s">
        <v>233</v>
      </c>
      <c r="BB94" s="29" t="s">
        <v>233</v>
      </c>
      <c r="BC94" s="315">
        <v>4.5043657528076215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315">
        <v>0.33325753420092363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" t="s">
        <v>233</v>
      </c>
      <c r="BV94" s="29" t="s">
        <v>233</v>
      </c>
      <c r="BW94" s="29" t="s">
        <v>233</v>
      </c>
      <c r="BX94" s="315">
        <v>1.854242465499419</v>
      </c>
      <c r="BY94" s="315">
        <v>6.7343164374336562</v>
      </c>
      <c r="BZ94" s="337">
        <f>1.68945958880966+0.786301369755301</f>
        <v>2.4757609585649609</v>
      </c>
      <c r="CA94" s="29" t="s">
        <v>233</v>
      </c>
      <c r="CB94" s="29" t="s">
        <v>233</v>
      </c>
      <c r="CC94" s="29" t="s">
        <v>233</v>
      </c>
      <c r="CD94" s="29" t="s">
        <v>233</v>
      </c>
      <c r="CE94" s="267">
        <f t="shared" si="14"/>
        <v>806.13863139641956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17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218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219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8">
        <v>98371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39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339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0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19988</v>
      </c>
      <c r="D127" s="50">
        <v>126495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2312</v>
      </c>
      <c r="D130" s="50">
        <v>3514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119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55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56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32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48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58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368</v>
      </c>
    </row>
    <row r="144" spans="1:5" x14ac:dyDescent="0.35">
      <c r="A144" s="20" t="s">
        <v>325</v>
      </c>
      <c r="B144" s="46" t="s">
        <v>284</v>
      </c>
      <c r="C144" s="47">
        <v>375</v>
      </c>
      <c r="D144" s="20"/>
      <c r="E144" s="20"/>
    </row>
    <row r="145" spans="1:13" x14ac:dyDescent="0.35">
      <c r="A145" s="20" t="s">
        <v>326</v>
      </c>
      <c r="B145" s="46" t="s">
        <v>284</v>
      </c>
      <c r="C145" s="47"/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6" t="s">
        <v>284</v>
      </c>
      <c r="C147" s="47"/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8" t="s">
        <v>328</v>
      </c>
      <c r="B152" s="49"/>
      <c r="C152" s="49"/>
      <c r="D152" s="49"/>
      <c r="E152" s="49"/>
    </row>
    <row r="153" spans="1:13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13" x14ac:dyDescent="0.35">
      <c r="A154" s="20" t="s">
        <v>309</v>
      </c>
      <c r="B154" s="50">
        <v>8438</v>
      </c>
      <c r="C154" s="50">
        <v>4465</v>
      </c>
      <c r="D154" s="50">
        <v>7046</v>
      </c>
      <c r="E154" s="32">
        <f>SUM(B154:D154)</f>
        <v>19949</v>
      </c>
      <c r="F154" s="12">
        <f>C127-E154</f>
        <v>39</v>
      </c>
    </row>
    <row r="155" spans="1:13" x14ac:dyDescent="0.35">
      <c r="A155" s="20" t="s">
        <v>227</v>
      </c>
      <c r="B155" s="50">
        <v>70399</v>
      </c>
      <c r="C155" s="50">
        <v>25574</v>
      </c>
      <c r="D155" s="50">
        <v>30227</v>
      </c>
      <c r="E155" s="32">
        <f>SUM(B155:D155)</f>
        <v>126200</v>
      </c>
      <c r="F155" s="12">
        <f>E155-D127</f>
        <v>-295</v>
      </c>
    </row>
    <row r="156" spans="1:13" x14ac:dyDescent="0.35">
      <c r="A156" s="20" t="s">
        <v>332</v>
      </c>
      <c r="B156" s="50">
        <v>55909</v>
      </c>
      <c r="C156" s="50">
        <v>62724</v>
      </c>
      <c r="D156" s="50">
        <v>87580</v>
      </c>
      <c r="E156" s="32">
        <v>206213</v>
      </c>
      <c r="G156" s="20" t="s">
        <v>332</v>
      </c>
      <c r="H156" s="50">
        <v>61051.287757551698</v>
      </c>
      <c r="I156" s="50">
        <v>31499.567873917862</v>
      </c>
      <c r="J156" s="50">
        <v>53920.14436853044</v>
      </c>
      <c r="K156" s="32">
        <v>146471</v>
      </c>
      <c r="L156" s="12">
        <f>E156-K156</f>
        <v>59742</v>
      </c>
      <c r="M156" s="12" t="s">
        <v>1376</v>
      </c>
    </row>
    <row r="157" spans="1:13" x14ac:dyDescent="0.35">
      <c r="A157" s="20" t="s">
        <v>272</v>
      </c>
      <c r="B157" s="50">
        <v>541140641.0494889</v>
      </c>
      <c r="C157" s="50">
        <v>272856211.82600957</v>
      </c>
      <c r="D157" s="50">
        <v>417615005.49450147</v>
      </c>
      <c r="E157" s="32">
        <f>SUM(B157:D157)</f>
        <v>1231611858.3699999</v>
      </c>
      <c r="F157" s="18">
        <f>F358-E157</f>
        <v>0</v>
      </c>
    </row>
    <row r="158" spans="1:13" x14ac:dyDescent="0.35">
      <c r="A158" s="20" t="s">
        <v>273</v>
      </c>
      <c r="B158" s="50">
        <v>546475675.45435059</v>
      </c>
      <c r="C158" s="50">
        <v>275546265.33012044</v>
      </c>
      <c r="D158" s="50">
        <v>421732216.90552884</v>
      </c>
      <c r="E158" s="32">
        <f>SUM(B158:D158)</f>
        <v>1243754157.6899998</v>
      </c>
      <c r="F158" s="18">
        <f>F359-E158</f>
        <v>0</v>
      </c>
    </row>
    <row r="159" spans="1:13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13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6" x14ac:dyDescent="0.35">
      <c r="A177" s="25"/>
      <c r="B177" s="25"/>
      <c r="C177" s="54"/>
      <c r="D177" s="55"/>
      <c r="E177" s="20"/>
    </row>
    <row r="178" spans="1:6" x14ac:dyDescent="0.35">
      <c r="A178" s="25"/>
      <c r="B178" s="25"/>
      <c r="C178" s="54"/>
      <c r="D178" s="55"/>
      <c r="E178" s="20"/>
    </row>
    <row r="179" spans="1:6" x14ac:dyDescent="0.35">
      <c r="A179" s="49" t="s">
        <v>339</v>
      </c>
      <c r="B179" s="38"/>
      <c r="C179" s="38"/>
      <c r="D179" s="38"/>
      <c r="E179" s="38"/>
    </row>
    <row r="180" spans="1:6" x14ac:dyDescent="0.35">
      <c r="A180" s="45" t="s">
        <v>340</v>
      </c>
      <c r="B180" s="45"/>
      <c r="C180" s="45"/>
      <c r="D180" s="45"/>
      <c r="E180" s="45"/>
    </row>
    <row r="181" spans="1:6" x14ac:dyDescent="0.35">
      <c r="A181" s="20" t="s">
        <v>341</v>
      </c>
      <c r="B181" s="46" t="s">
        <v>284</v>
      </c>
      <c r="C181" s="47">
        <v>15978470.089999998</v>
      </c>
      <c r="D181" s="20"/>
      <c r="E181" s="20"/>
    </row>
    <row r="182" spans="1:6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6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6" x14ac:dyDescent="0.35">
      <c r="A184" s="20" t="s">
        <v>344</v>
      </c>
      <c r="B184" s="46" t="s">
        <v>284</v>
      </c>
      <c r="C184" s="47">
        <v>25622424.619999997</v>
      </c>
      <c r="D184" s="20"/>
      <c r="E184" s="20"/>
    </row>
    <row r="185" spans="1:6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6" x14ac:dyDescent="0.35">
      <c r="A186" s="20" t="s">
        <v>346</v>
      </c>
      <c r="B186" s="46" t="s">
        <v>284</v>
      </c>
      <c r="C186" s="47">
        <v>0</v>
      </c>
      <c r="D186" s="20"/>
      <c r="E186" s="20"/>
    </row>
    <row r="187" spans="1:6" x14ac:dyDescent="0.35">
      <c r="A187" s="20" t="s">
        <v>347</v>
      </c>
      <c r="B187" s="46" t="s">
        <v>284</v>
      </c>
      <c r="C187" s="47">
        <v>11533971.15</v>
      </c>
      <c r="D187" s="20"/>
      <c r="E187" s="20"/>
    </row>
    <row r="188" spans="1:6" x14ac:dyDescent="0.35">
      <c r="A188" s="20" t="s">
        <v>347</v>
      </c>
      <c r="B188" s="46" t="s">
        <v>284</v>
      </c>
      <c r="C188" s="47">
        <v>194741</v>
      </c>
      <c r="D188" s="20"/>
      <c r="E188" s="20"/>
      <c r="F188" s="12" t="s">
        <v>1377</v>
      </c>
    </row>
    <row r="189" spans="1:6" x14ac:dyDescent="0.35">
      <c r="A189" s="20" t="s">
        <v>215</v>
      </c>
      <c r="B189" s="20"/>
      <c r="C189" s="27"/>
      <c r="D189" s="32">
        <f>SUM(C181:C188)</f>
        <v>53329606.859999992</v>
      </c>
      <c r="E189" s="20"/>
      <c r="F189" s="12">
        <f>'Prior Year'!D190</f>
        <v>53284759.479999997</v>
      </c>
    </row>
    <row r="190" spans="1:6" x14ac:dyDescent="0.35">
      <c r="A190" s="45" t="s">
        <v>348</v>
      </c>
      <c r="B190" s="45"/>
      <c r="C190" s="45"/>
      <c r="D190" s="45"/>
      <c r="E190" s="45"/>
    </row>
    <row r="191" spans="1:6" x14ac:dyDescent="0.35">
      <c r="A191" s="20" t="s">
        <v>349</v>
      </c>
      <c r="B191" s="46" t="s">
        <v>284</v>
      </c>
      <c r="C191" s="47">
        <v>5951224.3499999996</v>
      </c>
      <c r="D191" s="20"/>
      <c r="E191" s="20"/>
    </row>
    <row r="192" spans="1:6" x14ac:dyDescent="0.35">
      <c r="A192" s="20" t="s">
        <v>350</v>
      </c>
      <c r="B192" s="46" t="s">
        <v>284</v>
      </c>
      <c r="C192" s="47">
        <v>3008758.3599999994</v>
      </c>
      <c r="D192" s="20"/>
      <c r="E192" s="20"/>
    </row>
    <row r="193" spans="1:6" x14ac:dyDescent="0.35">
      <c r="A193" s="20" t="s">
        <v>215</v>
      </c>
      <c r="B193" s="20"/>
      <c r="C193" s="27"/>
      <c r="D193" s="32">
        <f>SUM(C191:C192)</f>
        <v>8959982.709999999</v>
      </c>
      <c r="E193" s="20"/>
      <c r="F193" s="12">
        <f>'Prior Year'!D194</f>
        <v>8404308.1899999995</v>
      </c>
    </row>
    <row r="194" spans="1:6" x14ac:dyDescent="0.35">
      <c r="A194" s="45" t="s">
        <v>351</v>
      </c>
      <c r="B194" s="45"/>
      <c r="C194" s="45"/>
      <c r="D194" s="45"/>
      <c r="E194" s="45"/>
    </row>
    <row r="195" spans="1:6" x14ac:dyDescent="0.35">
      <c r="A195" s="20" t="s">
        <v>352</v>
      </c>
      <c r="B195" s="46" t="s">
        <v>284</v>
      </c>
      <c r="C195" s="47">
        <v>7594138.5299999993</v>
      </c>
      <c r="D195" s="20"/>
      <c r="E195" s="20"/>
    </row>
    <row r="196" spans="1:6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6" x14ac:dyDescent="0.35">
      <c r="A197" s="20" t="s">
        <v>215</v>
      </c>
      <c r="B197" s="20"/>
      <c r="C197" s="27"/>
      <c r="D197" s="32">
        <f>SUM(C195:C196)</f>
        <v>7594138.5299999993</v>
      </c>
      <c r="E197" s="20"/>
      <c r="F197" s="12">
        <f>'Prior Year'!D198</f>
        <v>8366644.4100000001</v>
      </c>
    </row>
    <row r="198" spans="1:6" x14ac:dyDescent="0.35">
      <c r="A198" s="45" t="s">
        <v>354</v>
      </c>
      <c r="B198" s="45"/>
      <c r="C198" s="45"/>
      <c r="D198" s="45"/>
      <c r="E198" s="45"/>
    </row>
    <row r="199" spans="1:6" x14ac:dyDescent="0.35">
      <c r="A199" s="20" t="s">
        <v>355</v>
      </c>
      <c r="B199" s="46" t="s">
        <v>284</v>
      </c>
      <c r="C199" s="47">
        <v>251233.69</v>
      </c>
      <c r="D199" s="20"/>
      <c r="E199" s="20"/>
    </row>
    <row r="200" spans="1:6" x14ac:dyDescent="0.35">
      <c r="A200" s="20" t="s">
        <v>356</v>
      </c>
      <c r="B200" s="46" t="s">
        <v>284</v>
      </c>
      <c r="C200" s="47">
        <v>4967897.9000000004</v>
      </c>
      <c r="D200" s="20"/>
      <c r="E200" s="20"/>
    </row>
    <row r="201" spans="1:6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6" x14ac:dyDescent="0.35">
      <c r="A202" s="20" t="s">
        <v>215</v>
      </c>
      <c r="B202" s="20"/>
      <c r="C202" s="27"/>
      <c r="D202" s="32">
        <f>SUM(C199:C201)</f>
        <v>5219131.5900000008</v>
      </c>
      <c r="E202" s="20"/>
      <c r="F202" s="12">
        <f>'Prior Year'!D203</f>
        <v>5533460.2299999995</v>
      </c>
    </row>
    <row r="203" spans="1:6" x14ac:dyDescent="0.35">
      <c r="A203" s="45" t="s">
        <v>357</v>
      </c>
      <c r="B203" s="45"/>
      <c r="C203" s="45"/>
      <c r="D203" s="45"/>
      <c r="E203" s="45"/>
    </row>
    <row r="204" spans="1:6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6" x14ac:dyDescent="0.35">
      <c r="A205" s="20" t="s">
        <v>359</v>
      </c>
      <c r="B205" s="46" t="s">
        <v>284</v>
      </c>
      <c r="C205" s="47">
        <v>13190638.92</v>
      </c>
      <c r="D205" s="20"/>
      <c r="E205" s="20"/>
    </row>
    <row r="206" spans="1:6" x14ac:dyDescent="0.35">
      <c r="A206" s="20" t="s">
        <v>215</v>
      </c>
      <c r="B206" s="20"/>
      <c r="C206" s="27"/>
      <c r="D206" s="32">
        <f>SUM(C204:C205)</f>
        <v>13190638.92</v>
      </c>
      <c r="E206" s="20"/>
      <c r="F206" s="12">
        <f>'Prior Year'!D207</f>
        <v>12983550.479999997</v>
      </c>
    </row>
    <row r="207" spans="1:6" x14ac:dyDescent="0.35">
      <c r="A207" s="20"/>
      <c r="B207" s="20"/>
      <c r="C207" s="27"/>
      <c r="D207" s="20"/>
      <c r="E207" s="20"/>
    </row>
    <row r="208" spans="1:6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11820611.219999999</v>
      </c>
      <c r="C211" s="47">
        <v>0</v>
      </c>
      <c r="D211" s="50">
        <v>0</v>
      </c>
      <c r="E211" s="32">
        <f t="shared" ref="E211:E219" si="16">SUM(B211:C211)-D211</f>
        <v>11820611.219999999</v>
      </c>
    </row>
    <row r="212" spans="1:5" x14ac:dyDescent="0.35">
      <c r="A212" s="20" t="s">
        <v>367</v>
      </c>
      <c r="B212" s="50">
        <v>4036565.1</v>
      </c>
      <c r="C212" s="47">
        <v>0</v>
      </c>
      <c r="D212" s="50">
        <v>0</v>
      </c>
      <c r="E212" s="32">
        <f t="shared" si="16"/>
        <v>4036565.1</v>
      </c>
    </row>
    <row r="213" spans="1:5" x14ac:dyDescent="0.35">
      <c r="A213" s="20" t="s">
        <v>368</v>
      </c>
      <c r="B213" s="50">
        <v>609329074.74000001</v>
      </c>
      <c r="C213" s="47">
        <v>9841360.6099999994</v>
      </c>
      <c r="D213" s="50">
        <v>0</v>
      </c>
      <c r="E213" s="32">
        <f t="shared" si="16"/>
        <v>619170435.35000002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 spans="1:5" x14ac:dyDescent="0.35">
      <c r="A215" s="20" t="s">
        <v>370</v>
      </c>
      <c r="B215" s="50">
        <v>9947257.2699999996</v>
      </c>
      <c r="C215" s="47">
        <v>1231606</v>
      </c>
      <c r="D215" s="50">
        <v>0</v>
      </c>
      <c r="E215" s="32">
        <f t="shared" si="16"/>
        <v>11178863.27</v>
      </c>
    </row>
    <row r="216" spans="1:5" x14ac:dyDescent="0.35">
      <c r="A216" s="20" t="s">
        <v>371</v>
      </c>
      <c r="B216" s="50">
        <v>112814554.31</v>
      </c>
      <c r="C216" s="47">
        <v>4959738.22</v>
      </c>
      <c r="D216" s="50">
        <v>23372250.639999993</v>
      </c>
      <c r="E216" s="32">
        <f t="shared" si="16"/>
        <v>94402041.890000015</v>
      </c>
    </row>
    <row r="217" spans="1:5" x14ac:dyDescent="0.35">
      <c r="A217" s="20" t="s">
        <v>372</v>
      </c>
      <c r="B217" s="50">
        <v>729391.62999999989</v>
      </c>
      <c r="C217" s="47">
        <v>0</v>
      </c>
      <c r="D217" s="50">
        <v>100832.72</v>
      </c>
      <c r="E217" s="32">
        <f t="shared" si="16"/>
        <v>628558.90999999992</v>
      </c>
    </row>
    <row r="218" spans="1:5" x14ac:dyDescent="0.35">
      <c r="A218" s="20" t="s">
        <v>373</v>
      </c>
      <c r="B218" s="50">
        <v>8490574.4899999984</v>
      </c>
      <c r="C218" s="47">
        <v>218878.4599999999</v>
      </c>
      <c r="D218" s="50">
        <v>0</v>
      </c>
      <c r="E218" s="32">
        <f t="shared" si="16"/>
        <v>8709452.9499999974</v>
      </c>
    </row>
    <row r="219" spans="1:5" x14ac:dyDescent="0.35">
      <c r="A219" s="20" t="s">
        <v>374</v>
      </c>
      <c r="B219" s="50">
        <v>0</v>
      </c>
      <c r="C219" s="47">
        <v>0</v>
      </c>
      <c r="D219" s="50">
        <v>0</v>
      </c>
      <c r="E219" s="32">
        <f t="shared" si="16"/>
        <v>0</v>
      </c>
    </row>
    <row r="220" spans="1:5" x14ac:dyDescent="0.35">
      <c r="A220" s="20" t="s">
        <v>215</v>
      </c>
      <c r="B220" s="32">
        <f>SUM(B211:B219)</f>
        <v>757168028.76000011</v>
      </c>
      <c r="C220" s="266">
        <f>SUM(C211:C219)</f>
        <v>16251583.289999997</v>
      </c>
      <c r="D220" s="32">
        <f>SUM(D211:D219)</f>
        <v>23473083.359999992</v>
      </c>
      <c r="E220" s="32">
        <f>SUM(E211:E219)</f>
        <v>749946528.69000006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3906343</v>
      </c>
      <c r="C225" s="47">
        <v>54287.530000000013</v>
      </c>
      <c r="D225" s="50">
        <v>0</v>
      </c>
      <c r="E225" s="32">
        <f t="shared" ref="E225:E232" si="17">SUM(B225:C225)-D225</f>
        <v>3960630.53</v>
      </c>
    </row>
    <row r="226" spans="1:5" x14ac:dyDescent="0.35">
      <c r="A226" s="20" t="s">
        <v>368</v>
      </c>
      <c r="B226" s="50">
        <v>209812070.73000002</v>
      </c>
      <c r="C226" s="47">
        <v>7066749.9800000153</v>
      </c>
      <c r="D226" s="50">
        <v>0</v>
      </c>
      <c r="E226" s="32">
        <f t="shared" si="17"/>
        <v>216878820.71000004</v>
      </c>
    </row>
    <row r="227" spans="1:5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17"/>
        <v>0</v>
      </c>
    </row>
    <row r="228" spans="1:5" x14ac:dyDescent="0.35">
      <c r="A228" s="20" t="s">
        <v>370</v>
      </c>
      <c r="B228" s="50">
        <v>6798263.5199999996</v>
      </c>
      <c r="C228" s="47">
        <v>231362.5200000006</v>
      </c>
      <c r="D228" s="50">
        <v>0</v>
      </c>
      <c r="E228" s="32">
        <f t="shared" si="17"/>
        <v>7029626.04</v>
      </c>
    </row>
    <row r="229" spans="1:5" x14ac:dyDescent="0.35">
      <c r="A229" s="20" t="s">
        <v>371</v>
      </c>
      <c r="B229" s="50">
        <v>88345158.930000007</v>
      </c>
      <c r="C229" s="47">
        <v>3412165.2799999956</v>
      </c>
      <c r="D229" s="50">
        <v>22561793.999999996</v>
      </c>
      <c r="E229" s="32">
        <f t="shared" si="17"/>
        <v>69195530.210000008</v>
      </c>
    </row>
    <row r="230" spans="1:5" x14ac:dyDescent="0.35">
      <c r="A230" s="20" t="s">
        <v>372</v>
      </c>
      <c r="B230" s="50">
        <v>729391.63</v>
      </c>
      <c r="C230" s="47">
        <v>0</v>
      </c>
      <c r="D230" s="50">
        <v>100832.72</v>
      </c>
      <c r="E230" s="32">
        <f t="shared" si="17"/>
        <v>628558.91</v>
      </c>
    </row>
    <row r="231" spans="1:5" x14ac:dyDescent="0.35">
      <c r="A231" s="20" t="s">
        <v>373</v>
      </c>
      <c r="B231" s="50">
        <v>6799712.5199999996</v>
      </c>
      <c r="C231" s="47">
        <v>399778.07000000012</v>
      </c>
      <c r="D231" s="50">
        <v>0</v>
      </c>
      <c r="E231" s="32">
        <f t="shared" si="17"/>
        <v>7199490.5899999999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316390940.33000004</v>
      </c>
      <c r="C233" s="266">
        <f>SUM(C224:C232)</f>
        <v>11164343.380000012</v>
      </c>
      <c r="D233" s="32">
        <f>SUM(D224:D232)</f>
        <v>22662626.719999995</v>
      </c>
      <c r="E233" s="32">
        <f>SUM(E224:E232)</f>
        <v>304892656.99000001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38" t="s">
        <v>377</v>
      </c>
      <c r="C236" s="338"/>
      <c r="D236" s="38"/>
      <c r="E236" s="38"/>
    </row>
    <row r="237" spans="1:5" x14ac:dyDescent="0.35">
      <c r="A237" s="56" t="s">
        <v>377</v>
      </c>
      <c r="B237" s="38"/>
      <c r="C237" s="47">
        <v>25579893.619999997</v>
      </c>
      <c r="D237" s="40">
        <f>C237</f>
        <v>25579893.619999997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767949585.8241694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387218772.65576297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26833760.640000001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225537034.0477733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340279703.49229413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1747818856.6599998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11385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19214865.424537912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19404302.255462091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38619167.680000007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23706426.82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23706426.82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1835724344.7799997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293714573.75999999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112497614.63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24574051.199999936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410531.22000000009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6641674.0300000003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2275208.84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390965551.28000003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11820611.220000001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4036565.1000000006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619170435.35000002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11178863.27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95030600.799999982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8709452.9499999993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749946528.69000006</v>
      </c>
      <c r="E291" s="20"/>
    </row>
    <row r="292" spans="1:5" x14ac:dyDescent="0.35">
      <c r="A292" s="20" t="s">
        <v>416</v>
      </c>
      <c r="B292" s="46" t="s">
        <v>284</v>
      </c>
      <c r="C292" s="47">
        <v>304892656.99000001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445053871.70000005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7972499.04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7972499.04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843991922.01999998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10838063.27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8926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0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350000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3481439.88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14678429.149999999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170736.48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170736.48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0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1087364.8199999998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1087364.8199999998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1087364.8199999998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18">
        <v>828055391.57000005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843991922.0200001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843991922.01999998</v>
      </c>
      <c r="E352" s="20"/>
    </row>
    <row r="353" spans="1:7" x14ac:dyDescent="0.35">
      <c r="A353" s="20"/>
      <c r="B353" s="20"/>
      <c r="C353" s="27"/>
      <c r="D353" s="20"/>
      <c r="E353" s="20"/>
    </row>
    <row r="354" spans="1:7" x14ac:dyDescent="0.35">
      <c r="A354" s="20"/>
      <c r="B354" s="20"/>
      <c r="C354" s="27"/>
      <c r="D354" s="20"/>
      <c r="E354" s="20"/>
    </row>
    <row r="355" spans="1:7" x14ac:dyDescent="0.35">
      <c r="A355" s="20"/>
      <c r="B355" s="20"/>
      <c r="C355" s="27"/>
      <c r="D355" s="20"/>
      <c r="E355" s="20"/>
    </row>
    <row r="356" spans="1:7" x14ac:dyDescent="0.35">
      <c r="A356" s="38" t="s">
        <v>467</v>
      </c>
      <c r="B356" s="38"/>
      <c r="C356" s="38"/>
      <c r="D356" s="38"/>
      <c r="E356" s="38"/>
    </row>
    <row r="357" spans="1:7" x14ac:dyDescent="0.35">
      <c r="A357" s="45" t="s">
        <v>468</v>
      </c>
      <c r="B357" s="45"/>
      <c r="C357" s="45"/>
      <c r="D357" s="45"/>
      <c r="E357" s="45"/>
    </row>
    <row r="358" spans="1:7" x14ac:dyDescent="0.35">
      <c r="A358" s="20" t="s">
        <v>469</v>
      </c>
      <c r="B358" s="46" t="s">
        <v>284</v>
      </c>
      <c r="C358" s="234">
        <v>1231611858.3700001</v>
      </c>
      <c r="D358" s="20"/>
      <c r="E358" s="20"/>
      <c r="F358" s="12">
        <f>CE87</f>
        <v>1231611858.3700001</v>
      </c>
      <c r="G358" s="12">
        <f>F358-C358</f>
        <v>0</v>
      </c>
    </row>
    <row r="359" spans="1:7" x14ac:dyDescent="0.35">
      <c r="A359" s="20" t="s">
        <v>470</v>
      </c>
      <c r="B359" s="46" t="s">
        <v>284</v>
      </c>
      <c r="C359" s="234">
        <v>1243754157.6900001</v>
      </c>
      <c r="D359" s="20"/>
      <c r="E359" s="20"/>
      <c r="F359" s="12">
        <f>CE88</f>
        <v>1243754157.6900001</v>
      </c>
      <c r="G359" s="12">
        <f>F359-C359</f>
        <v>0</v>
      </c>
    </row>
    <row r="360" spans="1:7" x14ac:dyDescent="0.35">
      <c r="A360" s="20" t="s">
        <v>471</v>
      </c>
      <c r="B360" s="20"/>
      <c r="C360" s="27"/>
      <c r="D360" s="32">
        <f>SUM(C358:C359)</f>
        <v>2475366016.0600004</v>
      </c>
      <c r="E360" s="20"/>
    </row>
    <row r="361" spans="1:7" x14ac:dyDescent="0.35">
      <c r="A361" s="45" t="s">
        <v>472</v>
      </c>
      <c r="B361" s="45"/>
      <c r="C361" s="45"/>
      <c r="D361" s="45"/>
      <c r="E361" s="45"/>
    </row>
    <row r="362" spans="1:7" x14ac:dyDescent="0.35">
      <c r="A362" s="20" t="s">
        <v>377</v>
      </c>
      <c r="B362" s="45"/>
      <c r="C362" s="47">
        <v>25579893.619999997</v>
      </c>
      <c r="D362" s="20"/>
      <c r="E362" s="45"/>
    </row>
    <row r="363" spans="1:7" x14ac:dyDescent="0.35">
      <c r="A363" s="20" t="s">
        <v>473</v>
      </c>
      <c r="B363" s="46" t="s">
        <v>284</v>
      </c>
      <c r="C363" s="47">
        <v>1771525283.48</v>
      </c>
      <c r="D363" s="20"/>
      <c r="E363" s="20"/>
    </row>
    <row r="364" spans="1:7" x14ac:dyDescent="0.35">
      <c r="A364" s="20" t="s">
        <v>474</v>
      </c>
      <c r="B364" s="46" t="s">
        <v>284</v>
      </c>
      <c r="C364" s="47">
        <v>38619167.68</v>
      </c>
      <c r="D364" s="20"/>
      <c r="E364" s="20"/>
    </row>
    <row r="365" spans="1:7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7" x14ac:dyDescent="0.35">
      <c r="A366" s="20" t="s">
        <v>394</v>
      </c>
      <c r="B366" s="20"/>
      <c r="C366" s="27"/>
      <c r="D366" s="32">
        <f>SUM(C362:C365)</f>
        <v>1835724344.78</v>
      </c>
      <c r="E366" s="20"/>
    </row>
    <row r="367" spans="1:7" x14ac:dyDescent="0.35">
      <c r="A367" s="20" t="s">
        <v>476</v>
      </c>
      <c r="B367" s="20"/>
      <c r="C367" s="27"/>
      <c r="D367" s="32">
        <f>D360-D366</f>
        <v>639641671.28000045</v>
      </c>
      <c r="E367" s="20"/>
    </row>
    <row r="368" spans="1:7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26517706.150000002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26517706.150000002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26517706.150000002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666159377.43000042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5" t="s">
        <v>494</v>
      </c>
      <c r="B388" s="45"/>
      <c r="C388" s="45"/>
      <c r="D388" s="45"/>
      <c r="E388" s="45"/>
    </row>
    <row r="389" spans="1:7" x14ac:dyDescent="0.35">
      <c r="A389" s="20" t="s">
        <v>495</v>
      </c>
      <c r="B389" s="46" t="s">
        <v>284</v>
      </c>
      <c r="C389" s="47">
        <v>317686702.59999996</v>
      </c>
      <c r="D389" s="20"/>
      <c r="E389" s="20"/>
      <c r="F389" s="12">
        <f>CE61</f>
        <v>317686702.59999996</v>
      </c>
      <c r="G389" s="335">
        <f>F389-C389</f>
        <v>0</v>
      </c>
    </row>
    <row r="390" spans="1:7" x14ac:dyDescent="0.35">
      <c r="A390" s="20" t="s">
        <v>9</v>
      </c>
      <c r="B390" s="46" t="s">
        <v>284</v>
      </c>
      <c r="C390" s="47">
        <f>53329669.89+2.11</f>
        <v>53329672</v>
      </c>
      <c r="D390" s="20"/>
      <c r="E390" s="20"/>
      <c r="F390" s="12">
        <f t="shared" ref="F390:F396" si="18">CE62</f>
        <v>53329672</v>
      </c>
      <c r="G390" s="335">
        <f t="shared" ref="G390:G396" si="19">F390-C390</f>
        <v>0</v>
      </c>
    </row>
    <row r="391" spans="1:7" x14ac:dyDescent="0.35">
      <c r="A391" s="20" t="s">
        <v>249</v>
      </c>
      <c r="B391" s="46" t="s">
        <v>284</v>
      </c>
      <c r="C391" s="47">
        <v>30740967.650000002</v>
      </c>
      <c r="D391" s="20"/>
      <c r="E391" s="20"/>
      <c r="F391" s="12">
        <f t="shared" si="18"/>
        <v>30740967.650000002</v>
      </c>
      <c r="G391" s="335">
        <f t="shared" si="19"/>
        <v>0</v>
      </c>
    </row>
    <row r="392" spans="1:7" x14ac:dyDescent="0.35">
      <c r="A392" s="20" t="s">
        <v>496</v>
      </c>
      <c r="B392" s="46" t="s">
        <v>284</v>
      </c>
      <c r="C392" s="47">
        <v>77260683.87000002</v>
      </c>
      <c r="D392" s="20"/>
      <c r="E392" s="20"/>
      <c r="F392" s="12">
        <f t="shared" si="18"/>
        <v>77260683.87000002</v>
      </c>
      <c r="G392" s="335">
        <f t="shared" si="19"/>
        <v>0</v>
      </c>
    </row>
    <row r="393" spans="1:7" x14ac:dyDescent="0.35">
      <c r="A393" s="20" t="s">
        <v>497</v>
      </c>
      <c r="B393" s="46" t="s">
        <v>284</v>
      </c>
      <c r="C393" s="47">
        <v>2384827.0099999998</v>
      </c>
      <c r="D393" s="20"/>
      <c r="E393" s="20"/>
      <c r="F393" s="12">
        <f t="shared" si="18"/>
        <v>2384827.0099999998</v>
      </c>
      <c r="G393" s="335">
        <f t="shared" si="19"/>
        <v>0</v>
      </c>
    </row>
    <row r="394" spans="1:7" x14ac:dyDescent="0.35">
      <c r="A394" s="20" t="s">
        <v>498</v>
      </c>
      <c r="B394" s="46" t="s">
        <v>284</v>
      </c>
      <c r="C394" s="47">
        <v>170694851.33000007</v>
      </c>
      <c r="D394" s="20"/>
      <c r="E394" s="20"/>
      <c r="F394" s="12">
        <f>CE66</f>
        <v>170694851.33000001</v>
      </c>
      <c r="G394" s="335">
        <f t="shared" si="19"/>
        <v>0</v>
      </c>
    </row>
    <row r="395" spans="1:7" x14ac:dyDescent="0.35">
      <c r="A395" s="20" t="s">
        <v>11</v>
      </c>
      <c r="B395" s="46" t="s">
        <v>284</v>
      </c>
      <c r="C395" s="47">
        <f>19023664.25-2.25</f>
        <v>19023662</v>
      </c>
      <c r="D395" s="20"/>
      <c r="E395" s="20"/>
      <c r="F395" s="12">
        <f t="shared" si="18"/>
        <v>19023662</v>
      </c>
      <c r="G395" s="335">
        <f t="shared" si="19"/>
        <v>0</v>
      </c>
    </row>
    <row r="396" spans="1:7" x14ac:dyDescent="0.35">
      <c r="A396" s="20" t="s">
        <v>499</v>
      </c>
      <c r="B396" s="46" t="s">
        <v>284</v>
      </c>
      <c r="C396" s="47">
        <v>8959982.7100000009</v>
      </c>
      <c r="D396" s="20"/>
      <c r="E396" s="20"/>
      <c r="F396" s="12">
        <f t="shared" si="18"/>
        <v>8959982.7100000009</v>
      </c>
      <c r="G396" s="335">
        <f t="shared" si="19"/>
        <v>0</v>
      </c>
    </row>
    <row r="397" spans="1:7" x14ac:dyDescent="0.35">
      <c r="A397" s="20" t="s">
        <v>500</v>
      </c>
      <c r="B397" s="46" t="s">
        <v>284</v>
      </c>
      <c r="C397" s="47">
        <v>7594138.5299999984</v>
      </c>
      <c r="D397" s="20"/>
      <c r="E397" s="20"/>
      <c r="G397" s="335"/>
    </row>
    <row r="398" spans="1:7" x14ac:dyDescent="0.35">
      <c r="A398" s="20" t="s">
        <v>501</v>
      </c>
      <c r="B398" s="46" t="s">
        <v>284</v>
      </c>
      <c r="C398" s="47">
        <v>5219131.59</v>
      </c>
      <c r="D398" s="20"/>
      <c r="E398" s="20"/>
      <c r="G398" s="335"/>
    </row>
    <row r="399" spans="1:7" x14ac:dyDescent="0.35">
      <c r="A399" s="20" t="s">
        <v>502</v>
      </c>
      <c r="B399" s="46" t="s">
        <v>284</v>
      </c>
      <c r="C399" s="47">
        <v>13190638.92</v>
      </c>
      <c r="D399" s="20"/>
      <c r="E399" s="20"/>
      <c r="F399" s="12">
        <f>CD69</f>
        <v>26003909.039999999</v>
      </c>
      <c r="G399" s="335">
        <f>SUM(C397:C399)-F399</f>
        <v>0</v>
      </c>
    </row>
    <row r="400" spans="1:7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24813490.900000006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335">
        <f>CE83-CD83</f>
        <v>24813490.899999999</v>
      </c>
      <c r="G414" s="12">
        <f>SUM(C412:C414)-F414</f>
        <v>0</v>
      </c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24813490.900000006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730898749.11000001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-64739371.67999959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-64739371.67999959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-64739371.67999959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539150.73999999987</v>
      </c>
      <c r="E612" s="258">
        <f>SUM(C624:D647)+SUM(C668:D713)</f>
        <v>508642757.11779612</v>
      </c>
      <c r="F612" s="258">
        <f>CE64-(AX64+BD64+BE64+BG64+BJ64+BN64+BP64+BQ64+CB64+CC64+CD64)</f>
        <v>76691425.720000014</v>
      </c>
      <c r="G612" s="256">
        <f>CE91-(AX91+AY91+BD91+BE91+BG91+BJ91+BN91+BP91+BQ91+CB91+CC91+CD91)</f>
        <v>396990</v>
      </c>
      <c r="H612" s="261">
        <f>CE60-(AX60+AY60+AZ60+BD60+BE60+BG60+BJ60+BN60+BO60+BP60+BQ60+BR60+CB60+CC60+CD60)</f>
        <v>2196.6654065484022</v>
      </c>
      <c r="I612" s="256">
        <f>CE92-(AX92+AY92+AZ92+BD92+BE92+BF92+BG92+BJ92+BN92+BO92+BP92+BQ92+BR92+CB92+CC92+CD92)</f>
        <v>151424</v>
      </c>
      <c r="J612" s="256">
        <f>CE93-(AX93+AY93+AZ93+BA93+BD93+BE93+BF93+BG93+BJ93+BN93+BO93+BP93+BQ93+BR93+CB93+CC93+CD93)</f>
        <v>2749971.9500000011</v>
      </c>
      <c r="K612" s="256">
        <f>CE89-(AW89+AX89+AY89+AZ89+BA89+BB89+BC89+BD89+BE89+BF89+BG89+BH89+BI89+BJ89+BK89+BL89+BM89+BN89+BO89+BP89+BQ89+BR89+BS89+BT89+BU89+BV89+BW89+BX89+CB89+CC89+CD89)</f>
        <v>2475366016.0599999</v>
      </c>
      <c r="L612" s="262">
        <f>CE94-(AW94+AX94+AY94+AZ94+BA94+BB94+BC94+BD94+BE94+BF94+BG94+BH94+BI94+BJ94+BK94+BL94+BM94+BN94+BO94+BP94+BQ94+BR94+BS94+BT94+BU94+BV94+BW94+BX94+BY94+BZ94+CA94+CB94+CC94+CD94)</f>
        <v>788.28746153585121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9886698.9999999981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26003909.039999999</v>
      </c>
      <c r="D615" s="256">
        <f>SUM(C614:C615)</f>
        <v>35890608.039999999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5284726.7399999993</v>
      </c>
      <c r="D619" s="256">
        <f>(D615/D612)*BN90</f>
        <v>247890.82722504143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182464305.73999998</v>
      </c>
      <c r="D620" s="256">
        <f>(D615/D612)*CC90</f>
        <v>7741362.5349788601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195738285.84220389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1788542.6500000001</v>
      </c>
      <c r="D624" s="256">
        <f>(D615/D612)*BD90</f>
        <v>595884.46028162085</v>
      </c>
      <c r="E624" s="258">
        <f>(E623/E612)*SUM(C624:D624)</f>
        <v>917586.39782246226</v>
      </c>
      <c r="F624" s="258">
        <f>SUM(C624:E624)</f>
        <v>3302013.5081040831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6079486.9099999983</v>
      </c>
      <c r="D625" s="256">
        <f>(D615/D612)*AY90</f>
        <v>943270.32035915356</v>
      </c>
      <c r="E625" s="258">
        <f>(E623/E612)*SUM(C625:D625)</f>
        <v>2702530.2983683222</v>
      </c>
      <c r="F625" s="258">
        <f>(F624/F612)*AY64</f>
        <v>70108.354640898935</v>
      </c>
      <c r="G625" s="256">
        <f>SUM(C625:F625)</f>
        <v>9795395.8833683729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0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6602940.4199999999</v>
      </c>
      <c r="D629" s="256">
        <f>(D615/D612)*BF90</f>
        <v>363994.10548196163</v>
      </c>
      <c r="E629" s="258">
        <f>(E623/E612)*SUM(C629:D629)</f>
        <v>2681048.3438711194</v>
      </c>
      <c r="F629" s="258">
        <f>(F624/F612)*BF64</f>
        <v>20187.125187257159</v>
      </c>
      <c r="G629" s="256">
        <f>(G625/G612)*BF91</f>
        <v>0</v>
      </c>
      <c r="H629" s="258">
        <f>(H628/H612)*BF60</f>
        <v>0</v>
      </c>
      <c r="I629" s="256">
        <f>SUM(C629:H629)</f>
        <v>9668169.9945403393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-75269.430000000022</v>
      </c>
      <c r="D630" s="256">
        <f>(D615/D612)*BA90</f>
        <v>170511.94079410448</v>
      </c>
      <c r="E630" s="258">
        <f>(E623/E612)*SUM(C630:D630)</f>
        <v>36651.668663844124</v>
      </c>
      <c r="F630" s="258">
        <f>(F624/F612)*BA64</f>
        <v>256.22528466833404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132150.4047426169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7051011.1500000004</v>
      </c>
      <c r="D631" s="256">
        <f>(D615/D612)*AW90</f>
        <v>0</v>
      </c>
      <c r="E631" s="258">
        <f>(E623/E612)*SUM(C631:D631)</f>
        <v>2713403.10393064</v>
      </c>
      <c r="F631" s="258">
        <f>(F624/F612)*AW64</f>
        <v>1324.6713744258859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2476150.16</v>
      </c>
      <c r="D632" s="256">
        <f>(D615/D612)*BB90</f>
        <v>24856.117485910534</v>
      </c>
      <c r="E632" s="258">
        <f>(E623/E612)*SUM(C632:D632)</f>
        <v>962448.93844484782</v>
      </c>
      <c r="F632" s="258">
        <f>(F624/F612)*BB64</f>
        <v>276.34915222019634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2038959.9599999995</v>
      </c>
      <c r="D633" s="256">
        <f>(D615/D612)*BC90</f>
        <v>49660.977009732764</v>
      </c>
      <c r="E633" s="258">
        <f>(E623/E612)*SUM(C633:D633)</f>
        <v>803752.88208368944</v>
      </c>
      <c r="F633" s="258">
        <f>(F624/F612)*BC64</f>
        <v>89.186721419539651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1662178.77</v>
      </c>
      <c r="D637" s="256">
        <f>(D615/D612)*BL90</f>
        <v>252647.16669414425</v>
      </c>
      <c r="E637" s="258">
        <f>(E623/E612)*SUM(C637:D637)</f>
        <v>736872.27683830657</v>
      </c>
      <c r="F637" s="258">
        <f>(F624/F612)*BL64</f>
        <v>1119.8560505460798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1375386.8499999999</v>
      </c>
      <c r="D643" s="256">
        <f>(D615/D612)*BW90</f>
        <v>106764.34383955927</v>
      </c>
      <c r="E643" s="258">
        <f>(E623/E612)*SUM(C643:D643)</f>
        <v>570368.35771544103</v>
      </c>
      <c r="F643" s="258">
        <f>(F624/F612)*BW64</f>
        <v>3153.6122786421729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4470734.9499999993</v>
      </c>
      <c r="D644" s="256">
        <f>(D615/D612)*BX90</f>
        <v>124394.42004665786</v>
      </c>
      <c r="E644" s="258">
        <f>(E623/E612)*SUM(C644:D644)</f>
        <v>1768319.1857734399</v>
      </c>
      <c r="F644" s="258">
        <f>(F624/F612)*BX64</f>
        <v>555.44828073542988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27194428.733720366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7398700.1600000001</v>
      </c>
      <c r="D645" s="256">
        <f>(D615/D612)*BY90</f>
        <v>129340.1477003597</v>
      </c>
      <c r="E645" s="258">
        <f>(E623/E612)*SUM(C645:D645)</f>
        <v>2896975.69651824</v>
      </c>
      <c r="F645" s="258">
        <f>(F624/F612)*BY64</f>
        <v>2654.9951191040418</v>
      </c>
      <c r="G645" s="256">
        <f>(G625/G612)*BY91</f>
        <v>0</v>
      </c>
      <c r="H645" s="258">
        <f>(H628/H612)*BY60</f>
        <v>0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-1501606.79</v>
      </c>
      <c r="D646" s="256">
        <f>(D615/D612)*BZ90</f>
        <v>0</v>
      </c>
      <c r="E646" s="258">
        <f>(E623/E612)*SUM(C646:D646)</f>
        <v>-577855.35126679309</v>
      </c>
      <c r="F646" s="258">
        <f>(F624/F612)*BZ64</f>
        <v>38.889323453365712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8348247.7473943643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263006856.27999997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65351711.389999993</v>
      </c>
      <c r="D668" s="256">
        <f>(D615/D612)*C90</f>
        <v>5250068.1423181118</v>
      </c>
      <c r="E668" s="258">
        <f>(E623/E612)*SUM(C668:D668)</f>
        <v>27169307.16043736</v>
      </c>
      <c r="F668" s="258">
        <f>(F624/F612)*C64</f>
        <v>227481.80694175526</v>
      </c>
      <c r="G668" s="256">
        <f>(G625/G612)*C91</f>
        <v>2556958.8150774101</v>
      </c>
      <c r="H668" s="258">
        <f>(H628/H612)*C60</f>
        <v>0</v>
      </c>
      <c r="I668" s="256">
        <f>(I629/I612)*C92</f>
        <v>979991.51199233532</v>
      </c>
      <c r="J668" s="256">
        <f>(J630/J612)*C93</f>
        <v>32545.420123589975</v>
      </c>
      <c r="K668" s="256">
        <f>(K644/K612)*C89</f>
        <v>2226983.3111389689</v>
      </c>
      <c r="L668" s="256">
        <f>(L647/L612)*C94</f>
        <v>2278887.3666827627</v>
      </c>
      <c r="M668" s="231">
        <f t="shared" ref="M668:M713" si="20">ROUND(SUM(D668:L668),0)</f>
        <v>40722224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34736728.870000005</v>
      </c>
      <c r="D669" s="256">
        <f>(D615/D612)*D90</f>
        <v>2589755.2794859149</v>
      </c>
      <c r="E669" s="258">
        <f>(E623/E612)*SUM(C669:D669)</f>
        <v>14364152.288999418</v>
      </c>
      <c r="F669" s="258">
        <f>(F624/F612)*D64</f>
        <v>71122.889656309504</v>
      </c>
      <c r="G669" s="256">
        <f>(G625/G612)*D91</f>
        <v>2327464.4270293252</v>
      </c>
      <c r="H669" s="258">
        <f>(H628/H612)*D60</f>
        <v>0</v>
      </c>
      <c r="I669" s="256">
        <f>(I629/I612)*D92</f>
        <v>290742.27192703186</v>
      </c>
      <c r="J669" s="256">
        <f>(J630/J612)*D93</f>
        <v>16492.796311553477</v>
      </c>
      <c r="K669" s="256">
        <f>(K644/K612)*D89</f>
        <v>1034054.132778593</v>
      </c>
      <c r="L669" s="256">
        <f>(L647/L612)*D94</f>
        <v>1105211.3430664041</v>
      </c>
      <c r="M669" s="231">
        <f t="shared" si="20"/>
        <v>21798995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33237779.219999999</v>
      </c>
      <c r="D670" s="256">
        <f>(D615/D612)*E90</f>
        <v>3729464.0841385624</v>
      </c>
      <c r="E670" s="258">
        <f>(E623/E612)*SUM(C670:D670)</f>
        <v>14225907.545928182</v>
      </c>
      <c r="F670" s="258">
        <f>(F624/F612)*E64</f>
        <v>88403.748874932382</v>
      </c>
      <c r="G670" s="256">
        <f>(G625/G612)*E91</f>
        <v>2529299.0785972574</v>
      </c>
      <c r="H670" s="258">
        <f>(H628/H612)*E60</f>
        <v>0</v>
      </c>
      <c r="I670" s="256">
        <f>(I629/I612)*E92</f>
        <v>3961183.9810648044</v>
      </c>
      <c r="J670" s="256">
        <f>(J630/J612)*E93</f>
        <v>15571.783172422452</v>
      </c>
      <c r="K670" s="256">
        <f>(K644/K612)*E89</f>
        <v>975097.95029136701</v>
      </c>
      <c r="L670" s="256">
        <f>(L647/L612)*E94</f>
        <v>1016555.4526941882</v>
      </c>
      <c r="M670" s="231">
        <f t="shared" si="20"/>
        <v>26541484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6083973.620000001</v>
      </c>
      <c r="D671" s="256">
        <f>(D615/D612)*F90</f>
        <v>899218.76175899315</v>
      </c>
      <c r="E671" s="258">
        <f>(E623/E612)*SUM(C671:D671)</f>
        <v>2687304.7681976301</v>
      </c>
      <c r="F671" s="258">
        <f>(F624/F612)*F64</f>
        <v>8677.2628012794521</v>
      </c>
      <c r="G671" s="256">
        <f>(G625/G612)*F91</f>
        <v>236600.54692969428</v>
      </c>
      <c r="H671" s="258">
        <f>(H628/H612)*F60</f>
        <v>0</v>
      </c>
      <c r="I671" s="256">
        <f>(I629/I612)*F92</f>
        <v>638023.93289007107</v>
      </c>
      <c r="J671" s="256">
        <f>(J630/J612)*F93</f>
        <v>3009.85708340988</v>
      </c>
      <c r="K671" s="256">
        <f>(K644/K612)*F89</f>
        <v>190872.01477489213</v>
      </c>
      <c r="L671" s="256">
        <f>(L647/L612)*F94</f>
        <v>221542.13504075247</v>
      </c>
      <c r="M671" s="231">
        <f t="shared" si="20"/>
        <v>4885249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9314655.2699999996</v>
      </c>
      <c r="D672" s="256">
        <f>(D615/D612)*G90</f>
        <v>1270091.086634167</v>
      </c>
      <c r="E672" s="258">
        <f>(E623/E612)*SUM(C672:D672)</f>
        <v>4073271.6212496245</v>
      </c>
      <c r="F672" s="258">
        <f>(F624/F612)*G64</f>
        <v>15556.743776860782</v>
      </c>
      <c r="G672" s="256">
        <f>(G625/G612)*G91</f>
        <v>874427.65487969911</v>
      </c>
      <c r="H672" s="258">
        <f>(H628/H612)*G60</f>
        <v>0</v>
      </c>
      <c r="I672" s="256">
        <f>(I629/I612)*G92</f>
        <v>0</v>
      </c>
      <c r="J672" s="256">
        <f>(J630/J612)*G93</f>
        <v>3569.0468930554052</v>
      </c>
      <c r="K672" s="256">
        <f>(K644/K612)*G89</f>
        <v>366393.19327358698</v>
      </c>
      <c r="L672" s="256">
        <f>(L647/L612)*G94</f>
        <v>347993.37251557957</v>
      </c>
      <c r="M672" s="231">
        <f t="shared" si="20"/>
        <v>6951303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1852210.4099999997</v>
      </c>
      <c r="D673" s="256">
        <f>(D615/D612)*H90</f>
        <v>549821.52593535907</v>
      </c>
      <c r="E673" s="258">
        <f>(E623/E612)*SUM(C673:D673)</f>
        <v>924361.1692072741</v>
      </c>
      <c r="F673" s="258">
        <f>(F624/F612)*H64</f>
        <v>2215.5384015329196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238.26047961622987</v>
      </c>
      <c r="K673" s="256">
        <f>(K644/K612)*H89</f>
        <v>45992.481746570302</v>
      </c>
      <c r="L673" s="256">
        <f>(L647/L612)*H94</f>
        <v>43345.080017734581</v>
      </c>
      <c r="M673" s="231">
        <f t="shared" si="20"/>
        <v>1565974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20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20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20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20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20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20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12412151.83</v>
      </c>
      <c r="D680" s="256">
        <f>(D615/D612)*O90</f>
        <v>1175098.4333477051</v>
      </c>
      <c r="E680" s="258">
        <f>(E623/E612)*SUM(C680:D680)</f>
        <v>5228709.2239884026</v>
      </c>
      <c r="F680" s="258">
        <f>(F624/F612)*O64</f>
        <v>41038.241558651396</v>
      </c>
      <c r="G680" s="256">
        <f>(G625/G612)*O91</f>
        <v>148069.65086297793</v>
      </c>
      <c r="H680" s="258">
        <f>(H628/H612)*O60</f>
        <v>0</v>
      </c>
      <c r="I680" s="256">
        <f>(I629/I612)*O92</f>
        <v>0</v>
      </c>
      <c r="J680" s="256">
        <f>(J630/J612)*O93</f>
        <v>5184.2416558257237</v>
      </c>
      <c r="K680" s="256">
        <f>(K644/K612)*O89</f>
        <v>372107.54033611668</v>
      </c>
      <c r="L680" s="256">
        <f>(L647/L612)*O94</f>
        <v>357630.34594283719</v>
      </c>
      <c r="M680" s="231">
        <f t="shared" si="20"/>
        <v>7327838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41790176.24000001</v>
      </c>
      <c r="D681" s="256">
        <f>(D615/D612)*P90</f>
        <v>2893672.7234930191</v>
      </c>
      <c r="E681" s="258">
        <f>(E623/E612)*SUM(C681:D681)</f>
        <v>17195447.843407523</v>
      </c>
      <c r="F681" s="258">
        <f>(F624/F612)*P64</f>
        <v>891713.56298347714</v>
      </c>
      <c r="G681" s="256">
        <f>(G625/G612)*P91</f>
        <v>9030.7435787118684</v>
      </c>
      <c r="H681" s="258">
        <f>(H628/H612)*P60</f>
        <v>0</v>
      </c>
      <c r="I681" s="256">
        <f>(I629/I612)*P92</f>
        <v>1185395.539587931</v>
      </c>
      <c r="J681" s="256">
        <f>(J630/J612)*P93</f>
        <v>8366.3179422382</v>
      </c>
      <c r="K681" s="256">
        <f>(K644/K612)*P89</f>
        <v>3549909.3922179467</v>
      </c>
      <c r="L681" s="256">
        <f>(L647/L612)*P94</f>
        <v>344350.01314731676</v>
      </c>
      <c r="M681" s="231">
        <f t="shared" si="20"/>
        <v>26077886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20"/>
        <v>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11633270.41</v>
      </c>
      <c r="D683" s="256">
        <f>(D615/D612)*R90</f>
        <v>927749.47600759706</v>
      </c>
      <c r="E683" s="258">
        <f>(E623/E612)*SUM(C683:D683)</f>
        <v>4833790.448229189</v>
      </c>
      <c r="F683" s="258">
        <f>(F624/F612)*R64</f>
        <v>61274.523164200094</v>
      </c>
      <c r="G683" s="256">
        <f>(G625/G612)*R91</f>
        <v>60032.238051928893</v>
      </c>
      <c r="H683" s="258">
        <f>(H628/H612)*R60</f>
        <v>0</v>
      </c>
      <c r="I683" s="256">
        <f>(I629/I612)*R92</f>
        <v>181604.8884796738</v>
      </c>
      <c r="J683" s="256">
        <f>(J630/J612)*R93</f>
        <v>2403.1781810211546</v>
      </c>
      <c r="K683" s="256">
        <f>(K644/K612)*R89</f>
        <v>956642.38725740695</v>
      </c>
      <c r="L683" s="256">
        <f>(L647/L612)*R94</f>
        <v>256362.53405145911</v>
      </c>
      <c r="M683" s="231">
        <f t="shared" si="20"/>
        <v>7279860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15719.490000000442</v>
      </c>
      <c r="D684" s="256">
        <f>(D615/D612)*S90</f>
        <v>378143.96576961043</v>
      </c>
      <c r="E684" s="258">
        <f>(E623/E612)*SUM(C684:D684)</f>
        <v>151568.37802052128</v>
      </c>
      <c r="F684" s="258">
        <f>(F624/F612)*S64</f>
        <v>25714.83673641938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>
        <f>(J630/J612)*S93</f>
        <v>3.2725579484446037</v>
      </c>
      <c r="K684" s="256">
        <f>(K644/K612)*S89</f>
        <v>0</v>
      </c>
      <c r="L684" s="256">
        <f>(L647/L612)*S94</f>
        <v>0</v>
      </c>
      <c r="M684" s="231">
        <f t="shared" si="20"/>
        <v>555430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1442340.93</v>
      </c>
      <c r="D685" s="256">
        <f>(D615/D612)*T90</f>
        <v>11925.797283271841</v>
      </c>
      <c r="E685" s="258">
        <f>(E623/E612)*SUM(C685:D685)</f>
        <v>559637.72681787389</v>
      </c>
      <c r="F685" s="258">
        <f>(F624/F612)*T64</f>
        <v>22599.914863264657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106909.0905396578</v>
      </c>
      <c r="L685" s="256">
        <f>(L647/L612)*T94</f>
        <v>53154.081506698574</v>
      </c>
      <c r="M685" s="231">
        <f t="shared" si="20"/>
        <v>754227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15997015.309999995</v>
      </c>
      <c r="D686" s="256">
        <f>(D615/D612)*U90</f>
        <v>492350.03374144394</v>
      </c>
      <c r="E686" s="258">
        <f>(E623/E612)*SUM(C686:D686)</f>
        <v>6345514.7288420256</v>
      </c>
      <c r="F686" s="258">
        <f>(F624/F612)*U64</f>
        <v>291410.91145846801</v>
      </c>
      <c r="G686" s="256">
        <f>(G625/G612)*U91</f>
        <v>0</v>
      </c>
      <c r="H686" s="258">
        <f>(H628/H612)*U60</f>
        <v>0</v>
      </c>
      <c r="I686" s="256">
        <f>(I629/I612)*U92</f>
        <v>0</v>
      </c>
      <c r="J686" s="256">
        <f>(J630/J612)*U93</f>
        <v>0</v>
      </c>
      <c r="K686" s="256">
        <f>(K644/K612)*U89</f>
        <v>1047893.252588874</v>
      </c>
      <c r="L686" s="256">
        <f>(L647/L612)*U94</f>
        <v>1522.2553984519359</v>
      </c>
      <c r="M686" s="231">
        <f t="shared" si="20"/>
        <v>8178691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4957.63</v>
      </c>
      <c r="D687" s="256">
        <f>(D615/D612)*V90</f>
        <v>12556.86933599535</v>
      </c>
      <c r="E687" s="258">
        <f>(E623/E612)*SUM(C687:D687)</f>
        <v>6740.0115885621481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109442.39061096443</v>
      </c>
      <c r="L687" s="256">
        <f>(L647/L612)*V94</f>
        <v>0</v>
      </c>
      <c r="M687" s="231">
        <f t="shared" si="20"/>
        <v>128739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6324558.2400000002</v>
      </c>
      <c r="D688" s="256">
        <f>(D615/D612)*W90</f>
        <v>81021.530178303045</v>
      </c>
      <c r="E688" s="258">
        <f>(E623/E612)*SUM(C688:D688)</f>
        <v>2465025.1802363303</v>
      </c>
      <c r="F688" s="258">
        <f>(F624/F612)*W64</f>
        <v>20857.650094625355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0</v>
      </c>
      <c r="K688" s="256">
        <f>(K644/K612)*W89</f>
        <v>1670926.7869122326</v>
      </c>
      <c r="L688" s="256">
        <f>(L647/L612)*W94</f>
        <v>3.8081772809838284</v>
      </c>
      <c r="M688" s="231">
        <f t="shared" si="20"/>
        <v>4237835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3226424.1100000008</v>
      </c>
      <c r="D689" s="256">
        <f>(D615/D612)*X90</f>
        <v>125689.18285525197</v>
      </c>
      <c r="E689" s="258">
        <f>(E623/E612)*SUM(C689:D689)</f>
        <v>1289975.9226108445</v>
      </c>
      <c r="F689" s="258">
        <f>(F624/F612)*X64</f>
        <v>20444.491451600119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1648.247598049609</v>
      </c>
      <c r="K689" s="256">
        <f>(K644/K612)*X89</f>
        <v>1547997.6904310219</v>
      </c>
      <c r="L689" s="256">
        <f>(L647/L612)*X94</f>
        <v>0.15232709123934807</v>
      </c>
      <c r="M689" s="231">
        <f t="shared" si="20"/>
        <v>2985756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8773736.1600000001</v>
      </c>
      <c r="D690" s="256">
        <f>(D615/D612)*Y90</f>
        <v>546096.33689839614</v>
      </c>
      <c r="E690" s="258">
        <f>(E623/E612)*SUM(C690:D690)</f>
        <v>3586501.5509439032</v>
      </c>
      <c r="F690" s="258">
        <f>(F624/F612)*Y64</f>
        <v>135130.31790682257</v>
      </c>
      <c r="G690" s="256">
        <f>(G625/G612)*Y91</f>
        <v>1677.8430692688717</v>
      </c>
      <c r="H690" s="258">
        <f>(H628/H612)*Y60</f>
        <v>0</v>
      </c>
      <c r="I690" s="256">
        <f>(I629/I612)*Y92</f>
        <v>322601.35139203991</v>
      </c>
      <c r="J690" s="256">
        <f>(J630/J612)*Y93</f>
        <v>5020.5541699768264</v>
      </c>
      <c r="K690" s="256">
        <f>(K644/K612)*Y89</f>
        <v>1265095.47600358</v>
      </c>
      <c r="L690" s="256">
        <f>(L647/L612)*Y94</f>
        <v>34021.544968550406</v>
      </c>
      <c r="M690" s="231">
        <f t="shared" si="20"/>
        <v>5896145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3614555.88</v>
      </c>
      <c r="D691" s="256">
        <f>(D615/D612)*Z90</f>
        <v>95957.5677805788</v>
      </c>
      <c r="E691" s="258">
        <f>(E623/E612)*SUM(C691:D691)</f>
        <v>1427897.1472601066</v>
      </c>
      <c r="F691" s="258">
        <f>(F624/F612)*Z64</f>
        <v>99814.901880070276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352041.0952771834</v>
      </c>
      <c r="L691" s="256">
        <f>(L647/L612)*Z94</f>
        <v>8617.1435514102068</v>
      </c>
      <c r="M691" s="231">
        <f t="shared" si="20"/>
        <v>1984328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1111817.81</v>
      </c>
      <c r="D692" s="256">
        <f>(D615/D612)*AA90</f>
        <v>266372.98384088057</v>
      </c>
      <c r="E692" s="258">
        <f>(E623/E612)*SUM(C692:D692)</f>
        <v>530361.83013502648</v>
      </c>
      <c r="F692" s="258">
        <f>(F624/F612)*AA64</f>
        <v>16223.929273528447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821.98149897573467</v>
      </c>
      <c r="K692" s="256">
        <f>(K644/K612)*AA89</f>
        <v>137207.46200194262</v>
      </c>
      <c r="L692" s="256">
        <f>(L647/L612)*AA94</f>
        <v>0</v>
      </c>
      <c r="M692" s="231">
        <f t="shared" si="20"/>
        <v>950988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29321242.98</v>
      </c>
      <c r="D693" s="256">
        <f>(D615/D612)*AB90</f>
        <v>572517.48644754838</v>
      </c>
      <c r="E693" s="258">
        <f>(E623/E612)*SUM(C693:D693)</f>
        <v>11503856.781990457</v>
      </c>
      <c r="F693" s="258">
        <f>(F624/F612)*AB64</f>
        <v>682960.75656622497</v>
      </c>
      <c r="G693" s="256">
        <f>(G625/G612)*AB91</f>
        <v>0</v>
      </c>
      <c r="H693" s="258">
        <f>(H628/H612)*AB60</f>
        <v>0</v>
      </c>
      <c r="I693" s="256">
        <f>(I629/I612)*AB92</f>
        <v>0</v>
      </c>
      <c r="J693" s="256">
        <f>(J630/J612)*AB93</f>
        <v>275.91844306291307</v>
      </c>
      <c r="K693" s="256">
        <f>(K644/K612)*AB89</f>
        <v>1618116.5892669901</v>
      </c>
      <c r="L693" s="256">
        <f>(L647/L612)*AB94</f>
        <v>5.0775697079784382E-2</v>
      </c>
      <c r="M693" s="231">
        <f t="shared" si="20"/>
        <v>14377728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6330497.2700000014</v>
      </c>
      <c r="D694" s="256">
        <f>(D615/D612)*AC90</f>
        <v>61452.971041319557</v>
      </c>
      <c r="E694" s="258">
        <f>(E623/E612)*SUM(C694:D694)</f>
        <v>2459780.201058358</v>
      </c>
      <c r="F694" s="258">
        <f>(F624/F612)*AC64</f>
        <v>32466.584822146931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0</v>
      </c>
      <c r="K694" s="256">
        <f>(K644/K612)*AC89</f>
        <v>768654.84078867384</v>
      </c>
      <c r="L694" s="256">
        <f>(L647/L612)*AC94</f>
        <v>364.31562654745289</v>
      </c>
      <c r="M694" s="231">
        <f t="shared" si="20"/>
        <v>3322719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4911005.9099999992</v>
      </c>
      <c r="D695" s="256">
        <f>(D615/D612)*AD90</f>
        <v>10475.263524954824</v>
      </c>
      <c r="E695" s="258">
        <f>(E623/E612)*SUM(C695:D695)</f>
        <v>1893907.4138577727</v>
      </c>
      <c r="F695" s="258">
        <f>(F624/F612)*AD64</f>
        <v>1490.5525967820761</v>
      </c>
      <c r="G695" s="256">
        <f>(G625/G612)*AD91</f>
        <v>0</v>
      </c>
      <c r="H695" s="258">
        <f>(H628/H612)*AD60</f>
        <v>0</v>
      </c>
      <c r="I695" s="256">
        <f>(I629/I612)*AD92</f>
        <v>64906.674494075931</v>
      </c>
      <c r="J695" s="256">
        <f>(J630/J612)*AD93</f>
        <v>0</v>
      </c>
      <c r="K695" s="256">
        <f>(K644/K612)*AD89</f>
        <v>92869.227410126216</v>
      </c>
      <c r="L695" s="256">
        <f>(L647/L612)*AD94</f>
        <v>0</v>
      </c>
      <c r="M695" s="231">
        <f t="shared" si="20"/>
        <v>2063649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3940801.9000000004</v>
      </c>
      <c r="D696" s="256">
        <f>(D615/D612)*AE90</f>
        <v>508775.88068337709</v>
      </c>
      <c r="E696" s="258">
        <f>(E623/E612)*SUM(C696:D696)</f>
        <v>1712307.3420876786</v>
      </c>
      <c r="F696" s="258">
        <f>(F624/F612)*AE64</f>
        <v>2869.5350342786192</v>
      </c>
      <c r="G696" s="256">
        <f>(G625/G612)*AE91</f>
        <v>0</v>
      </c>
      <c r="H696" s="258">
        <f>(H628/H612)*AE60</f>
        <v>0</v>
      </c>
      <c r="I696" s="256">
        <f>(I629/I612)*AE92</f>
        <v>906883.73361831112</v>
      </c>
      <c r="J696" s="256">
        <f>(J630/J612)*AE93</f>
        <v>334.68320389749414</v>
      </c>
      <c r="K696" s="256">
        <f>(K644/K612)*AE89</f>
        <v>154251.91879110748</v>
      </c>
      <c r="L696" s="256">
        <f>(L647/L612)*AE94</f>
        <v>0</v>
      </c>
      <c r="M696" s="231">
        <f t="shared" si="20"/>
        <v>3285423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20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73457655.409999996</v>
      </c>
      <c r="D698" s="256">
        <f>(D615/D612)*AG90</f>
        <v>1844130.3354367008</v>
      </c>
      <c r="E698" s="258">
        <f>(E623/E612)*SUM(C698:D698)</f>
        <v>28977985.5437029</v>
      </c>
      <c r="F698" s="258">
        <f>(F624/F612)*AG64</f>
        <v>273146.39127331326</v>
      </c>
      <c r="G698" s="256">
        <f>(G625/G612)*AG91</f>
        <v>760112.25870436558</v>
      </c>
      <c r="H698" s="258">
        <f>(H628/H612)*AG60</f>
        <v>0</v>
      </c>
      <c r="I698" s="256">
        <f>(I629/I612)*AG92</f>
        <v>1136836.1090940656</v>
      </c>
      <c r="J698" s="256">
        <f>(J630/J612)*AG93</f>
        <v>36254.820347383757</v>
      </c>
      <c r="K698" s="256">
        <f>(K644/K612)*AG89</f>
        <v>6727368.782727832</v>
      </c>
      <c r="L698" s="256">
        <f>(L647/L612)*AG94</f>
        <v>1864837.5033783284</v>
      </c>
      <c r="M698" s="231">
        <f t="shared" si="20"/>
        <v>41620672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2536.9</v>
      </c>
      <c r="D699" s="256">
        <f>(D615/D612)*AH90</f>
        <v>0</v>
      </c>
      <c r="E699" s="258">
        <f>(E623/E612)*SUM(C699:D699)</f>
        <v>976.26172869711615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20"/>
        <v>976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20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16369853.380000003</v>
      </c>
      <c r="D701" s="256">
        <f>(D615/D612)*AJ90</f>
        <v>247147.25393085138</v>
      </c>
      <c r="E701" s="258">
        <f>(E623/E612)*SUM(C701:D701)</f>
        <v>6394631.9384455085</v>
      </c>
      <c r="F701" s="258">
        <f>(F624/F612)*AJ64</f>
        <v>77757.331253617536</v>
      </c>
      <c r="G701" s="256">
        <f>(G625/G612)*AJ91</f>
        <v>0</v>
      </c>
      <c r="H701" s="258">
        <f>(H628/H612)*AJ60</f>
        <v>0</v>
      </c>
      <c r="I701" s="256">
        <f>(I629/I612)*AJ92</f>
        <v>0</v>
      </c>
      <c r="J701" s="256">
        <f>(J630/J612)*AJ93</f>
        <v>0</v>
      </c>
      <c r="K701" s="256">
        <f>(K644/K612)*AJ89</f>
        <v>406034.41907927929</v>
      </c>
      <c r="L701" s="256">
        <f>(L647/L612)*AJ94</f>
        <v>139042.03630400417</v>
      </c>
      <c r="M701" s="231">
        <f t="shared" si="20"/>
        <v>7264613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2321956.42</v>
      </c>
      <c r="D702" s="256">
        <f>(D615/D612)*AK90</f>
        <v>255959.62928312339</v>
      </c>
      <c r="E702" s="258">
        <f>(E623/E612)*SUM(C702:D702)</f>
        <v>992045.71670510538</v>
      </c>
      <c r="F702" s="258">
        <f>(F624/F612)*AK64</f>
        <v>1170.7148966238437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348.85900227064644</v>
      </c>
      <c r="K702" s="256">
        <f>(K644/K612)*AK89</f>
        <v>95468.212914756237</v>
      </c>
      <c r="L702" s="256">
        <f>(L647/L612)*AK94</f>
        <v>0</v>
      </c>
      <c r="M702" s="231">
        <f t="shared" si="20"/>
        <v>1344993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20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-5251.0899999999729</v>
      </c>
      <c r="D704" s="256">
        <f>(D615/D612)*AM90</f>
        <v>33822.266724447421</v>
      </c>
      <c r="E704" s="258">
        <f>(E623/E612)*SUM(C704:D704)</f>
        <v>10994.893917742076</v>
      </c>
      <c r="F704" s="258">
        <f>(F624/F612)*AM64</f>
        <v>0.70999074847602561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20"/>
        <v>44818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20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20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24173226.830000002</v>
      </c>
      <c r="D707" s="256">
        <f>(D615/D612)*AP90</f>
        <v>0</v>
      </c>
      <c r="E707" s="258">
        <f>(E623/E612)*SUM(C707:D707)</f>
        <v>9302454.2604136188</v>
      </c>
      <c r="F707" s="258">
        <f>(F624/F612)*AP64</f>
        <v>65441.388255433572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527643.86675122252</v>
      </c>
      <c r="L707" s="256">
        <f>(L647/L612)*AP94</f>
        <v>87901.058859427838</v>
      </c>
      <c r="M707" s="231">
        <f t="shared" si="20"/>
        <v>9983441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20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20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20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20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20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23626877.950000003</v>
      </c>
      <c r="D713" s="256">
        <f>(D615/D612)*AV90</f>
        <v>310695.81022741733</v>
      </c>
      <c r="E713" s="258">
        <f>(E623/E612)*SUM(C713:D713)</f>
        <v>9211769.1434326731</v>
      </c>
      <c r="F713" s="258">
        <f>(F624/F612)*AV64</f>
        <v>25263.558177744006</v>
      </c>
      <c r="G713" s="256">
        <f>(G625/G612)*AV91</f>
        <v>291722.62658773339</v>
      </c>
      <c r="H713" s="258">
        <f>(H628/H612)*AV60</f>
        <v>0</v>
      </c>
      <c r="I713" s="256">
        <f>(I629/I612)*AV92</f>
        <v>0</v>
      </c>
      <c r="J713" s="256">
        <f>(J630/J612)*AV93</f>
        <v>61.166078318924299</v>
      </c>
      <c r="K713" s="256">
        <f>(K644/K612)*AV89</f>
        <v>848455.2278094755</v>
      </c>
      <c r="L713" s="256">
        <f>(L647/L612)*AV94</f>
        <v>186906.15336183959</v>
      </c>
      <c r="M713" s="231">
        <f t="shared" si="20"/>
        <v>10874874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704381042.96000004</v>
      </c>
      <c r="D715" s="231">
        <f>SUM(D616:D647)+SUM(D668:D713)</f>
        <v>35890608.040000007</v>
      </c>
      <c r="E715" s="231">
        <f>SUM(E624:E647)+SUM(E668:E713)</f>
        <v>195738285.84220386</v>
      </c>
      <c r="F715" s="231">
        <f>SUM(F625:F648)+SUM(F668:F713)</f>
        <v>3302013.5081040827</v>
      </c>
      <c r="G715" s="231">
        <f>SUM(G626:G647)+SUM(G668:G713)</f>
        <v>9795395.8833683729</v>
      </c>
      <c r="H715" s="231">
        <f>SUM(H629:H647)+SUM(H668:H713)</f>
        <v>0</v>
      </c>
      <c r="I715" s="231">
        <f>SUM(I630:I647)+SUM(I668:I713)</f>
        <v>9668169.9945403412</v>
      </c>
      <c r="J715" s="231">
        <f>SUM(J631:J647)+SUM(J668:J713)</f>
        <v>132150.40474261684</v>
      </c>
      <c r="K715" s="231">
        <f>SUM(K668:K713)</f>
        <v>27194428.733720366</v>
      </c>
      <c r="L715" s="231">
        <f>SUM(L668:L713)</f>
        <v>8348247.7473943625</v>
      </c>
      <c r="M715" s="231">
        <f>SUM(M668:M713)</f>
        <v>263006858</v>
      </c>
      <c r="N715" s="250" t="s">
        <v>669</v>
      </c>
    </row>
    <row r="716" spans="1:14" s="231" customFormat="1" ht="12.65" customHeight="1" x14ac:dyDescent="0.3">
      <c r="C716" s="253">
        <f>CE85</f>
        <v>704381042.96000004</v>
      </c>
      <c r="D716" s="231">
        <f>D615</f>
        <v>35890608.039999999</v>
      </c>
      <c r="E716" s="231">
        <f>E623</f>
        <v>195738285.84220389</v>
      </c>
      <c r="F716" s="231">
        <f>F624</f>
        <v>3302013.5081040831</v>
      </c>
      <c r="G716" s="231">
        <f>G625</f>
        <v>9795395.8833683729</v>
      </c>
      <c r="H716" s="231">
        <f>H628</f>
        <v>0</v>
      </c>
      <c r="I716" s="231">
        <f>I629</f>
        <v>9668169.9945403393</v>
      </c>
      <c r="J716" s="231">
        <f>J630</f>
        <v>132150.4047426169</v>
      </c>
      <c r="K716" s="231">
        <f>K644</f>
        <v>27194428.733720366</v>
      </c>
      <c r="L716" s="231">
        <f>L647</f>
        <v>8348247.7473943643</v>
      </c>
      <c r="M716" s="231">
        <f>C648</f>
        <v>263006856.27999997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1376EBAD-3940-44AE-AD33-6C57A2C8A32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Good Samaritan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293714573.75999999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112497614.63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24574051.199999936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410531.22000000009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6641674.0300000003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2275208.84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390965551.28000003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11820611.220000001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4036565.1000000006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619170435.35000002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11178863.27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95030600.799999982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8709452.9499999993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304892656.99000001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445053871.70000005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7972499.04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7972499.04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843991922.01999998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Good Samaritan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10838063.27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8926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350000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3481439.88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14678429.149999999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170736.48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170736.48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1087364.8199999998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1087364.8199999998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1087364.8199999998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828055391.57000005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828055391.57000005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843991922.01999998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Good Samaritan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1231611858.3700001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1243754157.6900001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2475366016.0600004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25579893.619999997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1771525283.48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38619167.68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1835724344.78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639641671.28000045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26517706.150000002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26517706.150000002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666159377.43000042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317686702.59999996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53329672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30740967.650000002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77260683.87000002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2384827.0099999998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170694851.33000007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19023662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8959982.7100000009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7594138.5299999984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5219131.59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13190638.92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24813490.900000006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730898749.11000001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-64739371.67999959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-64739371.67999959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-64739371.67999959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Good Samaritan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42303</v>
      </c>
      <c r="D9" s="287">
        <f>data!D59</f>
        <v>27848</v>
      </c>
      <c r="E9" s="287">
        <f>data!E59</f>
        <v>32785</v>
      </c>
      <c r="F9" s="287">
        <f>data!F59</f>
        <v>3610</v>
      </c>
      <c r="G9" s="287">
        <f>data!G59</f>
        <v>10304</v>
      </c>
      <c r="H9" s="287">
        <f>data!H59</f>
        <v>1088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342.06402324081313</v>
      </c>
      <c r="D10" s="294">
        <f>data!D60</f>
        <v>174.14663285285667</v>
      </c>
      <c r="E10" s="294">
        <f>data!E60</f>
        <v>180.66381024922413</v>
      </c>
      <c r="F10" s="294">
        <f>data!F60</f>
        <v>32.596099310603272</v>
      </c>
      <c r="G10" s="294">
        <f>data!G60</f>
        <v>61.146069169706024</v>
      </c>
      <c r="H10" s="294">
        <f>data!H60</f>
        <v>11.840293833994481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48566477.329999998</v>
      </c>
      <c r="D11" s="287">
        <f>data!D61</f>
        <v>26026702.27</v>
      </c>
      <c r="E11" s="287">
        <f>data!E61</f>
        <v>22648022.280000001</v>
      </c>
      <c r="F11" s="287">
        <f>data!F61</f>
        <v>4190689.14</v>
      </c>
      <c r="G11" s="287">
        <f>data!G61</f>
        <v>6659454.1600000001</v>
      </c>
      <c r="H11" s="287">
        <f>data!H61</f>
        <v>1549166.81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6735249</v>
      </c>
      <c r="D12" s="287">
        <f>data!D62</f>
        <v>3254177</v>
      </c>
      <c r="E12" s="287">
        <f>data!E62</f>
        <v>3679218</v>
      </c>
      <c r="F12" s="287">
        <f>data!F62</f>
        <v>805060</v>
      </c>
      <c r="G12" s="287">
        <f>data!G62</f>
        <v>1321891</v>
      </c>
      <c r="H12" s="287">
        <f>data!H62</f>
        <v>318189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528674.85</v>
      </c>
      <c r="E13" s="287">
        <f>data!E63</f>
        <v>0</v>
      </c>
      <c r="F13" s="287">
        <f>data!F63</f>
        <v>0</v>
      </c>
      <c r="G13" s="287">
        <f>data!G63</f>
        <v>2230.5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5283413.9099999992</v>
      </c>
      <c r="D14" s="287">
        <f>data!D64</f>
        <v>1651875.6800000002</v>
      </c>
      <c r="E14" s="287">
        <f>data!E64</f>
        <v>2053234.9500000002</v>
      </c>
      <c r="F14" s="287">
        <f>data!F64</f>
        <v>201535.11000000002</v>
      </c>
      <c r="G14" s="287">
        <f>data!G64</f>
        <v>361315.55999999994</v>
      </c>
      <c r="H14" s="287">
        <f>data!H64</f>
        <v>51457.33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262730.87</v>
      </c>
      <c r="D15" s="287">
        <f>data!D65</f>
        <v>130431.28</v>
      </c>
      <c r="E15" s="287">
        <f>data!E65</f>
        <v>185887.93</v>
      </c>
      <c r="F15" s="287">
        <f>data!F65</f>
        <v>45102.74</v>
      </c>
      <c r="G15" s="287">
        <f>data!G65</f>
        <v>63283.45</v>
      </c>
      <c r="H15" s="287">
        <f>data!H65</f>
        <v>26925.160000000003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1607271.4</v>
      </c>
      <c r="D16" s="287">
        <f>data!D66</f>
        <v>1904264.14</v>
      </c>
      <c r="E16" s="287">
        <f>data!E66</f>
        <v>3268380.81</v>
      </c>
      <c r="F16" s="287">
        <f>data!F66</f>
        <v>515748.98</v>
      </c>
      <c r="G16" s="287">
        <f>data!G66</f>
        <v>390979.26</v>
      </c>
      <c r="H16" s="287">
        <f>data!H66</f>
        <v>45906.33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2169464</v>
      </c>
      <c r="D17" s="287">
        <f>data!D67</f>
        <v>928417</v>
      </c>
      <c r="E17" s="287">
        <f>data!E67</f>
        <v>1406189</v>
      </c>
      <c r="F17" s="287">
        <f>data!F67</f>
        <v>294843</v>
      </c>
      <c r="G17" s="287">
        <f>data!G67</f>
        <v>413418</v>
      </c>
      <c r="H17" s="287">
        <f>data!H67</f>
        <v>175109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454164.56000000006</v>
      </c>
      <c r="D18" s="287">
        <f>data!D68</f>
        <v>279234.09000000008</v>
      </c>
      <c r="E18" s="287">
        <f>data!E68</f>
        <v>222685.52</v>
      </c>
      <c r="F18" s="287">
        <f>data!F68</f>
        <v>11780.94</v>
      </c>
      <c r="G18" s="287">
        <f>data!G68</f>
        <v>54520.130000000005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304880.32000000007</v>
      </c>
      <c r="D19" s="287">
        <f>data!D69</f>
        <v>32952.559999999969</v>
      </c>
      <c r="E19" s="287">
        <f>data!E69</f>
        <v>57674.479999999981</v>
      </c>
      <c r="F19" s="287">
        <f>data!F69</f>
        <v>26878.709999999985</v>
      </c>
      <c r="G19" s="287">
        <f>data!G69</f>
        <v>76308.590000000011</v>
      </c>
      <c r="H19" s="287">
        <f>data!H69</f>
        <v>-578.20000000000437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-31940</v>
      </c>
      <c r="D20" s="287">
        <f>-data!D84</f>
        <v>0</v>
      </c>
      <c r="E20" s="287">
        <f>-data!E84</f>
        <v>-283513.75</v>
      </c>
      <c r="F20" s="287">
        <f>-data!F84</f>
        <v>-7665</v>
      </c>
      <c r="G20" s="287">
        <f>-data!G84</f>
        <v>-28745.379999999997</v>
      </c>
      <c r="H20" s="287">
        <f>-data!H84</f>
        <v>-313965.02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65351711.389999993</v>
      </c>
      <c r="D21" s="287">
        <f>data!D85</f>
        <v>34736728.870000005</v>
      </c>
      <c r="E21" s="287">
        <f>data!E85</f>
        <v>33237779.219999999</v>
      </c>
      <c r="F21" s="287">
        <f>data!F85</f>
        <v>6083973.620000001</v>
      </c>
      <c r="G21" s="287">
        <f>data!G85</f>
        <v>9314655.2699999996</v>
      </c>
      <c r="H21" s="287">
        <f>data!H85</f>
        <v>1852210.4099999997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40722224</v>
      </c>
      <c r="D23" s="295">
        <f>+data!M669</f>
        <v>21798995</v>
      </c>
      <c r="E23" s="295">
        <f>+data!M670</f>
        <v>26541484</v>
      </c>
      <c r="F23" s="295">
        <f>+data!M671</f>
        <v>4885249</v>
      </c>
      <c r="G23" s="295">
        <f>+data!M672</f>
        <v>6951303</v>
      </c>
      <c r="H23" s="295">
        <f>+data!M673</f>
        <v>1565974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200619137.17000002</v>
      </c>
      <c r="D24" s="287">
        <f>data!D87</f>
        <v>87926379.609999999</v>
      </c>
      <c r="E24" s="287">
        <f>data!E87</f>
        <v>86382587.970000014</v>
      </c>
      <c r="F24" s="287">
        <f>data!F87</f>
        <v>17078233</v>
      </c>
      <c r="G24" s="287">
        <f>data!G87</f>
        <v>33350848.000000004</v>
      </c>
      <c r="H24" s="287">
        <f>data!H87</f>
        <v>3925253.05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2091457</v>
      </c>
      <c r="D25" s="287">
        <f>data!D88</f>
        <v>6198137</v>
      </c>
      <c r="E25" s="287">
        <f>data!E88</f>
        <v>2375457</v>
      </c>
      <c r="F25" s="287">
        <f>data!F88</f>
        <v>295844</v>
      </c>
      <c r="G25" s="287">
        <f>data!G88</f>
        <v>0</v>
      </c>
      <c r="H25" s="287">
        <f>data!H88</f>
        <v>261201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202710594.17000002</v>
      </c>
      <c r="D26" s="287">
        <f>data!D89</f>
        <v>94124516.609999999</v>
      </c>
      <c r="E26" s="287">
        <f>data!E89</f>
        <v>88758044.970000014</v>
      </c>
      <c r="F26" s="287">
        <f>data!F89</f>
        <v>17374077</v>
      </c>
      <c r="G26" s="287">
        <f>data!G89</f>
        <v>33350848.000000004</v>
      </c>
      <c r="H26" s="287">
        <f>data!H89</f>
        <v>4186454.05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78866.820000000051</v>
      </c>
      <c r="D28" s="287">
        <f>data!D90</f>
        <v>38903.449999999983</v>
      </c>
      <c r="E28" s="287">
        <f>data!E90</f>
        <v>56024.219999999965</v>
      </c>
      <c r="F28" s="287">
        <f>data!F90</f>
        <v>13508.115000000003</v>
      </c>
      <c r="G28" s="287">
        <f>data!G90</f>
        <v>19079.379999999997</v>
      </c>
      <c r="H28" s="287">
        <f>data!H90</f>
        <v>8259.4499999999989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103629</v>
      </c>
      <c r="D29" s="287">
        <f>data!D91</f>
        <v>94328</v>
      </c>
      <c r="E29" s="287">
        <f>data!E91</f>
        <v>102508</v>
      </c>
      <c r="F29" s="287">
        <f>data!F91</f>
        <v>9589</v>
      </c>
      <c r="G29" s="287">
        <f>data!G91</f>
        <v>35439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15348.740743669827</v>
      </c>
      <c r="D30" s="287">
        <f>data!D92</f>
        <v>4553.6391901611369</v>
      </c>
      <c r="E30" s="287">
        <f>data!E92</f>
        <v>62040.523024261798</v>
      </c>
      <c r="F30" s="287">
        <f>data!F92</f>
        <v>9992.8048501943431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677250.99000000011</v>
      </c>
      <c r="D31" s="287">
        <f>data!D93</f>
        <v>343205.36</v>
      </c>
      <c r="E31" s="287">
        <f>data!E93</f>
        <v>324039.62</v>
      </c>
      <c r="F31" s="287">
        <f>data!F93</f>
        <v>62633.35</v>
      </c>
      <c r="G31" s="287">
        <f>data!G93</f>
        <v>74269.759999999995</v>
      </c>
      <c r="H31" s="287">
        <f>data!H93</f>
        <v>4958.0600000000004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215.1850773677829</v>
      </c>
      <c r="D32" s="294">
        <f>data!D94</f>
        <v>104.36013286241644</v>
      </c>
      <c r="E32" s="294">
        <f>data!E94</f>
        <v>95.988756151234426</v>
      </c>
      <c r="F32" s="294">
        <f>data!F94</f>
        <v>20.919226709463121</v>
      </c>
      <c r="G32" s="294">
        <f>data!G94</f>
        <v>32.859447940704186</v>
      </c>
      <c r="H32" s="294">
        <f>data!H94</f>
        <v>4.0928808213571406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Good Samaritan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1786</v>
      </c>
      <c r="I41" s="287">
        <f>data!P59</f>
        <v>1246490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51.346198623103255</v>
      </c>
      <c r="I42" s="294">
        <f>data!P60</f>
        <v>78.362382181046243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9729165.9700000007</v>
      </c>
      <c r="I43" s="287">
        <f>data!P61</f>
        <v>9498821.7599999998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1026323</v>
      </c>
      <c r="I44" s="287">
        <f>data!P62</f>
        <v>1709473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534979.62999999989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953140.03</v>
      </c>
      <c r="I46" s="287">
        <f>data!P64</f>
        <v>20710631.349999998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58848.35</v>
      </c>
      <c r="I47" s="287">
        <f>data!P65</f>
        <v>144156.84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198719</v>
      </c>
      <c r="I48" s="287">
        <f>data!P66</f>
        <v>5802523.2300000004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424549</v>
      </c>
      <c r="I49" s="287">
        <f>data!P67</f>
        <v>1843691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422.5</v>
      </c>
      <c r="I50" s="287">
        <f>data!P68</f>
        <v>1516823.3399999999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20983.980000000018</v>
      </c>
      <c r="I51" s="287">
        <f>data!P69</f>
        <v>29076.08999999988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12412151.83</v>
      </c>
      <c r="I53" s="287">
        <f>data!P85</f>
        <v>41790176.24000001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7327838</v>
      </c>
      <c r="I55" s="295">
        <f>+data!M681</f>
        <v>26077886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26915023</v>
      </c>
      <c r="I56" s="287">
        <f>data!P87</f>
        <v>119333731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6955971.9999999991</v>
      </c>
      <c r="I57" s="287">
        <f>data!P88</f>
        <v>203795876.00999999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33870995</v>
      </c>
      <c r="I58" s="287">
        <f>data!P89</f>
        <v>323129607.00999999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17652.394999999997</v>
      </c>
      <c r="I60" s="287">
        <f>data!P90</f>
        <v>43468.914999999986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6001</v>
      </c>
      <c r="I61" s="287">
        <f>data!P91</f>
        <v>366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18565.802451542106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107881.01</v>
      </c>
      <c r="I63" s="287">
        <f>data!P93</f>
        <v>174098.14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33.769423967976785</v>
      </c>
      <c r="I64" s="294">
        <f>data!P94</f>
        <v>32.515421913354054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Good Samaritan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35.869913008784941</v>
      </c>
      <c r="E74" s="294">
        <f>data!S60</f>
        <v>25.751139722499843</v>
      </c>
      <c r="F74" s="294">
        <f>data!T60</f>
        <v>5.7636993142789468</v>
      </c>
      <c r="G74" s="294">
        <f>data!U60</f>
        <v>75.412529441724331</v>
      </c>
      <c r="H74" s="294">
        <f>data!V60</f>
        <v>0</v>
      </c>
      <c r="I74" s="294">
        <f>data!W60</f>
        <v>24.062902736429738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4923699.63</v>
      </c>
      <c r="E75" s="287">
        <f>data!S61</f>
        <v>1733742.78</v>
      </c>
      <c r="F75" s="287">
        <f>data!T61</f>
        <v>729688.63</v>
      </c>
      <c r="G75" s="287">
        <f>data!U61</f>
        <v>6082172.5999999996</v>
      </c>
      <c r="H75" s="287">
        <f>data!V61</f>
        <v>0</v>
      </c>
      <c r="I75" s="287">
        <f>data!W61</f>
        <v>3177265.8200000003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880295</v>
      </c>
      <c r="E76" s="287">
        <f>data!S62</f>
        <v>561800</v>
      </c>
      <c r="F76" s="287">
        <f>data!T62</f>
        <v>157777</v>
      </c>
      <c r="G76" s="287">
        <f>data!U62</f>
        <v>1581002</v>
      </c>
      <c r="H76" s="287">
        <f>data!V62</f>
        <v>0</v>
      </c>
      <c r="I76" s="287">
        <f>data!W62</f>
        <v>574922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2835797.2600000002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1423140.92</v>
      </c>
      <c r="E78" s="287">
        <f>data!S64</f>
        <v>597243.92000000004</v>
      </c>
      <c r="F78" s="287">
        <f>data!T64</f>
        <v>524897.82000000007</v>
      </c>
      <c r="G78" s="287">
        <f>data!U64</f>
        <v>6768209.2200000007</v>
      </c>
      <c r="H78" s="287">
        <f>data!V64</f>
        <v>0</v>
      </c>
      <c r="I78" s="287">
        <f>data!W64</f>
        <v>484432.57999999996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47418.52</v>
      </c>
      <c r="E79" s="287">
        <f>data!S65</f>
        <v>18656.66</v>
      </c>
      <c r="F79" s="287">
        <f>data!T65</f>
        <v>2506.15</v>
      </c>
      <c r="G79" s="287">
        <f>data!U65</f>
        <v>26664.6</v>
      </c>
      <c r="H79" s="287">
        <f>data!V65</f>
        <v>618.97</v>
      </c>
      <c r="I79" s="287">
        <f>data!W65</f>
        <v>24241.14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988144.47</v>
      </c>
      <c r="E80" s="287">
        <f>data!S66</f>
        <v>-3034069.38</v>
      </c>
      <c r="F80" s="287">
        <f>data!T66</f>
        <v>12866.94</v>
      </c>
      <c r="G80" s="287">
        <f>data!U66</f>
        <v>20735848.52</v>
      </c>
      <c r="H80" s="287">
        <f>data!V66</f>
        <v>0</v>
      </c>
      <c r="I80" s="287">
        <f>data!W66</f>
        <v>1905378.53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504969</v>
      </c>
      <c r="E81" s="287">
        <f>data!S67</f>
        <v>131940</v>
      </c>
      <c r="F81" s="287">
        <f>data!T67</f>
        <v>13336</v>
      </c>
      <c r="G81" s="287">
        <f>data!U67</f>
        <v>191149</v>
      </c>
      <c r="H81" s="287">
        <f>data!V67</f>
        <v>3999</v>
      </c>
      <c r="I81" s="287">
        <f>data!W67</f>
        <v>147450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123.2</v>
      </c>
      <c r="E82" s="287">
        <f>data!S68</f>
        <v>96.800000000000011</v>
      </c>
      <c r="F82" s="287">
        <f>data!T68</f>
        <v>0</v>
      </c>
      <c r="G82" s="287">
        <f>data!U68</f>
        <v>13053.720000000001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29682.409999999996</v>
      </c>
      <c r="E83" s="287">
        <f>data!S69</f>
        <v>6308.7099999999955</v>
      </c>
      <c r="F83" s="287">
        <f>data!T69</f>
        <v>1268.3900000000008</v>
      </c>
      <c r="G83" s="287">
        <f>data!U69</f>
        <v>89254.170000000013</v>
      </c>
      <c r="H83" s="287">
        <f>data!V69</f>
        <v>339.66000000000008</v>
      </c>
      <c r="I83" s="287">
        <f>data!W69</f>
        <v>10868.169999999984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19490338.520000003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11633270.41</v>
      </c>
      <c r="E85" s="287">
        <f>data!S85</f>
        <v>15719.490000000442</v>
      </c>
      <c r="F85" s="287">
        <f>data!T85</f>
        <v>1442340.93</v>
      </c>
      <c r="G85" s="287">
        <f>data!U85</f>
        <v>15997015.309999995</v>
      </c>
      <c r="H85" s="287">
        <f>data!V85</f>
        <v>4957.63</v>
      </c>
      <c r="I85" s="287">
        <f>data!W85</f>
        <v>6324558.2400000002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7279860</v>
      </c>
      <c r="E87" s="295">
        <f>+data!M684</f>
        <v>555430</v>
      </c>
      <c r="F87" s="295">
        <f>+data!M685</f>
        <v>754227</v>
      </c>
      <c r="G87" s="295">
        <f>+data!M686</f>
        <v>8178691</v>
      </c>
      <c r="H87" s="295">
        <f>+data!M687</f>
        <v>128739</v>
      </c>
      <c r="I87" s="295">
        <f>+data!M688</f>
        <v>4237835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31485008</v>
      </c>
      <c r="E88" s="287">
        <f>data!S87</f>
        <v>0</v>
      </c>
      <c r="F88" s="287">
        <f>data!T87</f>
        <v>9595422</v>
      </c>
      <c r="G88" s="287">
        <f>data!U87</f>
        <v>52545749</v>
      </c>
      <c r="H88" s="287">
        <f>data!V87</f>
        <v>4667336</v>
      </c>
      <c r="I88" s="287">
        <f>data!W87</f>
        <v>22524574.450000003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55593124</v>
      </c>
      <c r="E89" s="287">
        <f>data!S88</f>
        <v>0</v>
      </c>
      <c r="F89" s="287">
        <f>data!T88</f>
        <v>135951</v>
      </c>
      <c r="G89" s="287">
        <f>data!U88</f>
        <v>42838470</v>
      </c>
      <c r="H89" s="287">
        <f>data!V88</f>
        <v>5294630</v>
      </c>
      <c r="I89" s="287">
        <f>data!W88</f>
        <v>129571114.85999998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87078132</v>
      </c>
      <c r="E90" s="287">
        <f>data!S89</f>
        <v>0</v>
      </c>
      <c r="F90" s="287">
        <f>data!T89</f>
        <v>9731373</v>
      </c>
      <c r="G90" s="287">
        <f>data!U89</f>
        <v>95384219</v>
      </c>
      <c r="H90" s="287">
        <f>data!V89</f>
        <v>9961966</v>
      </c>
      <c r="I90" s="287">
        <f>data!W89</f>
        <v>152095689.31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13936.704999999996</v>
      </c>
      <c r="E92" s="287">
        <f>data!S90</f>
        <v>5680.5000000000018</v>
      </c>
      <c r="F92" s="287">
        <f>data!T90</f>
        <v>179.15</v>
      </c>
      <c r="G92" s="287">
        <f>data!U90</f>
        <v>7396.11</v>
      </c>
      <c r="H92" s="287">
        <f>data!V90</f>
        <v>188.63</v>
      </c>
      <c r="I92" s="287">
        <f>data!W90</f>
        <v>1217.1100000000001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2433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2844.3168302455515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50008.72</v>
      </c>
      <c r="E95" s="287">
        <f>data!S93</f>
        <v>68.099999999999994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24.207160270656555</v>
      </c>
      <c r="E96" s="294">
        <f>data!S94</f>
        <v>0</v>
      </c>
      <c r="F96" s="294">
        <f>data!T94</f>
        <v>5.0191006842439601</v>
      </c>
      <c r="G96" s="294">
        <f>data!U94</f>
        <v>0.1437397260077069</v>
      </c>
      <c r="H96" s="294">
        <f>data!V94</f>
        <v>0</v>
      </c>
      <c r="I96" s="294">
        <f>data!W94</f>
        <v>3.5958904104663165E-4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Good Samaritan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13.804431504958297</v>
      </c>
      <c r="D106" s="294">
        <f>data!Y60</f>
        <v>34.530045885680821</v>
      </c>
      <c r="E106" s="294">
        <f>data!Z60</f>
        <v>7.4850184921253407</v>
      </c>
      <c r="F106" s="294">
        <f>data!AA60</f>
        <v>3.664960273470554</v>
      </c>
      <c r="G106" s="294">
        <f>data!AB60</f>
        <v>87.435681494871829</v>
      </c>
      <c r="H106" s="294">
        <f>data!AC60</f>
        <v>37.042288351090093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1973071.5600000003</v>
      </c>
      <c r="D107" s="287">
        <f>data!Y61</f>
        <v>4081757.3</v>
      </c>
      <c r="E107" s="287">
        <f>data!Z61</f>
        <v>863421.42999999993</v>
      </c>
      <c r="F107" s="287">
        <f>data!AA61</f>
        <v>422146.88</v>
      </c>
      <c r="G107" s="287">
        <f>data!AB61</f>
        <v>10317807.029999999</v>
      </c>
      <c r="H107" s="287">
        <f>data!AC61</f>
        <v>4395178.1500000004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246694</v>
      </c>
      <c r="D108" s="287">
        <f>data!Y62</f>
        <v>816550</v>
      </c>
      <c r="E108" s="287">
        <f>data!Z62</f>
        <v>190382</v>
      </c>
      <c r="F108" s="287">
        <f>data!AA62</f>
        <v>95555</v>
      </c>
      <c r="G108" s="287">
        <f>data!AB62</f>
        <v>2271302</v>
      </c>
      <c r="H108" s="287">
        <f>data!AC62</f>
        <v>844049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474836.69999999995</v>
      </c>
      <c r="D110" s="287">
        <f>data!Y64</f>
        <v>3138490.1100000003</v>
      </c>
      <c r="E110" s="287">
        <f>data!Z64</f>
        <v>2318266.4500000002</v>
      </c>
      <c r="F110" s="287">
        <f>data!AA64</f>
        <v>376811.38</v>
      </c>
      <c r="G110" s="287">
        <f>data!AB64</f>
        <v>15862210.739999998</v>
      </c>
      <c r="H110" s="287">
        <f>data!AC64</f>
        <v>754057.69000000006</v>
      </c>
      <c r="I110" s="287">
        <f>data!AD64</f>
        <v>34619.06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6151.09</v>
      </c>
      <c r="D111" s="287">
        <f>data!Y65</f>
        <v>28249.75</v>
      </c>
      <c r="E111" s="287">
        <f>data!Z65</f>
        <v>4700.21</v>
      </c>
      <c r="F111" s="287">
        <f>data!AA65</f>
        <v>13118.77</v>
      </c>
      <c r="G111" s="287">
        <f>data!AB65</f>
        <v>58638.64</v>
      </c>
      <c r="H111" s="287">
        <f>data!AC65</f>
        <v>3950.51</v>
      </c>
      <c r="I111" s="287">
        <f>data!AD65</f>
        <v>521.98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370867.64</v>
      </c>
      <c r="D112" s="287">
        <f>data!Y66</f>
        <v>332857.33</v>
      </c>
      <c r="E112" s="287">
        <f>data!Z66</f>
        <v>129510.44</v>
      </c>
      <c r="F112" s="287">
        <f>data!AA66</f>
        <v>48030.559999999998</v>
      </c>
      <c r="G112" s="287">
        <f>data!AB66</f>
        <v>355059.8</v>
      </c>
      <c r="H112" s="287">
        <f>data!AC66</f>
        <v>68857.2</v>
      </c>
      <c r="I112" s="287">
        <f>data!AD66</f>
        <v>4872242.3099999996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141428</v>
      </c>
      <c r="D113" s="287">
        <f>data!Y67</f>
        <v>358341</v>
      </c>
      <c r="E113" s="287">
        <f>data!Z67</f>
        <v>104948</v>
      </c>
      <c r="F113" s="287">
        <f>data!AA67</f>
        <v>148991</v>
      </c>
      <c r="G113" s="287">
        <f>data!AB67</f>
        <v>451956</v>
      </c>
      <c r="H113" s="287">
        <f>data!AC67</f>
        <v>164445</v>
      </c>
      <c r="I113" s="287">
        <f>data!AD67</f>
        <v>3336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278.12999999999994</v>
      </c>
      <c r="F114" s="287">
        <f>data!AA68</f>
        <v>0</v>
      </c>
      <c r="G114" s="287">
        <f>data!AB68</f>
        <v>0</v>
      </c>
      <c r="H114" s="287">
        <f>data!AC68</f>
        <v>69267.28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13375.119999999999</v>
      </c>
      <c r="D115" s="287">
        <f>data!Y69</f>
        <v>17490.669999999984</v>
      </c>
      <c r="E115" s="287">
        <f>data!Z69</f>
        <v>3049.2200000000003</v>
      </c>
      <c r="F115" s="287">
        <f>data!AA69</f>
        <v>7164.2200000000012</v>
      </c>
      <c r="G115" s="287">
        <f>data!AB69</f>
        <v>25481.760000000068</v>
      </c>
      <c r="H115" s="287">
        <f>data!AC69</f>
        <v>30692.439999999995</v>
      </c>
      <c r="I115" s="287">
        <f>data!AD69</f>
        <v>286.55999999999358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-21212.99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3226424.1100000008</v>
      </c>
      <c r="D117" s="287">
        <f>data!Y85</f>
        <v>8773736.1600000001</v>
      </c>
      <c r="E117" s="287">
        <f>data!Z85</f>
        <v>3614555.88</v>
      </c>
      <c r="F117" s="287">
        <f>data!AA85</f>
        <v>1111817.81</v>
      </c>
      <c r="G117" s="287">
        <f>data!AB85</f>
        <v>29321242.98</v>
      </c>
      <c r="H117" s="287">
        <f>data!AC85</f>
        <v>6330497.2700000014</v>
      </c>
      <c r="I117" s="287">
        <f>data!AD85</f>
        <v>4911005.9099999992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2985756</v>
      </c>
      <c r="D119" s="295">
        <f>+data!M690</f>
        <v>5896145</v>
      </c>
      <c r="E119" s="295">
        <f>+data!M691</f>
        <v>1984328</v>
      </c>
      <c r="F119" s="295">
        <f>+data!M692</f>
        <v>950988</v>
      </c>
      <c r="G119" s="295">
        <f>+data!M693</f>
        <v>14377728</v>
      </c>
      <c r="H119" s="295">
        <f>+data!M694</f>
        <v>3322719</v>
      </c>
      <c r="I119" s="295">
        <f>+data!M695</f>
        <v>2063649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62042152.250000007</v>
      </c>
      <c r="D120" s="287">
        <f>data!Y87</f>
        <v>72006841.450000003</v>
      </c>
      <c r="E120" s="287">
        <f>data!Z87</f>
        <v>19002175.550000001</v>
      </c>
      <c r="F120" s="287">
        <f>data!AA87</f>
        <v>5754231.0100000007</v>
      </c>
      <c r="G120" s="287">
        <f>data!AB87</f>
        <v>106481951.36</v>
      </c>
      <c r="H120" s="287">
        <f>data!AC87</f>
        <v>67389050</v>
      </c>
      <c r="I120" s="287">
        <f>data!AD87</f>
        <v>8303587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78863947.060000002</v>
      </c>
      <c r="D121" s="287">
        <f>data!Y88</f>
        <v>43148155.149999999</v>
      </c>
      <c r="E121" s="287">
        <f>data!Z88</f>
        <v>13042276.350000001</v>
      </c>
      <c r="F121" s="287">
        <f>data!AA88</f>
        <v>6735043.6099999994</v>
      </c>
      <c r="G121" s="287">
        <f>data!AB88</f>
        <v>40806703.030000001</v>
      </c>
      <c r="H121" s="287">
        <f>data!AC88</f>
        <v>2577563</v>
      </c>
      <c r="I121" s="287">
        <f>data!AD88</f>
        <v>149811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140906099.31</v>
      </c>
      <c r="D122" s="287">
        <f>data!Y89</f>
        <v>115154996.59999999</v>
      </c>
      <c r="E122" s="287">
        <f>data!Z89</f>
        <v>32044451.900000002</v>
      </c>
      <c r="F122" s="287">
        <f>data!AA89</f>
        <v>12489274.620000001</v>
      </c>
      <c r="G122" s="287">
        <f>data!AB89</f>
        <v>147288654.38999999</v>
      </c>
      <c r="H122" s="287">
        <f>data!AC89</f>
        <v>69966613</v>
      </c>
      <c r="I122" s="287">
        <f>data!AD89</f>
        <v>8453398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1888.11</v>
      </c>
      <c r="D124" s="287">
        <f>data!Y90</f>
        <v>8203.489999999998</v>
      </c>
      <c r="E124" s="287">
        <f>data!Z90</f>
        <v>1441.48</v>
      </c>
      <c r="F124" s="287">
        <f>data!AA90</f>
        <v>4001.4699999999984</v>
      </c>
      <c r="G124" s="287">
        <f>data!AB90</f>
        <v>8600.39</v>
      </c>
      <c r="H124" s="287">
        <f>data!AC90</f>
        <v>923.15</v>
      </c>
      <c r="I124" s="287">
        <f>data!AD90</f>
        <v>157.36000000000001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68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5052.619788519838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1016.5758653541584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34299.06</v>
      </c>
      <c r="D127" s="287">
        <f>data!Y93</f>
        <v>104474.77</v>
      </c>
      <c r="E127" s="287">
        <f>data!Z93</f>
        <v>0</v>
      </c>
      <c r="F127" s="287">
        <f>data!AA93</f>
        <v>17104.95</v>
      </c>
      <c r="G127" s="287">
        <f>data!AB93</f>
        <v>5741.7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1.4383561641864787E-5</v>
      </c>
      <c r="D128" s="294">
        <f>data!Y94</f>
        <v>3.2125013694229452</v>
      </c>
      <c r="E128" s="294">
        <f>data!Z94</f>
        <v>0.813678082080318</v>
      </c>
      <c r="F128" s="294">
        <f>data!AA94</f>
        <v>0</v>
      </c>
      <c r="G128" s="294">
        <f>data!AB94</f>
        <v>4.794520547288422E-6</v>
      </c>
      <c r="H128" s="294">
        <f>data!AC94</f>
        <v>3.4400684926794427E-2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Good Samaritan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128752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74462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31.460627392950602</v>
      </c>
      <c r="D138" s="294">
        <f>data!AF60</f>
        <v>0</v>
      </c>
      <c r="E138" s="294">
        <f>data!AG60</f>
        <v>308.05933214958094</v>
      </c>
      <c r="F138" s="294">
        <f>data!AH60</f>
        <v>0</v>
      </c>
      <c r="G138" s="294">
        <f>data!AI60</f>
        <v>0</v>
      </c>
      <c r="H138" s="294">
        <f>data!AJ60</f>
        <v>86.347891084061942</v>
      </c>
      <c r="I138" s="294">
        <f>data!AK60</f>
        <v>17.627606161968824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2865446.0900000003</v>
      </c>
      <c r="D139" s="287">
        <f>data!AF61</f>
        <v>0</v>
      </c>
      <c r="E139" s="287">
        <f>data!AG61</f>
        <v>46866537.499999993</v>
      </c>
      <c r="F139" s="287">
        <f>data!AH61</f>
        <v>0</v>
      </c>
      <c r="G139" s="287">
        <f>data!AI61</f>
        <v>0</v>
      </c>
      <c r="H139" s="287">
        <f>data!AJ61</f>
        <v>13891077.32</v>
      </c>
      <c r="I139" s="287">
        <f>data!AK61</f>
        <v>1747667.37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764977</v>
      </c>
      <c r="D140" s="287">
        <f>data!AF62</f>
        <v>0</v>
      </c>
      <c r="E140" s="287">
        <f>data!AG62</f>
        <v>5567133</v>
      </c>
      <c r="F140" s="287">
        <f>data!AH62</f>
        <v>0</v>
      </c>
      <c r="G140" s="287">
        <f>data!AI62</f>
        <v>0</v>
      </c>
      <c r="H140" s="287">
        <f>data!AJ62</f>
        <v>2386923</v>
      </c>
      <c r="I140" s="287">
        <f>data!AK62</f>
        <v>440232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4615395.41</v>
      </c>
      <c r="F141" s="287">
        <f>data!AH63</f>
        <v>0</v>
      </c>
      <c r="G141" s="287">
        <f>data!AI63</f>
        <v>0</v>
      </c>
      <c r="H141" s="287">
        <f>data!AJ63</f>
        <v>91.78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66646.829999999987</v>
      </c>
      <c r="D142" s="287">
        <f>data!AF64</f>
        <v>0</v>
      </c>
      <c r="E142" s="287">
        <f>data!AG64</f>
        <v>6344003.7800000003</v>
      </c>
      <c r="F142" s="287">
        <f>data!AH64</f>
        <v>0</v>
      </c>
      <c r="G142" s="287">
        <f>data!AI64</f>
        <v>0</v>
      </c>
      <c r="H142" s="287">
        <f>data!AJ64</f>
        <v>1805964.9300000002</v>
      </c>
      <c r="I142" s="287">
        <f>data!AK64</f>
        <v>27190.619999999992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25307.05</v>
      </c>
      <c r="D143" s="287">
        <f>data!AF65</f>
        <v>0</v>
      </c>
      <c r="E143" s="287">
        <f>data!AG65</f>
        <v>258289.02000000002</v>
      </c>
      <c r="F143" s="287">
        <f>data!AH65</f>
        <v>0</v>
      </c>
      <c r="G143" s="287">
        <f>data!AI65</f>
        <v>0</v>
      </c>
      <c r="H143" s="287">
        <f>data!AJ65</f>
        <v>83130.94</v>
      </c>
      <c r="I143" s="287">
        <f>data!AK65</f>
        <v>12660.17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5283.89</v>
      </c>
      <c r="D144" s="287">
        <f>data!AF66</f>
        <v>0</v>
      </c>
      <c r="E144" s="287">
        <f>data!AG66</f>
        <v>5250738.8499999996</v>
      </c>
      <c r="F144" s="287">
        <f>data!AH66</f>
        <v>2536.9</v>
      </c>
      <c r="G144" s="287">
        <f>data!AI66</f>
        <v>0</v>
      </c>
      <c r="H144" s="287">
        <f>data!AJ66</f>
        <v>-1374285.04</v>
      </c>
      <c r="I144" s="287">
        <f>data!AK66</f>
        <v>11529.86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222694</v>
      </c>
      <c r="D145" s="287">
        <f>data!AF67</f>
        <v>0</v>
      </c>
      <c r="E145" s="287">
        <f>data!AG67</f>
        <v>1831471</v>
      </c>
      <c r="F145" s="287">
        <f>data!AH67</f>
        <v>0</v>
      </c>
      <c r="G145" s="287">
        <f>data!AI67</f>
        <v>0</v>
      </c>
      <c r="H145" s="287">
        <f>data!AJ67</f>
        <v>310805</v>
      </c>
      <c r="I145" s="287">
        <f>data!AK67</f>
        <v>87205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2138251.8400000003</v>
      </c>
      <c r="F146" s="287">
        <f>data!AH68</f>
        <v>0</v>
      </c>
      <c r="G146" s="287">
        <f>data!AI68</f>
        <v>0</v>
      </c>
      <c r="H146" s="287">
        <f>data!AJ68</f>
        <v>843451.11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16334.229999999992</v>
      </c>
      <c r="D147" s="287">
        <f>data!AF69</f>
        <v>0</v>
      </c>
      <c r="E147" s="287">
        <f>data!AG69</f>
        <v>610067.13</v>
      </c>
      <c r="F147" s="287">
        <f>data!AH69</f>
        <v>0</v>
      </c>
      <c r="G147" s="287">
        <f>data!AI69</f>
        <v>0</v>
      </c>
      <c r="H147" s="287">
        <f>data!AJ69</f>
        <v>79171.750000000029</v>
      </c>
      <c r="I147" s="287">
        <f>data!AK69</f>
        <v>6957.6500000000033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-25887.19</v>
      </c>
      <c r="D148" s="287">
        <f>-data!AF84</f>
        <v>0</v>
      </c>
      <c r="E148" s="287">
        <f>-data!AG84</f>
        <v>-24232.120000000003</v>
      </c>
      <c r="F148" s="287">
        <f>-data!AH84</f>
        <v>0</v>
      </c>
      <c r="G148" s="287">
        <f>-data!AI84</f>
        <v>0</v>
      </c>
      <c r="H148" s="287">
        <f>-data!AJ84</f>
        <v>-1656477.41</v>
      </c>
      <c r="I148" s="287">
        <f>-data!AK84</f>
        <v>-11486.25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3940801.9000000004</v>
      </c>
      <c r="D149" s="287">
        <f>data!AF85</f>
        <v>0</v>
      </c>
      <c r="E149" s="287">
        <f>data!AG85</f>
        <v>73457655.409999996</v>
      </c>
      <c r="F149" s="287">
        <f>data!AH85</f>
        <v>2536.9</v>
      </c>
      <c r="G149" s="287">
        <f>data!AI85</f>
        <v>0</v>
      </c>
      <c r="H149" s="287">
        <f>data!AJ85</f>
        <v>16369853.380000003</v>
      </c>
      <c r="I149" s="287">
        <f>data!AK85</f>
        <v>2321956.42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3285423</v>
      </c>
      <c r="D151" s="295">
        <f>+data!M697</f>
        <v>0</v>
      </c>
      <c r="E151" s="295">
        <f>+data!M698</f>
        <v>41620672</v>
      </c>
      <c r="F151" s="295">
        <f>+data!M699</f>
        <v>976</v>
      </c>
      <c r="G151" s="295">
        <f>+data!M700</f>
        <v>0</v>
      </c>
      <c r="H151" s="295">
        <f>+data!M701</f>
        <v>7264613</v>
      </c>
      <c r="I151" s="295">
        <f>+data!M702</f>
        <v>1344993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14040413</v>
      </c>
      <c r="D152" s="287">
        <f>data!AF87</f>
        <v>0</v>
      </c>
      <c r="E152" s="287">
        <f>data!AG87</f>
        <v>140195503.47999999</v>
      </c>
      <c r="F152" s="287">
        <f>data!AH87</f>
        <v>0</v>
      </c>
      <c r="G152" s="287">
        <f>data!AI87</f>
        <v>0</v>
      </c>
      <c r="H152" s="287">
        <f>data!AJ87</f>
        <v>1567084.77</v>
      </c>
      <c r="I152" s="287">
        <f>data!AK87</f>
        <v>5124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329</v>
      </c>
      <c r="D153" s="287">
        <f>data!AF88</f>
        <v>0</v>
      </c>
      <c r="E153" s="287">
        <f>data!AG88</f>
        <v>472161543.07999998</v>
      </c>
      <c r="F153" s="287">
        <f>data!AH88</f>
        <v>0</v>
      </c>
      <c r="G153" s="287">
        <f>data!AI88</f>
        <v>0</v>
      </c>
      <c r="H153" s="287">
        <f>data!AJ88</f>
        <v>35392095.810000002</v>
      </c>
      <c r="I153" s="287">
        <f>data!AK88</f>
        <v>8684846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14040742</v>
      </c>
      <c r="D154" s="287">
        <f>data!AF89</f>
        <v>0</v>
      </c>
      <c r="E154" s="287">
        <f>data!AG89</f>
        <v>612357046.55999994</v>
      </c>
      <c r="F154" s="287">
        <f>data!AH89</f>
        <v>0</v>
      </c>
      <c r="G154" s="287">
        <f>data!AI89</f>
        <v>0</v>
      </c>
      <c r="H154" s="287">
        <f>data!AJ89</f>
        <v>36959180.580000006</v>
      </c>
      <c r="I154" s="287">
        <f>data!AK89</f>
        <v>8689970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7642.86</v>
      </c>
      <c r="D156" s="287">
        <f>data!AF90</f>
        <v>0</v>
      </c>
      <c r="E156" s="287">
        <f>data!AG90</f>
        <v>27702.63</v>
      </c>
      <c r="F156" s="287">
        <f>data!AH90</f>
        <v>0</v>
      </c>
      <c r="G156" s="287">
        <f>data!AI90</f>
        <v>0</v>
      </c>
      <c r="H156" s="287">
        <f>data!AJ90</f>
        <v>3712.66</v>
      </c>
      <c r="I156" s="287">
        <f>data!AK90</f>
        <v>3845.04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30806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14203.718237987812</v>
      </c>
      <c r="D158" s="287">
        <f>data!AF92</f>
        <v>0</v>
      </c>
      <c r="E158" s="287">
        <f>data!AG92</f>
        <v>17805.259018063447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6964.56</v>
      </c>
      <c r="D159" s="287">
        <f>data!AF93</f>
        <v>0</v>
      </c>
      <c r="E159" s="287">
        <f>data!AG93</f>
        <v>754441.42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7259.55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176.08821230464545</v>
      </c>
      <c r="F160" s="294">
        <f>data!AH94</f>
        <v>0</v>
      </c>
      <c r="G160" s="294">
        <f>data!AI94</f>
        <v>0</v>
      </c>
      <c r="H160" s="294">
        <f>data!AJ94</f>
        <v>13.129113696831626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Good Samaritan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5382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0.98546575328966235</v>
      </c>
      <c r="E170" s="294">
        <f>data!AN60</f>
        <v>0</v>
      </c>
      <c r="F170" s="294">
        <f>data!AO60</f>
        <v>0</v>
      </c>
      <c r="G170" s="294">
        <f>data!AP60</f>
        <v>98.899308205630248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101338.46000000002</v>
      </c>
      <c r="E171" s="287">
        <f>data!AN61</f>
        <v>0</v>
      </c>
      <c r="F171" s="287">
        <f>data!AO61</f>
        <v>0</v>
      </c>
      <c r="G171" s="287">
        <f>data!AP61</f>
        <v>17327146.66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25007</v>
      </c>
      <c r="E172" s="287">
        <f>data!AN62</f>
        <v>0</v>
      </c>
      <c r="F172" s="287">
        <f>data!AO62</f>
        <v>0</v>
      </c>
      <c r="G172" s="287">
        <f>data!AP62</f>
        <v>2762953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16.490000000000002</v>
      </c>
      <c r="E174" s="287">
        <f>data!AN64</f>
        <v>0</v>
      </c>
      <c r="F174" s="287">
        <f>data!AO64</f>
        <v>0</v>
      </c>
      <c r="G174" s="287">
        <f>data!AP64</f>
        <v>1519919.0899999999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1663.44</v>
      </c>
      <c r="E175" s="287">
        <f>data!AN65</f>
        <v>0</v>
      </c>
      <c r="F175" s="287">
        <f>data!AO65</f>
        <v>0</v>
      </c>
      <c r="G175" s="287">
        <f>data!AP65</f>
        <v>27123.46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-144961.22</v>
      </c>
      <c r="E176" s="287">
        <f>data!AN66</f>
        <v>0</v>
      </c>
      <c r="F176" s="287">
        <f>data!AO66</f>
        <v>0</v>
      </c>
      <c r="G176" s="287">
        <f>data!AP66</f>
        <v>93727.59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10772</v>
      </c>
      <c r="E177" s="287">
        <f>data!AN67</f>
        <v>0</v>
      </c>
      <c r="F177" s="287">
        <f>data!AO67</f>
        <v>0</v>
      </c>
      <c r="G177" s="287">
        <f>data!AP67</f>
        <v>422722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1970287.61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912.73999999999933</v>
      </c>
      <c r="E179" s="287">
        <f>data!AN69</f>
        <v>0</v>
      </c>
      <c r="F179" s="287">
        <f>data!AO69</f>
        <v>0</v>
      </c>
      <c r="G179" s="287">
        <f>data!AP69</f>
        <v>119335.47999999998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-5251.0899999999729</v>
      </c>
      <c r="E181" s="287">
        <f>data!AN85</f>
        <v>0</v>
      </c>
      <c r="F181" s="287">
        <f>data!AO85</f>
        <v>0</v>
      </c>
      <c r="G181" s="287">
        <f>data!AP85</f>
        <v>24173226.830000002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44818</v>
      </c>
      <c r="E183" s="295">
        <f>+data!M705</f>
        <v>0</v>
      </c>
      <c r="F183" s="295">
        <f>+data!M706</f>
        <v>0</v>
      </c>
      <c r="G183" s="295">
        <f>+data!M707</f>
        <v>9983441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48028649.879999995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48028649.879999995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508.08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8.300101368726013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Good Samaritan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396990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123.20920066805354</v>
      </c>
      <c r="G202" s="294">
        <f>data!AW60</f>
        <v>58.182293142714755</v>
      </c>
      <c r="H202" s="294">
        <f>data!AX60</f>
        <v>0</v>
      </c>
      <c r="I202" s="294">
        <f>data!AY60</f>
        <v>63.989752046028819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18381413.800000001</v>
      </c>
      <c r="G203" s="287">
        <f>data!AW61</f>
        <v>5740316.5100000007</v>
      </c>
      <c r="H203" s="287">
        <f>data!AX61</f>
        <v>0</v>
      </c>
      <c r="I203" s="287">
        <f>data!AY61</f>
        <v>3618932.27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3245880</v>
      </c>
      <c r="G204" s="287">
        <f>data!AW62</f>
        <v>1509571</v>
      </c>
      <c r="H204" s="287">
        <f>data!AX62</f>
        <v>0</v>
      </c>
      <c r="I204" s="287">
        <f>data!AY62</f>
        <v>1382649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2088882.4400000002</v>
      </c>
      <c r="G205" s="287">
        <f>data!AW63</f>
        <v>375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586762.67999999993</v>
      </c>
      <c r="G206" s="287">
        <f>data!AW64</f>
        <v>30766.360000000004</v>
      </c>
      <c r="H206" s="287">
        <f>data!AX64</f>
        <v>0</v>
      </c>
      <c r="I206" s="287">
        <f>data!AY64</f>
        <v>1628312.44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74551.02</v>
      </c>
      <c r="G207" s="287">
        <f>data!AW65</f>
        <v>0</v>
      </c>
      <c r="H207" s="287">
        <f>data!AX65</f>
        <v>0</v>
      </c>
      <c r="I207" s="287">
        <f>data!AY65</f>
        <v>48182.559999999998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-2044981.57</v>
      </c>
      <c r="G208" s="287">
        <f>data!AW66</f>
        <v>994.88</v>
      </c>
      <c r="H208" s="287">
        <f>data!AX66</f>
        <v>0</v>
      </c>
      <c r="I208" s="287">
        <f>data!AY66</f>
        <v>51179.79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656449</v>
      </c>
      <c r="G209" s="287">
        <f>data!AW67</f>
        <v>236</v>
      </c>
      <c r="H209" s="287">
        <f>data!AX67</f>
        <v>0</v>
      </c>
      <c r="I209" s="287">
        <f>data!AY67</f>
        <v>304101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560533.42000000004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118639.97999999994</v>
      </c>
      <c r="G211" s="287">
        <f>data!AW69</f>
        <v>112919.91999999998</v>
      </c>
      <c r="H211" s="287">
        <f>data!AX69</f>
        <v>0</v>
      </c>
      <c r="I211" s="287">
        <f>data!AY69</f>
        <v>45539.72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-41252.82</v>
      </c>
      <c r="G212" s="287">
        <f>-data!AW84</f>
        <v>-344168.52</v>
      </c>
      <c r="H212" s="287">
        <f>-data!AX84</f>
        <v>0</v>
      </c>
      <c r="I212" s="287">
        <f>-data!AY84</f>
        <v>-999409.86999999976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23626877.950000003</v>
      </c>
      <c r="G213" s="287">
        <f>data!AW85</f>
        <v>7051011.1500000004</v>
      </c>
      <c r="H213" s="287">
        <f>data!AX85</f>
        <v>0</v>
      </c>
      <c r="I213" s="287">
        <f>data!AY85</f>
        <v>6079486.9099999983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10874874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38474462.25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38755960.850000001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77230423.099999994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4667.2899999999991</v>
      </c>
      <c r="G220" s="287">
        <f>data!AW90</f>
        <v>0</v>
      </c>
      <c r="H220" s="287">
        <f>data!AX90</f>
        <v>0</v>
      </c>
      <c r="I220" s="287">
        <f>data!AY90</f>
        <v>14169.860000000004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11823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1272.83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17.64870684689744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Good Samaritan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685566.40999999992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3.0841376708103923</v>
      </c>
      <c r="E234" s="294">
        <f>data!BB60</f>
        <v>17.338702737350864</v>
      </c>
      <c r="F234" s="294">
        <f>data!BC60</f>
        <v>14.548684929513881</v>
      </c>
      <c r="G234" s="294">
        <f>data!BD60</f>
        <v>22.378391092824877</v>
      </c>
      <c r="H234" s="294">
        <f>data!BE60</f>
        <v>25.566708900607296</v>
      </c>
      <c r="I234" s="294">
        <f>data!BF60</f>
        <v>74.099722592589089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125796.9</v>
      </c>
      <c r="E235" s="287">
        <f>data!BB61</f>
        <v>2027669.6900000002</v>
      </c>
      <c r="F235" s="287">
        <f>data!BC61</f>
        <v>1743432.3799999997</v>
      </c>
      <c r="G235" s="287">
        <f>data!BD61</f>
        <v>1046722.04</v>
      </c>
      <c r="H235" s="287">
        <f>data!BE61</f>
        <v>2651978.8299999996</v>
      </c>
      <c r="I235" s="287">
        <f>data!BF61</f>
        <v>3777251.55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62163</v>
      </c>
      <c r="E236" s="287">
        <f>data!BB62</f>
        <v>425086</v>
      </c>
      <c r="F236" s="287">
        <f>data!BC62</f>
        <v>225550</v>
      </c>
      <c r="G236" s="287">
        <f>data!BD62</f>
        <v>464365</v>
      </c>
      <c r="H236" s="287">
        <f>data!BE62</f>
        <v>646692</v>
      </c>
      <c r="I236" s="287">
        <f>data!BF62</f>
        <v>1528567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160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5951</v>
      </c>
      <c r="E238" s="287">
        <f>data!BB64</f>
        <v>6418.39</v>
      </c>
      <c r="F238" s="287">
        <f>data!BC64</f>
        <v>2071.42</v>
      </c>
      <c r="G238" s="287">
        <f>data!BD64</f>
        <v>34513.16000000004</v>
      </c>
      <c r="H238" s="287">
        <f>data!BE64</f>
        <v>103149.73999999999</v>
      </c>
      <c r="I238" s="287">
        <f>data!BF64</f>
        <v>468859.2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8355.89</v>
      </c>
      <c r="E239" s="287">
        <f>data!BB65</f>
        <v>4186.0099999999993</v>
      </c>
      <c r="F239" s="287">
        <f>data!BC65</f>
        <v>8263.7099999999991</v>
      </c>
      <c r="G239" s="287">
        <f>data!BD65</f>
        <v>29399.200000000001</v>
      </c>
      <c r="H239" s="287">
        <f>data!BE65</f>
        <v>497192.46</v>
      </c>
      <c r="I239" s="287">
        <f>data!BF65</f>
        <v>27174.62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-336426.32</v>
      </c>
      <c r="E240" s="287">
        <f>data!BB66</f>
        <v>4145.67</v>
      </c>
      <c r="F240" s="287">
        <f>data!BC66</f>
        <v>1423.13</v>
      </c>
      <c r="G240" s="287">
        <f>data!BD66</f>
        <v>7013.22</v>
      </c>
      <c r="H240" s="287">
        <f>data!BE66</f>
        <v>2044744.92</v>
      </c>
      <c r="I240" s="287">
        <f>data!BF66</f>
        <v>173545.79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54305</v>
      </c>
      <c r="E241" s="287">
        <f>data!BB67</f>
        <v>7916</v>
      </c>
      <c r="F241" s="287">
        <f>data!BC67</f>
        <v>56882</v>
      </c>
      <c r="G241" s="287">
        <f>data!BD67</f>
        <v>190514</v>
      </c>
      <c r="H241" s="287">
        <f>data!BE67</f>
        <v>3673704</v>
      </c>
      <c r="I241" s="287">
        <f>data!BF67</f>
        <v>135961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4911.9799999999996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4585.1000000000022</v>
      </c>
      <c r="E243" s="287">
        <f>data!BB69</f>
        <v>728.39999999999691</v>
      </c>
      <c r="F243" s="287">
        <f>data!BC69</f>
        <v>1337.3199999999997</v>
      </c>
      <c r="G243" s="287">
        <f>data!BD69</f>
        <v>16016.029999999995</v>
      </c>
      <c r="H243" s="287">
        <f>data!BE69</f>
        <v>285401.86999999994</v>
      </c>
      <c r="I243" s="287">
        <f>data!BF69</f>
        <v>491581.26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-21236.799999999999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-75269.430000000022</v>
      </c>
      <c r="E245" s="287">
        <f>data!BB85</f>
        <v>2476150.16</v>
      </c>
      <c r="F245" s="287">
        <f>data!BC85</f>
        <v>2038959.9599999995</v>
      </c>
      <c r="G245" s="287">
        <f>data!BD85</f>
        <v>1788542.6500000001</v>
      </c>
      <c r="H245" s="287">
        <f>data!BE85</f>
        <v>9886698.9999999981</v>
      </c>
      <c r="I245" s="287">
        <f>data!BF85</f>
        <v>6602940.4199999999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2561.4399999999996</v>
      </c>
      <c r="E252" s="303">
        <f>data!BB90</f>
        <v>373.39</v>
      </c>
      <c r="F252" s="303">
        <f>data!BC90</f>
        <v>746.01</v>
      </c>
      <c r="G252" s="303">
        <f>data!BD90</f>
        <v>8951.41</v>
      </c>
      <c r="H252" s="303">
        <f>data!BE90</f>
        <v>146415.67000000004</v>
      </c>
      <c r="I252" s="303">
        <f>data!BF90</f>
        <v>5467.9400000000005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Good Samaritan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20.400205476657508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1102723.3600000001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433169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26009.39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12751.26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88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80645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6792.76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1662178.77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3795.2799999999997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Good Samaritan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20.680939038262885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3695775.66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939929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100079.52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217545.51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17079.43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-405490.37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321376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554328.75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308823.20999999996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-464719.97000000003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5284726.7399999993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3723.83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Good Samaritan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0.76658150674430414</v>
      </c>
      <c r="F330" s="294">
        <f>data!BX60</f>
        <v>27.790268489343799</v>
      </c>
      <c r="G330" s="294">
        <f>data!BY60</f>
        <v>24.318019174750958</v>
      </c>
      <c r="H330" s="294">
        <f>data!BZ60</f>
        <v>6.5592397251288723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238834.91999999995</v>
      </c>
      <c r="F331" s="306">
        <f>data!BX61</f>
        <v>3455294.14</v>
      </c>
      <c r="G331" s="306">
        <f>data!BY61</f>
        <v>4467338.7</v>
      </c>
      <c r="H331" s="306">
        <f>data!BZ61</f>
        <v>1059529.3899999999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22320</v>
      </c>
      <c r="F332" s="306">
        <f>data!BX62</f>
        <v>676715</v>
      </c>
      <c r="G332" s="306">
        <f>data!BY62</f>
        <v>739410</v>
      </c>
      <c r="H332" s="306">
        <f>data!BZ62</f>
        <v>119186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992024.73</v>
      </c>
      <c r="F333" s="306">
        <f>data!BX63</f>
        <v>0</v>
      </c>
      <c r="G333" s="306">
        <f>data!BY63</f>
        <v>5646.63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73244.709999999992</v>
      </c>
      <c r="F334" s="306">
        <f>data!BX64</f>
        <v>12900.65</v>
      </c>
      <c r="G334" s="306">
        <f>data!BY64</f>
        <v>61664.000000000007</v>
      </c>
      <c r="H334" s="306">
        <f>data!BZ64</f>
        <v>903.23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5883.97</v>
      </c>
      <c r="F335" s="306">
        <f>data!BX65</f>
        <v>27026.02</v>
      </c>
      <c r="G335" s="306">
        <f>data!BY65</f>
        <v>9917.4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2086.81</v>
      </c>
      <c r="F336" s="306">
        <f>data!BX66</f>
        <v>243458.58</v>
      </c>
      <c r="G336" s="306">
        <f>data!BY66</f>
        <v>429580.71</v>
      </c>
      <c r="H336" s="306">
        <f>data!BZ66</f>
        <v>-2671896.04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36031</v>
      </c>
      <c r="F337" s="306">
        <f>data!BX67</f>
        <v>39618</v>
      </c>
      <c r="G337" s="306">
        <f>data!BY67</f>
        <v>108382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4960.71</v>
      </c>
      <c r="F339" s="306">
        <f>data!BX69</f>
        <v>28024.560000000001</v>
      </c>
      <c r="G339" s="306">
        <f>data!BY69</f>
        <v>1840215.91</v>
      </c>
      <c r="H339" s="306">
        <f>data!BZ69</f>
        <v>-8854.1699999999983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-12302</v>
      </c>
      <c r="G340" s="287">
        <f>-data!BY84</f>
        <v>-263455.19</v>
      </c>
      <c r="H340" s="287">
        <f>-data!BZ84</f>
        <v>-475.2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1375386.8499999999</v>
      </c>
      <c r="F341" s="287">
        <f>data!BX85</f>
        <v>4470734.9499999993</v>
      </c>
      <c r="G341" s="287">
        <f>data!BY85</f>
        <v>7398700.1600000001</v>
      </c>
      <c r="H341" s="287">
        <f>data!BZ85</f>
        <v>-1501606.79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1603.8200000000002</v>
      </c>
      <c r="F348" s="303">
        <f>data!BX90</f>
        <v>1868.66</v>
      </c>
      <c r="G348" s="303">
        <f>data!BY90</f>
        <v>1942.9550000000002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Good Samaritan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75.34371848282963</v>
      </c>
      <c r="E362" s="309"/>
      <c r="F362" s="297"/>
      <c r="G362" s="297"/>
      <c r="H362" s="297"/>
      <c r="I362" s="310">
        <f>data!CE60</f>
        <v>2404.6249161089559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14186027.529999999</v>
      </c>
      <c r="E363" s="311"/>
      <c r="F363" s="311"/>
      <c r="G363" s="311"/>
      <c r="H363" s="311"/>
      <c r="I363" s="306">
        <f>data!CE61</f>
        <v>317686702.59999996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1891287</v>
      </c>
      <c r="E364" s="311"/>
      <c r="F364" s="311"/>
      <c r="G364" s="311"/>
      <c r="H364" s="311"/>
      <c r="I364" s="306">
        <f>data!CE62</f>
        <v>53329672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19036629.900000002</v>
      </c>
      <c r="E365" s="311"/>
      <c r="F365" s="311"/>
      <c r="G365" s="311"/>
      <c r="H365" s="311"/>
      <c r="I365" s="306">
        <f>data!CE63</f>
        <v>30740967.650000002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214049.74000000008</v>
      </c>
      <c r="E366" s="311"/>
      <c r="F366" s="311"/>
      <c r="G366" s="311"/>
      <c r="H366" s="311"/>
      <c r="I366" s="306">
        <f>data!CE64</f>
        <v>77260683.87000002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53885.77</v>
      </c>
      <c r="E367" s="311"/>
      <c r="F367" s="311"/>
      <c r="G367" s="311"/>
      <c r="H367" s="311"/>
      <c r="I367" s="306">
        <f>data!CE65</f>
        <v>2384827.0099999998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128831425.78999999</v>
      </c>
      <c r="E368" s="311"/>
      <c r="F368" s="311"/>
      <c r="G368" s="311"/>
      <c r="H368" s="311"/>
      <c r="I368" s="306">
        <f>data!CE66</f>
        <v>170694851.33000001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449905</v>
      </c>
      <c r="E369" s="311"/>
      <c r="F369" s="311"/>
      <c r="G369" s="311"/>
      <c r="H369" s="311"/>
      <c r="I369" s="306">
        <f>data!CE67</f>
        <v>19023662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265767.78999999998</v>
      </c>
      <c r="E370" s="311"/>
      <c r="F370" s="311"/>
      <c r="G370" s="311"/>
      <c r="H370" s="311"/>
      <c r="I370" s="306">
        <f>data!CE68</f>
        <v>8959982.7100000009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19940561.309999999</v>
      </c>
      <c r="E371" s="306">
        <f>data!CD69</f>
        <v>26003909.039999999</v>
      </c>
      <c r="F371" s="311"/>
      <c r="G371" s="311"/>
      <c r="H371" s="311"/>
      <c r="I371" s="306">
        <f>data!CE69</f>
        <v>77335106.090000004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-2405234.09</v>
      </c>
      <c r="E372" s="287">
        <f>-data!CD84</f>
        <v>0</v>
      </c>
      <c r="F372" s="297"/>
      <c r="G372" s="297"/>
      <c r="H372" s="297"/>
      <c r="I372" s="287">
        <f>-data!CE84</f>
        <v>-26517706.150000002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182464305.73999998</v>
      </c>
      <c r="E373" s="306">
        <f>data!CD85</f>
        <v>26003909.039999999</v>
      </c>
      <c r="F373" s="311"/>
      <c r="G373" s="311"/>
      <c r="H373" s="311"/>
      <c r="I373" s="287">
        <f>data!CE85</f>
        <v>704381042.96000004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1231611858.3700001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1243754157.6900001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2475366016.0599999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116291.185</v>
      </c>
      <c r="E380" s="297"/>
      <c r="F380" s="297"/>
      <c r="G380" s="297"/>
      <c r="H380" s="297"/>
      <c r="I380" s="287">
        <f>data!CE90</f>
        <v>685566.40999999992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396990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151424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2860784.7300000009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806.13863139641956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174" transitionEvaluation="1" transitionEntry="1" codeName="Sheet12">
    <tabColor rgb="FF92D050"/>
    <pageSetUpPr autoPageBreaks="0" fitToPage="1"/>
  </sheetPr>
  <dimension ref="A1:CF717"/>
  <sheetViews>
    <sheetView topLeftCell="A174" zoomScale="85" zoomScaleNormal="85" workbookViewId="0">
      <selection activeCell="C192" sqref="C192:C19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4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25" t="s">
        <v>18</v>
      </c>
      <c r="B37" s="326"/>
      <c r="C37" s="327"/>
      <c r="D37" s="326"/>
      <c r="E37" s="326"/>
      <c r="F37" s="326"/>
      <c r="G37" s="326"/>
    </row>
    <row r="38" spans="1:83" x14ac:dyDescent="0.35">
      <c r="A38" s="328" t="s">
        <v>1342</v>
      </c>
      <c r="B38" s="329"/>
      <c r="C38" s="327"/>
      <c r="D38" s="326"/>
      <c r="E38" s="326"/>
      <c r="F38" s="326"/>
      <c r="G38" s="326"/>
    </row>
    <row r="39" spans="1:83" x14ac:dyDescent="0.35">
      <c r="A39" s="330" t="s">
        <v>1340</v>
      </c>
      <c r="B39" s="329"/>
      <c r="C39" s="327"/>
      <c r="D39" s="326"/>
      <c r="E39" s="326"/>
      <c r="F39" s="326"/>
      <c r="G39" s="326"/>
    </row>
    <row r="40" spans="1:83" x14ac:dyDescent="0.35">
      <c r="A40" s="331" t="s">
        <v>1343</v>
      </c>
      <c r="B40" s="326"/>
      <c r="C40" s="327"/>
      <c r="D40" s="326"/>
      <c r="E40" s="326"/>
      <c r="F40" s="326"/>
      <c r="G40" s="326"/>
    </row>
    <row r="41" spans="1:83" x14ac:dyDescent="0.35">
      <c r="A41" s="330" t="s">
        <v>1341</v>
      </c>
      <c r="B41" s="326"/>
      <c r="C41" s="327"/>
      <c r="D41" s="326"/>
      <c r="E41" s="326"/>
      <c r="F41" s="326"/>
      <c r="G41" s="326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>
        <v>7236148.2599999998</v>
      </c>
      <c r="D48" s="213">
        <v>3187486.68</v>
      </c>
      <c r="E48" s="213">
        <v>3444433.56</v>
      </c>
      <c r="F48" s="213">
        <v>862195.12000000011</v>
      </c>
      <c r="G48" s="213">
        <v>1602028.28</v>
      </c>
      <c r="H48" s="213">
        <v>89566.080000000002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1255724.05</v>
      </c>
      <c r="P48" s="213">
        <v>1648518.91</v>
      </c>
      <c r="Q48" s="213">
        <v>0</v>
      </c>
      <c r="R48" s="213">
        <v>890627.09</v>
      </c>
      <c r="S48" s="213">
        <v>539218.41999999993</v>
      </c>
      <c r="T48" s="213">
        <v>141777.95000000001</v>
      </c>
      <c r="U48" s="213">
        <v>1579129.92</v>
      </c>
      <c r="V48" s="213">
        <v>0</v>
      </c>
      <c r="W48" s="213">
        <v>525922.19000000006</v>
      </c>
      <c r="X48" s="213">
        <v>253685.21999999997</v>
      </c>
      <c r="Y48" s="213">
        <v>901686.62</v>
      </c>
      <c r="Z48" s="213">
        <v>184642.64</v>
      </c>
      <c r="AA48" s="213">
        <v>104366.68</v>
      </c>
      <c r="AB48" s="213">
        <v>2189218</v>
      </c>
      <c r="AC48" s="213">
        <v>821817.03999999992</v>
      </c>
      <c r="AD48" s="213">
        <v>248.10999999999996</v>
      </c>
      <c r="AE48" s="213">
        <v>828273.10000000009</v>
      </c>
      <c r="AF48" s="213">
        <v>0</v>
      </c>
      <c r="AG48" s="213">
        <v>4923164.1300000008</v>
      </c>
      <c r="AH48" s="213">
        <v>0</v>
      </c>
      <c r="AI48" s="213">
        <v>0</v>
      </c>
      <c r="AJ48" s="213">
        <v>2499025.13</v>
      </c>
      <c r="AK48" s="213">
        <v>453480.61</v>
      </c>
      <c r="AL48" s="213">
        <v>0</v>
      </c>
      <c r="AM48" s="213">
        <v>24816.85</v>
      </c>
      <c r="AN48" s="213">
        <v>0</v>
      </c>
      <c r="AO48" s="213">
        <v>0</v>
      </c>
      <c r="AP48" s="213">
        <v>2543438.31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3132288.29</v>
      </c>
      <c r="AW48" s="213">
        <v>1360769.6</v>
      </c>
      <c r="AX48" s="213">
        <v>0</v>
      </c>
      <c r="AY48" s="213">
        <v>1367073.7199999997</v>
      </c>
      <c r="AZ48" s="213">
        <v>0</v>
      </c>
      <c r="BA48" s="213">
        <v>73107.569999999992</v>
      </c>
      <c r="BB48" s="213">
        <v>382612.95000000007</v>
      </c>
      <c r="BC48" s="213">
        <v>362780.87</v>
      </c>
      <c r="BD48" s="213">
        <v>442457.25</v>
      </c>
      <c r="BE48" s="213">
        <v>614047.25</v>
      </c>
      <c r="BF48" s="213">
        <v>1593330.1199999999</v>
      </c>
      <c r="BG48" s="213">
        <v>0</v>
      </c>
      <c r="BH48" s="213">
        <v>0</v>
      </c>
      <c r="BI48" s="213">
        <v>0</v>
      </c>
      <c r="BJ48" s="213">
        <v>0</v>
      </c>
      <c r="BK48" s="213">
        <v>0</v>
      </c>
      <c r="BL48" s="213">
        <v>1049056.3899999999</v>
      </c>
      <c r="BM48" s="213">
        <v>0</v>
      </c>
      <c r="BN48" s="213">
        <v>928215.1</v>
      </c>
      <c r="BO48" s="213">
        <v>0</v>
      </c>
      <c r="BP48" s="213">
        <v>0</v>
      </c>
      <c r="BQ48" s="213">
        <v>0</v>
      </c>
      <c r="BR48" s="213">
        <v>0</v>
      </c>
      <c r="BS48" s="213">
        <v>0</v>
      </c>
      <c r="BT48" s="213">
        <v>17000.3</v>
      </c>
      <c r="BU48" s="213">
        <v>694873.5</v>
      </c>
      <c r="BV48" s="213">
        <v>633466.56000000006</v>
      </c>
      <c r="BW48" s="213">
        <v>141319.84000000003</v>
      </c>
      <c r="BX48" s="213">
        <v>1761721.22</v>
      </c>
      <c r="BY48" s="213">
        <v>0</v>
      </c>
      <c r="BZ48" s="213">
        <v>0</v>
      </c>
      <c r="CA48" s="213">
        <v>0</v>
      </c>
      <c r="CB48" s="213">
        <v>0</v>
      </c>
      <c r="CC48" s="213">
        <v>0</v>
      </c>
      <c r="CD48" s="20"/>
      <c r="CE48" s="32">
        <f>SUM(C48:CC48)</f>
        <v>53284759.480000012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1415676.3399999999</v>
      </c>
      <c r="D52" s="213">
        <v>113121.60000000001</v>
      </c>
      <c r="E52" s="213">
        <v>268624.2</v>
      </c>
      <c r="F52" s="213">
        <v>16900.64</v>
      </c>
      <c r="G52" s="213">
        <v>9628.24</v>
      </c>
      <c r="H52" s="213">
        <v>0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30281.149999999991</v>
      </c>
      <c r="P52" s="213">
        <v>1124658.47</v>
      </c>
      <c r="Q52" s="213">
        <v>0</v>
      </c>
      <c r="R52" s="213">
        <v>325019.03000000003</v>
      </c>
      <c r="S52" s="213">
        <v>11069.350000000002</v>
      </c>
      <c r="T52" s="213">
        <v>23943.299999999996</v>
      </c>
      <c r="U52" s="213">
        <v>117466.04999999999</v>
      </c>
      <c r="V52" s="213">
        <v>5981.04</v>
      </c>
      <c r="W52" s="213">
        <v>29310.32</v>
      </c>
      <c r="X52" s="213">
        <v>194185.94</v>
      </c>
      <c r="Y52" s="213">
        <v>323758.96000000002</v>
      </c>
      <c r="Z52" s="213">
        <v>263587.09000000003</v>
      </c>
      <c r="AA52" s="213">
        <v>4576.92</v>
      </c>
      <c r="AB52" s="213">
        <v>290032.31</v>
      </c>
      <c r="AC52" s="213">
        <v>229157.44</v>
      </c>
      <c r="AD52" s="213">
        <v>0</v>
      </c>
      <c r="AE52" s="213">
        <v>66643.73</v>
      </c>
      <c r="AF52" s="213">
        <v>0</v>
      </c>
      <c r="AG52" s="213">
        <v>1899801.02</v>
      </c>
      <c r="AH52" s="213">
        <v>0</v>
      </c>
      <c r="AI52" s="213">
        <v>0</v>
      </c>
      <c r="AJ52" s="213">
        <v>220770.29000000004</v>
      </c>
      <c r="AK52" s="213">
        <v>5104.8600000000006</v>
      </c>
      <c r="AL52" s="213">
        <v>0</v>
      </c>
      <c r="AM52" s="213">
        <v>0</v>
      </c>
      <c r="AN52" s="213">
        <v>0</v>
      </c>
      <c r="AO52" s="213">
        <v>0</v>
      </c>
      <c r="AP52" s="213">
        <v>512979.6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808479.06999999983</v>
      </c>
      <c r="AW52" s="213">
        <v>236.30999999999997</v>
      </c>
      <c r="AX52" s="213">
        <v>0</v>
      </c>
      <c r="AY52" s="213">
        <v>19120.019999999997</v>
      </c>
      <c r="AZ52" s="213">
        <v>0</v>
      </c>
      <c r="BA52" s="213">
        <v>198.57</v>
      </c>
      <c r="BB52" s="213">
        <v>0</v>
      </c>
      <c r="BC52" s="213">
        <v>22470.1</v>
      </c>
      <c r="BD52" s="213">
        <v>1612.5300000000004</v>
      </c>
      <c r="BE52" s="213">
        <v>121695.61000000003</v>
      </c>
      <c r="BF52" s="213">
        <v>19888.129999999997</v>
      </c>
      <c r="BG52" s="213">
        <v>0</v>
      </c>
      <c r="BH52" s="213">
        <v>0</v>
      </c>
      <c r="BI52" s="213">
        <v>0</v>
      </c>
      <c r="BJ52" s="213">
        <v>0</v>
      </c>
      <c r="BK52" s="213">
        <v>0</v>
      </c>
      <c r="BL52" s="213">
        <v>2194.9199999999996</v>
      </c>
      <c r="BM52" s="213">
        <v>0</v>
      </c>
      <c r="BN52" s="213">
        <v>344826.45</v>
      </c>
      <c r="BO52" s="213">
        <v>0</v>
      </c>
      <c r="BP52" s="213">
        <v>0</v>
      </c>
      <c r="BQ52" s="213">
        <v>0</v>
      </c>
      <c r="BR52" s="213">
        <v>0</v>
      </c>
      <c r="BS52" s="213">
        <v>0</v>
      </c>
      <c r="BT52" s="213">
        <v>2102.9299999999998</v>
      </c>
      <c r="BU52" s="213">
        <v>0</v>
      </c>
      <c r="BV52" s="213">
        <v>94543.209999999992</v>
      </c>
      <c r="BW52" s="213">
        <v>0</v>
      </c>
      <c r="BX52" s="213">
        <v>18129351.039999999</v>
      </c>
      <c r="BY52" s="213">
        <v>0</v>
      </c>
      <c r="BZ52" s="213">
        <v>0</v>
      </c>
      <c r="CA52" s="213">
        <v>0</v>
      </c>
      <c r="CB52" s="213">
        <v>0</v>
      </c>
      <c r="CC52" s="213">
        <v>0</v>
      </c>
      <c r="CD52" s="20"/>
      <c r="CE52" s="32">
        <f>SUM(C52:CD52)</f>
        <v>27068996.780000001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41481</v>
      </c>
      <c r="D60" s="213">
        <v>24876</v>
      </c>
      <c r="E60" s="213">
        <v>29426</v>
      </c>
      <c r="F60" s="213">
        <v>3779</v>
      </c>
      <c r="G60" s="213">
        <v>11994</v>
      </c>
      <c r="H60" s="213">
        <v>0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2333</v>
      </c>
      <c r="P60" s="214">
        <v>1264034.9999999998</v>
      </c>
      <c r="Q60" s="214">
        <v>0</v>
      </c>
      <c r="R60" s="214">
        <v>0</v>
      </c>
      <c r="S60" s="263"/>
      <c r="T60" s="263"/>
      <c r="U60" s="227">
        <v>0</v>
      </c>
      <c r="V60" s="214">
        <v>34692</v>
      </c>
      <c r="W60" s="214">
        <v>237086.44</v>
      </c>
      <c r="X60" s="214">
        <v>233484.51</v>
      </c>
      <c r="Y60" s="214">
        <v>119755.45000000001</v>
      </c>
      <c r="Z60" s="214">
        <v>0</v>
      </c>
      <c r="AA60" s="214">
        <v>28679.670000000006</v>
      </c>
      <c r="AB60" s="263"/>
      <c r="AC60" s="214">
        <v>149905.21</v>
      </c>
      <c r="AD60" s="214">
        <v>1.1386986299810003E-2</v>
      </c>
      <c r="AE60" s="214">
        <v>143284</v>
      </c>
      <c r="AF60" s="214">
        <v>1.1386986299810003E-2</v>
      </c>
      <c r="AG60" s="214">
        <v>1.1386986299810003E-2</v>
      </c>
      <c r="AH60" s="214">
        <v>1.1386986299810003E-2</v>
      </c>
      <c r="AI60" s="214">
        <v>1.1386986299810003E-2</v>
      </c>
      <c r="AJ60" s="214">
        <v>45951.3</v>
      </c>
      <c r="AK60" s="214">
        <v>79674</v>
      </c>
      <c r="AL60" s="214">
        <v>1.1386986299810003E-2</v>
      </c>
      <c r="AM60" s="214">
        <v>1.1386986299810003E-2</v>
      </c>
      <c r="AN60" s="214">
        <v>1.1386986299810003E-2</v>
      </c>
      <c r="AO60" s="214">
        <v>1.1386986299810003E-2</v>
      </c>
      <c r="AP60" s="214">
        <v>1.1386986299810003E-2</v>
      </c>
      <c r="AQ60" s="214">
        <v>1.1386986299810003E-2</v>
      </c>
      <c r="AR60" s="214">
        <v>1.1386986299810003E-2</v>
      </c>
      <c r="AS60" s="214">
        <v>1.1386986299810003E-2</v>
      </c>
      <c r="AT60" s="214">
        <v>1.1386986299810003E-2</v>
      </c>
      <c r="AU60" s="214">
        <v>1.1386986299810003E-2</v>
      </c>
      <c r="AV60" s="263"/>
      <c r="AW60" s="263"/>
      <c r="AX60" s="263"/>
      <c r="AY60" s="214">
        <v>367688</v>
      </c>
      <c r="AZ60" s="214"/>
      <c r="BA60" s="263"/>
      <c r="BB60" s="263"/>
      <c r="BC60" s="263"/>
      <c r="BD60" s="263"/>
      <c r="BE60" s="214">
        <v>685566.40999999968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351.07658077382513</v>
      </c>
      <c r="D61" s="243">
        <v>159.02878559465358</v>
      </c>
      <c r="E61" s="243">
        <v>175.18439244175559</v>
      </c>
      <c r="F61" s="243">
        <v>34.203361639150224</v>
      </c>
      <c r="G61" s="243">
        <v>72.702695195520178</v>
      </c>
      <c r="H61" s="243">
        <v>3.1224842461476054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52.091022595603974</v>
      </c>
      <c r="P61" s="244">
        <v>74.862219167827107</v>
      </c>
      <c r="Q61" s="244">
        <v>0</v>
      </c>
      <c r="R61" s="244">
        <v>34.902043145903832</v>
      </c>
      <c r="S61" s="245">
        <v>25.193484243124182</v>
      </c>
      <c r="T61" s="245">
        <v>5.46662123212786</v>
      </c>
      <c r="U61" s="246">
        <v>70.349836976664406</v>
      </c>
      <c r="V61" s="244">
        <v>0</v>
      </c>
      <c r="W61" s="244">
        <v>21.699688353191824</v>
      </c>
      <c r="X61" s="244">
        <v>11.272651368318815</v>
      </c>
      <c r="Y61" s="244">
        <v>36.153019858061228</v>
      </c>
      <c r="Z61" s="244">
        <v>7.104856163410294</v>
      </c>
      <c r="AA61" s="244">
        <v>4.1203150679287246</v>
      </c>
      <c r="AB61" s="245">
        <v>85.219932180106866</v>
      </c>
      <c r="AC61" s="244">
        <v>34.775597255510199</v>
      </c>
      <c r="AD61" s="244">
        <v>1.1386986299810003E-2</v>
      </c>
      <c r="AE61" s="244">
        <v>34.029953419995898</v>
      </c>
      <c r="AF61" s="244">
        <v>0</v>
      </c>
      <c r="AG61" s="244">
        <v>247.04302188396673</v>
      </c>
      <c r="AH61" s="244">
        <v>0</v>
      </c>
      <c r="AI61" s="244">
        <v>0</v>
      </c>
      <c r="AJ61" s="244">
        <v>91.894969165493848</v>
      </c>
      <c r="AK61" s="244">
        <v>18.218756161887843</v>
      </c>
      <c r="AL61" s="244">
        <v>0</v>
      </c>
      <c r="AM61" s="244">
        <v>0.97374315055154215</v>
      </c>
      <c r="AN61" s="244">
        <v>0</v>
      </c>
      <c r="AO61" s="244">
        <v>0</v>
      </c>
      <c r="AP61" s="244">
        <v>93.197813000931802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120.84543970947323</v>
      </c>
      <c r="AW61" s="245">
        <v>54.056627389855258</v>
      </c>
      <c r="AX61" s="245">
        <v>0</v>
      </c>
      <c r="AY61" s="244">
        <v>61.919056155901508</v>
      </c>
      <c r="AZ61" s="244">
        <v>0</v>
      </c>
      <c r="BA61" s="245">
        <v>3.4936089036310127</v>
      </c>
      <c r="BB61" s="245">
        <v>15.709807532094548</v>
      </c>
      <c r="BC61" s="245">
        <v>17.327776025023592</v>
      </c>
      <c r="BD61" s="245">
        <v>21.040307531364341</v>
      </c>
      <c r="BE61" s="244">
        <v>24.258768489827567</v>
      </c>
      <c r="BF61" s="245">
        <v>75.851558893718973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48.672136294702447</v>
      </c>
      <c r="BM61" s="245">
        <v>0</v>
      </c>
      <c r="BN61" s="245">
        <v>18.480489038564315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0.68088424648207069</v>
      </c>
      <c r="BU61" s="245">
        <v>26.812023283998354</v>
      </c>
      <c r="BV61" s="245">
        <v>18.986047257673146</v>
      </c>
      <c r="BW61" s="245">
        <v>7.9567034235675749</v>
      </c>
      <c r="BX61" s="245">
        <v>72.480977387331365</v>
      </c>
      <c r="BY61" s="245">
        <v>0</v>
      </c>
      <c r="BZ61" s="245">
        <v>0</v>
      </c>
      <c r="CA61" s="245">
        <v>0</v>
      </c>
      <c r="CB61" s="245">
        <v>0</v>
      </c>
      <c r="CC61" s="245">
        <v>0</v>
      </c>
      <c r="CD61" s="247" t="s">
        <v>233</v>
      </c>
      <c r="CE61" s="268">
        <f t="shared" ref="CE61:CE69" si="4">SUM(C61:CD61)</f>
        <v>2332.4714428311677</v>
      </c>
    </row>
    <row r="62" spans="1:83" x14ac:dyDescent="0.35">
      <c r="A62" s="39" t="s">
        <v>248</v>
      </c>
      <c r="B62" s="20"/>
      <c r="C62" s="213">
        <v>39476488.140000001</v>
      </c>
      <c r="D62" s="213">
        <v>18782413.379999999</v>
      </c>
      <c r="E62" s="213">
        <v>18411235.960000001</v>
      </c>
      <c r="F62" s="213">
        <v>4002019.4</v>
      </c>
      <c r="G62" s="213">
        <v>6267698.7199999997</v>
      </c>
      <c r="H62" s="213">
        <v>532337.17999999993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7654873.9900000002</v>
      </c>
      <c r="P62" s="214">
        <v>7737359.0799999991</v>
      </c>
      <c r="Q62" s="214">
        <v>0</v>
      </c>
      <c r="R62" s="214">
        <v>3947257.7800000003</v>
      </c>
      <c r="S62" s="228">
        <v>1636350.7599999998</v>
      </c>
      <c r="T62" s="228">
        <v>593015.52999999991</v>
      </c>
      <c r="U62" s="227">
        <v>4683346.92</v>
      </c>
      <c r="V62" s="214">
        <v>0</v>
      </c>
      <c r="W62" s="214">
        <v>2501752.2000000002</v>
      </c>
      <c r="X62" s="214">
        <v>1294820.81</v>
      </c>
      <c r="Y62" s="214">
        <v>3689146.8099999996</v>
      </c>
      <c r="Z62" s="214">
        <v>732324.41999999993</v>
      </c>
      <c r="AA62" s="214">
        <v>430852.42999999993</v>
      </c>
      <c r="AB62" s="240">
        <v>9357602.4199999999</v>
      </c>
      <c r="AC62" s="214">
        <v>3925422</v>
      </c>
      <c r="AD62" s="214">
        <v>588.03</v>
      </c>
      <c r="AE62" s="214">
        <v>2915820.7299999995</v>
      </c>
      <c r="AF62" s="214">
        <v>0</v>
      </c>
      <c r="AG62" s="214">
        <v>31165406.879999999</v>
      </c>
      <c r="AH62" s="214">
        <v>0</v>
      </c>
      <c r="AI62" s="214">
        <v>0</v>
      </c>
      <c r="AJ62" s="214">
        <v>15423517.689999999</v>
      </c>
      <c r="AK62" s="214">
        <v>1767544.11</v>
      </c>
      <c r="AL62" s="214">
        <v>0</v>
      </c>
      <c r="AM62" s="214">
        <v>95636.160000000003</v>
      </c>
      <c r="AN62" s="214">
        <v>0</v>
      </c>
      <c r="AO62" s="214">
        <v>0</v>
      </c>
      <c r="AP62" s="214">
        <v>17021319.66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16580397.85</v>
      </c>
      <c r="AW62" s="228">
        <v>5153371.99</v>
      </c>
      <c r="AX62" s="228">
        <v>0</v>
      </c>
      <c r="AY62" s="214">
        <v>3308121.88</v>
      </c>
      <c r="AZ62" s="214">
        <v>0</v>
      </c>
      <c r="BA62" s="228">
        <v>140767.60999999996</v>
      </c>
      <c r="BB62" s="228">
        <v>1967368.8</v>
      </c>
      <c r="BC62" s="228">
        <v>734289.61</v>
      </c>
      <c r="BD62" s="228">
        <v>902055.87000000011</v>
      </c>
      <c r="BE62" s="214">
        <v>2391649.0900000003</v>
      </c>
      <c r="BF62" s="228">
        <v>3260138.9099999997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2464347.89</v>
      </c>
      <c r="BM62" s="228">
        <v>0</v>
      </c>
      <c r="BN62" s="228">
        <v>3512865.24</v>
      </c>
      <c r="BO62" s="228">
        <v>0</v>
      </c>
      <c r="BP62" s="228">
        <v>0</v>
      </c>
      <c r="BQ62" s="228">
        <v>0</v>
      </c>
      <c r="BR62" s="228">
        <v>0</v>
      </c>
      <c r="BS62" s="228">
        <v>0</v>
      </c>
      <c r="BT62" s="228">
        <v>208960.18</v>
      </c>
      <c r="BU62" s="228">
        <v>2888668.78</v>
      </c>
      <c r="BV62" s="228">
        <v>3255180.7600000002</v>
      </c>
      <c r="BW62" s="228">
        <v>1230931.93</v>
      </c>
      <c r="BX62" s="228">
        <v>7405777.3700000001</v>
      </c>
      <c r="BY62" s="228">
        <v>0</v>
      </c>
      <c r="BZ62" s="228">
        <v>0</v>
      </c>
      <c r="CA62" s="228">
        <v>0</v>
      </c>
      <c r="CB62" s="228">
        <v>0</v>
      </c>
      <c r="CC62" s="228">
        <v>0</v>
      </c>
      <c r="CD62" s="29" t="s">
        <v>233</v>
      </c>
      <c r="CE62" s="32">
        <f t="shared" si="4"/>
        <v>259451044.95000005</v>
      </c>
    </row>
    <row r="63" spans="1:83" x14ac:dyDescent="0.35">
      <c r="A63" s="39" t="s">
        <v>9</v>
      </c>
      <c r="B63" s="20"/>
      <c r="C63" s="269">
        <f>ROUND(C48+C49,0)</f>
        <v>7236148</v>
      </c>
      <c r="D63" s="269">
        <f t="shared" ref="D63:BO63" si="5">ROUND(D48+D49,0)</f>
        <v>3187487</v>
      </c>
      <c r="E63" s="269">
        <f t="shared" si="5"/>
        <v>3444434</v>
      </c>
      <c r="F63" s="269">
        <f t="shared" si="5"/>
        <v>862195</v>
      </c>
      <c r="G63" s="269">
        <f t="shared" si="5"/>
        <v>1602028</v>
      </c>
      <c r="H63" s="269">
        <f t="shared" si="5"/>
        <v>89566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1255724</v>
      </c>
      <c r="P63" s="269">
        <f t="shared" si="5"/>
        <v>1648519</v>
      </c>
      <c r="Q63" s="269">
        <f t="shared" si="5"/>
        <v>0</v>
      </c>
      <c r="R63" s="269">
        <f t="shared" si="5"/>
        <v>890627</v>
      </c>
      <c r="S63" s="269">
        <f t="shared" si="5"/>
        <v>539218</v>
      </c>
      <c r="T63" s="269">
        <f t="shared" si="5"/>
        <v>141778</v>
      </c>
      <c r="U63" s="269">
        <f t="shared" si="5"/>
        <v>1579130</v>
      </c>
      <c r="V63" s="269">
        <f t="shared" si="5"/>
        <v>0</v>
      </c>
      <c r="W63" s="269">
        <f t="shared" si="5"/>
        <v>525922</v>
      </c>
      <c r="X63" s="269">
        <f t="shared" si="5"/>
        <v>253685</v>
      </c>
      <c r="Y63" s="269">
        <f t="shared" si="5"/>
        <v>901687</v>
      </c>
      <c r="Z63" s="269">
        <f t="shared" si="5"/>
        <v>184643</v>
      </c>
      <c r="AA63" s="269">
        <f t="shared" si="5"/>
        <v>104367</v>
      </c>
      <c r="AB63" s="269">
        <f t="shared" si="5"/>
        <v>2189218</v>
      </c>
      <c r="AC63" s="269">
        <f t="shared" si="5"/>
        <v>821817</v>
      </c>
      <c r="AD63" s="269">
        <f t="shared" si="5"/>
        <v>248</v>
      </c>
      <c r="AE63" s="269">
        <f t="shared" si="5"/>
        <v>828273</v>
      </c>
      <c r="AF63" s="269">
        <f t="shared" si="5"/>
        <v>0</v>
      </c>
      <c r="AG63" s="269">
        <f t="shared" si="5"/>
        <v>4923164</v>
      </c>
      <c r="AH63" s="269">
        <f t="shared" si="5"/>
        <v>0</v>
      </c>
      <c r="AI63" s="269">
        <f t="shared" si="5"/>
        <v>0</v>
      </c>
      <c r="AJ63" s="269">
        <f t="shared" si="5"/>
        <v>2499025</v>
      </c>
      <c r="AK63" s="269">
        <f t="shared" si="5"/>
        <v>453481</v>
      </c>
      <c r="AL63" s="269">
        <f t="shared" si="5"/>
        <v>0</v>
      </c>
      <c r="AM63" s="269">
        <f t="shared" si="5"/>
        <v>24817</v>
      </c>
      <c r="AN63" s="269">
        <f t="shared" si="5"/>
        <v>0</v>
      </c>
      <c r="AO63" s="269">
        <f t="shared" si="5"/>
        <v>0</v>
      </c>
      <c r="AP63" s="269">
        <f t="shared" si="5"/>
        <v>2543438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3132288</v>
      </c>
      <c r="AW63" s="269">
        <f t="shared" si="5"/>
        <v>1360770</v>
      </c>
      <c r="AX63" s="269">
        <f t="shared" si="5"/>
        <v>0</v>
      </c>
      <c r="AY63" s="269">
        <f t="shared" si="5"/>
        <v>1367074</v>
      </c>
      <c r="AZ63" s="269">
        <f t="shared" si="5"/>
        <v>0</v>
      </c>
      <c r="BA63" s="269">
        <f t="shared" si="5"/>
        <v>73108</v>
      </c>
      <c r="BB63" s="269">
        <f t="shared" si="5"/>
        <v>382613</v>
      </c>
      <c r="BC63" s="269">
        <f t="shared" si="5"/>
        <v>362781</v>
      </c>
      <c r="BD63" s="269">
        <f t="shared" si="5"/>
        <v>442457</v>
      </c>
      <c r="BE63" s="269">
        <f t="shared" si="5"/>
        <v>614047</v>
      </c>
      <c r="BF63" s="269">
        <f t="shared" si="5"/>
        <v>1593330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1049056</v>
      </c>
      <c r="BM63" s="269">
        <f t="shared" si="5"/>
        <v>0</v>
      </c>
      <c r="BN63" s="269">
        <f t="shared" si="5"/>
        <v>928215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17000</v>
      </c>
      <c r="BU63" s="269">
        <f t="shared" si="6"/>
        <v>694874</v>
      </c>
      <c r="BV63" s="269">
        <f t="shared" si="6"/>
        <v>633467</v>
      </c>
      <c r="BW63" s="269">
        <f t="shared" si="6"/>
        <v>141320</v>
      </c>
      <c r="BX63" s="269">
        <f t="shared" si="6"/>
        <v>1761721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53284760</v>
      </c>
    </row>
    <row r="64" spans="1:83" x14ac:dyDescent="0.35">
      <c r="A64" s="39" t="s">
        <v>249</v>
      </c>
      <c r="B64" s="20"/>
      <c r="C64" s="213">
        <v>0</v>
      </c>
      <c r="D64" s="213">
        <v>394800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365062.00000000006</v>
      </c>
      <c r="Q64" s="214">
        <v>0</v>
      </c>
      <c r="R64" s="214">
        <v>1925143.9600000002</v>
      </c>
      <c r="S64" s="228">
        <v>0</v>
      </c>
      <c r="T64" s="228">
        <v>0</v>
      </c>
      <c r="U64" s="227">
        <v>0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4591845.41</v>
      </c>
      <c r="AH64" s="214">
        <v>0</v>
      </c>
      <c r="AI64" s="214">
        <v>0</v>
      </c>
      <c r="AJ64" s="214">
        <v>842.5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1853877.3299999998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12652.7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40637.770000000011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926734.97999999986</v>
      </c>
      <c r="BU64" s="228">
        <v>0</v>
      </c>
      <c r="BV64" s="228">
        <v>0</v>
      </c>
      <c r="BW64" s="228">
        <v>0</v>
      </c>
      <c r="BX64" s="228">
        <v>9982402.5699999984</v>
      </c>
      <c r="BY64" s="228">
        <v>0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20093999.219999999</v>
      </c>
    </row>
    <row r="65" spans="1:83" x14ac:dyDescent="0.35">
      <c r="A65" s="39" t="s">
        <v>250</v>
      </c>
      <c r="B65" s="20"/>
      <c r="C65" s="213">
        <v>5207659.87</v>
      </c>
      <c r="D65" s="213">
        <v>1580789.49</v>
      </c>
      <c r="E65" s="213">
        <v>1957575.45</v>
      </c>
      <c r="F65" s="213">
        <v>182394.13999999998</v>
      </c>
      <c r="G65" s="213">
        <v>433537.64999999997</v>
      </c>
      <c r="H65" s="213">
        <v>3161.85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909370.84000000008</v>
      </c>
      <c r="P65" s="214">
        <v>19424209.59</v>
      </c>
      <c r="Q65" s="214">
        <v>0</v>
      </c>
      <c r="R65" s="214">
        <v>1201990.95</v>
      </c>
      <c r="S65" s="228">
        <v>559171.18000000005</v>
      </c>
      <c r="T65" s="228">
        <v>479538.46999999991</v>
      </c>
      <c r="U65" s="227">
        <v>5345696.38</v>
      </c>
      <c r="V65" s="214">
        <v>5.0599999999999996</v>
      </c>
      <c r="W65" s="214">
        <v>350720.38</v>
      </c>
      <c r="X65" s="214">
        <v>507879.07</v>
      </c>
      <c r="Y65" s="214">
        <v>3561846.16</v>
      </c>
      <c r="Z65" s="214">
        <v>1807063.07</v>
      </c>
      <c r="AA65" s="214">
        <v>401407.43</v>
      </c>
      <c r="AB65" s="240">
        <v>18182690.07</v>
      </c>
      <c r="AC65" s="214">
        <v>881076.1100000001</v>
      </c>
      <c r="AD65" s="214">
        <v>30875.62</v>
      </c>
      <c r="AE65" s="214">
        <v>34819.1</v>
      </c>
      <c r="AF65" s="214">
        <v>0</v>
      </c>
      <c r="AG65" s="214">
        <v>5056171.59</v>
      </c>
      <c r="AH65" s="214">
        <v>0</v>
      </c>
      <c r="AI65" s="214">
        <v>0</v>
      </c>
      <c r="AJ65" s="214">
        <v>1651232.7100000002</v>
      </c>
      <c r="AK65" s="214">
        <v>38115.440000000002</v>
      </c>
      <c r="AL65" s="214">
        <v>0</v>
      </c>
      <c r="AM65" s="214">
        <v>0</v>
      </c>
      <c r="AN65" s="214">
        <v>0</v>
      </c>
      <c r="AO65" s="214">
        <v>0</v>
      </c>
      <c r="AP65" s="214">
        <v>1729447.1400000001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693765.09</v>
      </c>
      <c r="AW65" s="228">
        <v>18507.66</v>
      </c>
      <c r="AX65" s="228">
        <v>0</v>
      </c>
      <c r="AY65" s="214">
        <v>1333437.6099999999</v>
      </c>
      <c r="AZ65" s="214">
        <v>0</v>
      </c>
      <c r="BA65" s="228">
        <v>0</v>
      </c>
      <c r="BB65" s="228">
        <v>1259.99</v>
      </c>
      <c r="BC65" s="228">
        <v>762.43</v>
      </c>
      <c r="BD65" s="228">
        <v>40431.390000000007</v>
      </c>
      <c r="BE65" s="214">
        <v>74202.539999999979</v>
      </c>
      <c r="BF65" s="228">
        <v>416776.43000000005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23041.87</v>
      </c>
      <c r="BM65" s="228">
        <v>0</v>
      </c>
      <c r="BN65" s="228">
        <v>233515.7</v>
      </c>
      <c r="BO65" s="228">
        <v>0</v>
      </c>
      <c r="BP65" s="228">
        <v>0</v>
      </c>
      <c r="BQ65" s="228">
        <v>0</v>
      </c>
      <c r="BR65" s="228">
        <v>0</v>
      </c>
      <c r="BS65" s="228">
        <v>0</v>
      </c>
      <c r="BT65" s="228">
        <v>59960.46</v>
      </c>
      <c r="BU65" s="228">
        <v>11593.08</v>
      </c>
      <c r="BV65" s="228">
        <v>84020.56</v>
      </c>
      <c r="BW65" s="228">
        <v>-1.480000000000018</v>
      </c>
      <c r="BX65" s="228">
        <v>1709257.6199999999</v>
      </c>
      <c r="BY65" s="228">
        <v>0</v>
      </c>
      <c r="BZ65" s="228">
        <v>0</v>
      </c>
      <c r="CA65" s="228">
        <v>0</v>
      </c>
      <c r="CB65" s="228">
        <v>0</v>
      </c>
      <c r="CC65" s="228">
        <v>0</v>
      </c>
      <c r="CD65" s="29" t="s">
        <v>233</v>
      </c>
      <c r="CE65" s="32">
        <f t="shared" si="4"/>
        <v>76218975.760000005</v>
      </c>
    </row>
    <row r="66" spans="1:83" x14ac:dyDescent="0.35">
      <c r="A66" s="39" t="s">
        <v>251</v>
      </c>
      <c r="B66" s="20"/>
      <c r="C66" s="213">
        <v>252648.42999999996</v>
      </c>
      <c r="D66" s="213">
        <v>122277.82</v>
      </c>
      <c r="E66" s="213">
        <v>176334.03</v>
      </c>
      <c r="F66" s="213">
        <v>42774.3</v>
      </c>
      <c r="G66" s="213">
        <v>59963.29</v>
      </c>
      <c r="H66" s="213">
        <v>25519.9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55787.44000000001</v>
      </c>
      <c r="P66" s="214">
        <v>136569.19</v>
      </c>
      <c r="Q66" s="214">
        <v>0</v>
      </c>
      <c r="R66" s="214">
        <v>45296.21</v>
      </c>
      <c r="S66" s="228">
        <v>17659.919999999998</v>
      </c>
      <c r="T66" s="228">
        <v>2810.32</v>
      </c>
      <c r="U66" s="227">
        <v>24938.78</v>
      </c>
      <c r="V66" s="214">
        <v>585.41</v>
      </c>
      <c r="W66" s="214">
        <v>27925.310000000005</v>
      </c>
      <c r="X66" s="214">
        <v>5832.19</v>
      </c>
      <c r="Y66" s="214">
        <v>27131.7</v>
      </c>
      <c r="Z66" s="214">
        <v>4456.1899999999996</v>
      </c>
      <c r="AA66" s="214">
        <v>12424.49</v>
      </c>
      <c r="AB66" s="240">
        <v>55332.68</v>
      </c>
      <c r="AC66" s="214">
        <v>3854.6099999999997</v>
      </c>
      <c r="AD66" s="214">
        <v>494.06000000000006</v>
      </c>
      <c r="AE66" s="214">
        <v>23934.54</v>
      </c>
      <c r="AF66" s="214">
        <v>0</v>
      </c>
      <c r="AG66" s="214">
        <v>273761.06</v>
      </c>
      <c r="AH66" s="214">
        <v>0</v>
      </c>
      <c r="AI66" s="214">
        <v>0</v>
      </c>
      <c r="AJ66" s="214">
        <v>80006.150000000009</v>
      </c>
      <c r="AK66" s="214">
        <v>11984.36</v>
      </c>
      <c r="AL66" s="214">
        <v>0</v>
      </c>
      <c r="AM66" s="214">
        <v>1573.43</v>
      </c>
      <c r="AN66" s="214">
        <v>0</v>
      </c>
      <c r="AO66" s="214">
        <v>0</v>
      </c>
      <c r="AP66" s="214">
        <v>27428.82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79275.13</v>
      </c>
      <c r="AW66" s="228">
        <v>94.16</v>
      </c>
      <c r="AX66" s="228">
        <v>0</v>
      </c>
      <c r="AY66" s="214">
        <v>45805.27</v>
      </c>
      <c r="AZ66" s="214">
        <v>0</v>
      </c>
      <c r="BA66" s="228">
        <v>7917.82</v>
      </c>
      <c r="BB66" s="228">
        <v>7414.17</v>
      </c>
      <c r="BC66" s="228">
        <v>7492.61</v>
      </c>
      <c r="BD66" s="228">
        <v>27877.53</v>
      </c>
      <c r="BE66" s="214">
        <v>420392.82000000007</v>
      </c>
      <c r="BF66" s="228">
        <v>28510.85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12053.6</v>
      </c>
      <c r="BM66" s="228">
        <v>0</v>
      </c>
      <c r="BN66" s="228">
        <v>16857.839999999997</v>
      </c>
      <c r="BO66" s="228">
        <v>0</v>
      </c>
      <c r="BP66" s="228">
        <v>0</v>
      </c>
      <c r="BQ66" s="228">
        <v>0</v>
      </c>
      <c r="BR66" s="228">
        <v>0</v>
      </c>
      <c r="BS66" s="228">
        <v>0</v>
      </c>
      <c r="BT66" s="228">
        <v>5667.1</v>
      </c>
      <c r="BU66" s="228">
        <v>20160.259999999998</v>
      </c>
      <c r="BV66" s="228">
        <v>8296.68</v>
      </c>
      <c r="BW66" s="228">
        <v>0</v>
      </c>
      <c r="BX66" s="228">
        <v>49602.080000000002</v>
      </c>
      <c r="BY66" s="228">
        <v>0</v>
      </c>
      <c r="BZ66" s="228">
        <v>0</v>
      </c>
      <c r="CA66" s="228">
        <v>0</v>
      </c>
      <c r="CB66" s="228">
        <v>0</v>
      </c>
      <c r="CC66" s="228">
        <v>0</v>
      </c>
      <c r="CD66" s="29" t="s">
        <v>233</v>
      </c>
      <c r="CE66" s="32">
        <f t="shared" si="4"/>
        <v>2256722.5500000007</v>
      </c>
    </row>
    <row r="67" spans="1:83" x14ac:dyDescent="0.35">
      <c r="A67" s="39" t="s">
        <v>252</v>
      </c>
      <c r="B67" s="20"/>
      <c r="C67" s="213">
        <v>901410.32</v>
      </c>
      <c r="D67" s="213">
        <v>288055.84000000003</v>
      </c>
      <c r="E67" s="213">
        <v>315584.09000000003</v>
      </c>
      <c r="F67" s="213">
        <v>380256.16</v>
      </c>
      <c r="G67" s="213">
        <v>57014.31</v>
      </c>
      <c r="H67" s="213">
        <v>7488.72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109135.45</v>
      </c>
      <c r="P67" s="214">
        <v>1499868.8</v>
      </c>
      <c r="Q67" s="214">
        <v>0</v>
      </c>
      <c r="R67" s="214">
        <v>42666.37</v>
      </c>
      <c r="S67" s="228">
        <v>173998</v>
      </c>
      <c r="T67" s="228">
        <v>2265.5</v>
      </c>
      <c r="U67" s="227">
        <v>1194053.6299999999</v>
      </c>
      <c r="V67" s="214">
        <v>0</v>
      </c>
      <c r="W67" s="214">
        <v>1369429.64</v>
      </c>
      <c r="X67" s="214">
        <v>33010.699999999997</v>
      </c>
      <c r="Y67" s="214">
        <v>132515.82999999999</v>
      </c>
      <c r="Z67" s="214">
        <v>41178.71</v>
      </c>
      <c r="AA67" s="214">
        <v>11907.07</v>
      </c>
      <c r="AB67" s="240">
        <v>347266.74</v>
      </c>
      <c r="AC67" s="214">
        <v>55390.3</v>
      </c>
      <c r="AD67" s="214">
        <v>3344948.06</v>
      </c>
      <c r="AE67" s="214">
        <v>6999.72</v>
      </c>
      <c r="AF67" s="214">
        <v>0</v>
      </c>
      <c r="AG67" s="214">
        <v>3304886.55</v>
      </c>
      <c r="AH67" s="214">
        <v>12804.92</v>
      </c>
      <c r="AI67" s="214">
        <v>0</v>
      </c>
      <c r="AJ67" s="214">
        <v>135198.76</v>
      </c>
      <c r="AK67" s="214">
        <v>18678.34</v>
      </c>
      <c r="AL67" s="214">
        <v>0</v>
      </c>
      <c r="AM67" s="214">
        <v>0</v>
      </c>
      <c r="AN67" s="214">
        <v>0</v>
      </c>
      <c r="AO67" s="214">
        <v>0</v>
      </c>
      <c r="AP67" s="214">
        <v>92333.15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320710.38</v>
      </c>
      <c r="AW67" s="228">
        <v>1398.51</v>
      </c>
      <c r="AX67" s="228">
        <v>0</v>
      </c>
      <c r="AY67" s="214">
        <v>46907.51</v>
      </c>
      <c r="AZ67" s="214">
        <v>0</v>
      </c>
      <c r="BA67" s="228">
        <v>-145270.22</v>
      </c>
      <c r="BB67" s="228">
        <v>1591.21</v>
      </c>
      <c r="BC67" s="228">
        <v>180</v>
      </c>
      <c r="BD67" s="228">
        <v>2168.29</v>
      </c>
      <c r="BE67" s="214">
        <v>1909576.42</v>
      </c>
      <c r="BF67" s="228">
        <v>176885.05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671600.91</v>
      </c>
      <c r="BO67" s="228">
        <v>0</v>
      </c>
      <c r="BP67" s="228">
        <v>0</v>
      </c>
      <c r="BQ67" s="228">
        <v>0</v>
      </c>
      <c r="BR67" s="228">
        <v>0</v>
      </c>
      <c r="BS67" s="228">
        <v>0</v>
      </c>
      <c r="BT67" s="228">
        <v>4751.1000000000004</v>
      </c>
      <c r="BU67" s="228">
        <v>135006.72</v>
      </c>
      <c r="BV67" s="228">
        <v>292389.93</v>
      </c>
      <c r="BW67" s="228">
        <v>595.08000000000004</v>
      </c>
      <c r="BX67" s="228">
        <v>21955506.780000001</v>
      </c>
      <c r="BY67" s="228">
        <v>0</v>
      </c>
      <c r="BZ67" s="228">
        <v>0</v>
      </c>
      <c r="CA67" s="228">
        <v>0</v>
      </c>
      <c r="CB67" s="228">
        <v>0</v>
      </c>
      <c r="CC67" s="228">
        <v>118694229.89999995</v>
      </c>
      <c r="CD67" s="29" t="s">
        <v>233</v>
      </c>
      <c r="CE67" s="32">
        <f t="shared" si="4"/>
        <v>157946573.24999994</v>
      </c>
    </row>
    <row r="68" spans="1:83" x14ac:dyDescent="0.35">
      <c r="A68" s="39" t="s">
        <v>11</v>
      </c>
      <c r="B68" s="20"/>
      <c r="C68" s="32">
        <f t="shared" ref="C68:BN68" si="7">ROUND(C52+C53,0)</f>
        <v>1415676</v>
      </c>
      <c r="D68" s="32">
        <f t="shared" si="7"/>
        <v>113122</v>
      </c>
      <c r="E68" s="32">
        <f t="shared" si="7"/>
        <v>268624</v>
      </c>
      <c r="F68" s="32">
        <f t="shared" si="7"/>
        <v>16901</v>
      </c>
      <c r="G68" s="32">
        <f t="shared" si="7"/>
        <v>9628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30281</v>
      </c>
      <c r="P68" s="32">
        <f t="shared" si="7"/>
        <v>1124658</v>
      </c>
      <c r="Q68" s="32">
        <f t="shared" si="7"/>
        <v>0</v>
      </c>
      <c r="R68" s="32">
        <f t="shared" si="7"/>
        <v>325019</v>
      </c>
      <c r="S68" s="32">
        <f t="shared" si="7"/>
        <v>11069</v>
      </c>
      <c r="T68" s="32">
        <f t="shared" si="7"/>
        <v>23943</v>
      </c>
      <c r="U68" s="32">
        <f t="shared" si="7"/>
        <v>117466</v>
      </c>
      <c r="V68" s="32">
        <f t="shared" si="7"/>
        <v>5981</v>
      </c>
      <c r="W68" s="32">
        <f t="shared" si="7"/>
        <v>29310</v>
      </c>
      <c r="X68" s="32">
        <f t="shared" si="7"/>
        <v>194186</v>
      </c>
      <c r="Y68" s="32">
        <f t="shared" si="7"/>
        <v>323759</v>
      </c>
      <c r="Z68" s="32">
        <f t="shared" si="7"/>
        <v>263587</v>
      </c>
      <c r="AA68" s="32">
        <f t="shared" si="7"/>
        <v>4577</v>
      </c>
      <c r="AB68" s="32">
        <f t="shared" si="7"/>
        <v>290032</v>
      </c>
      <c r="AC68" s="32">
        <f t="shared" si="7"/>
        <v>229157</v>
      </c>
      <c r="AD68" s="32">
        <f t="shared" si="7"/>
        <v>0</v>
      </c>
      <c r="AE68" s="32">
        <f t="shared" si="7"/>
        <v>66644</v>
      </c>
      <c r="AF68" s="32">
        <f t="shared" si="7"/>
        <v>0</v>
      </c>
      <c r="AG68" s="32">
        <f t="shared" si="7"/>
        <v>1899801</v>
      </c>
      <c r="AH68" s="32">
        <f t="shared" si="7"/>
        <v>0</v>
      </c>
      <c r="AI68" s="32">
        <f t="shared" si="7"/>
        <v>0</v>
      </c>
      <c r="AJ68" s="32">
        <f t="shared" si="7"/>
        <v>220770</v>
      </c>
      <c r="AK68" s="32">
        <f t="shared" si="7"/>
        <v>5105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512980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808479</v>
      </c>
      <c r="AW68" s="32">
        <f t="shared" si="7"/>
        <v>236</v>
      </c>
      <c r="AX68" s="32">
        <f t="shared" si="7"/>
        <v>0</v>
      </c>
      <c r="AY68" s="32">
        <f t="shared" si="7"/>
        <v>19120</v>
      </c>
      <c r="AZ68" s="32">
        <f t="shared" si="7"/>
        <v>0</v>
      </c>
      <c r="BA68" s="32">
        <f t="shared" si="7"/>
        <v>199</v>
      </c>
      <c r="BB68" s="32">
        <f t="shared" si="7"/>
        <v>0</v>
      </c>
      <c r="BC68" s="32">
        <f t="shared" si="7"/>
        <v>22470</v>
      </c>
      <c r="BD68" s="32">
        <f t="shared" si="7"/>
        <v>1613</v>
      </c>
      <c r="BE68" s="32">
        <f t="shared" si="7"/>
        <v>121696</v>
      </c>
      <c r="BF68" s="32">
        <f t="shared" si="7"/>
        <v>19888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2195</v>
      </c>
      <c r="BM68" s="32">
        <f t="shared" si="7"/>
        <v>0</v>
      </c>
      <c r="BN68" s="32">
        <f t="shared" si="7"/>
        <v>344826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2103</v>
      </c>
      <c r="BU68" s="32">
        <f t="shared" si="8"/>
        <v>0</v>
      </c>
      <c r="BV68" s="32">
        <f t="shared" si="8"/>
        <v>94543</v>
      </c>
      <c r="BW68" s="32">
        <f t="shared" si="8"/>
        <v>0</v>
      </c>
      <c r="BX68" s="32">
        <f t="shared" si="8"/>
        <v>18129351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27068995</v>
      </c>
    </row>
    <row r="69" spans="1:83" x14ac:dyDescent="0.35">
      <c r="A69" s="39" t="s">
        <v>253</v>
      </c>
      <c r="B69" s="32"/>
      <c r="C69" s="213">
        <v>286255.05000000005</v>
      </c>
      <c r="D69" s="213">
        <v>116224.91</v>
      </c>
      <c r="E69" s="213">
        <v>222203.52999999997</v>
      </c>
      <c r="F69" s="213">
        <v>11824.36</v>
      </c>
      <c r="G69" s="213">
        <v>88277.889999999985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1531.98</v>
      </c>
      <c r="P69" s="214">
        <v>1570395.6900000002</v>
      </c>
      <c r="Q69" s="214">
        <v>0</v>
      </c>
      <c r="R69" s="214">
        <v>0</v>
      </c>
      <c r="S69" s="228">
        <v>38.74</v>
      </c>
      <c r="T69" s="228">
        <v>0</v>
      </c>
      <c r="U69" s="227">
        <v>9866.6</v>
      </c>
      <c r="V69" s="214">
        <v>0</v>
      </c>
      <c r="W69" s="214">
        <v>0</v>
      </c>
      <c r="X69" s="214">
        <v>0</v>
      </c>
      <c r="Y69" s="214">
        <v>0</v>
      </c>
      <c r="Z69" s="214">
        <v>214.03999999999996</v>
      </c>
      <c r="AA69" s="214">
        <v>0</v>
      </c>
      <c r="AB69" s="240">
        <v>53.1</v>
      </c>
      <c r="AC69" s="214">
        <v>84602.13</v>
      </c>
      <c r="AD69" s="214">
        <v>0</v>
      </c>
      <c r="AE69" s="214">
        <v>0</v>
      </c>
      <c r="AF69" s="214">
        <v>0</v>
      </c>
      <c r="AG69" s="214">
        <v>2091144.58</v>
      </c>
      <c r="AH69" s="214">
        <v>0</v>
      </c>
      <c r="AI69" s="214">
        <v>0</v>
      </c>
      <c r="AJ69" s="214">
        <v>603039.52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1869638.6400000001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556545.41</v>
      </c>
      <c r="AW69" s="228">
        <v>0</v>
      </c>
      <c r="AX69" s="228">
        <v>0</v>
      </c>
      <c r="AY69" s="214">
        <v>13.639999999999995</v>
      </c>
      <c r="AZ69" s="214">
        <v>0</v>
      </c>
      <c r="BA69" s="228">
        <v>0</v>
      </c>
      <c r="BB69" s="228">
        <v>0</v>
      </c>
      <c r="BC69" s="228">
        <v>0</v>
      </c>
      <c r="BD69" s="228">
        <v>241.87</v>
      </c>
      <c r="BE69" s="214">
        <v>10014.469999999999</v>
      </c>
      <c r="BF69" s="228">
        <v>50.55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16.889999999999997</v>
      </c>
      <c r="BM69" s="228">
        <v>0</v>
      </c>
      <c r="BN69" s="228">
        <v>550535.08000000007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22.06</v>
      </c>
      <c r="BU69" s="228">
        <v>0</v>
      </c>
      <c r="BV69" s="228">
        <v>0</v>
      </c>
      <c r="BW69" s="228">
        <v>0</v>
      </c>
      <c r="BX69" s="228">
        <v>331557.45999999996</v>
      </c>
      <c r="BY69" s="228">
        <v>0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8404308.1900000013</v>
      </c>
    </row>
    <row r="70" spans="1:83" x14ac:dyDescent="0.35">
      <c r="A70" s="39" t="s">
        <v>254</v>
      </c>
      <c r="B70" s="20"/>
      <c r="C70" s="32">
        <f t="shared" ref="C70:BN70" si="9">SUM(C71:C84)</f>
        <v>279337.96999999986</v>
      </c>
      <c r="D70" s="32">
        <f t="shared" si="9"/>
        <v>151490.43000000005</v>
      </c>
      <c r="E70" s="32">
        <f t="shared" si="9"/>
        <v>167664.6</v>
      </c>
      <c r="F70" s="32">
        <f t="shared" si="9"/>
        <v>19909.979999999981</v>
      </c>
      <c r="G70" s="32">
        <f t="shared" si="9"/>
        <v>31609.870000000032</v>
      </c>
      <c r="H70" s="32">
        <f t="shared" si="9"/>
        <v>13634.269999999997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32826.310000000019</v>
      </c>
      <c r="P70" s="32">
        <f t="shared" si="9"/>
        <v>121633.44</v>
      </c>
      <c r="Q70" s="32">
        <f t="shared" si="9"/>
        <v>0</v>
      </c>
      <c r="R70" s="32">
        <f t="shared" si="9"/>
        <v>20342.55000000001</v>
      </c>
      <c r="S70" s="32">
        <f t="shared" si="9"/>
        <v>7684.3400000000038</v>
      </c>
      <c r="T70" s="32">
        <f t="shared" si="9"/>
        <v>845.31999999999925</v>
      </c>
      <c r="U70" s="32">
        <f t="shared" si="9"/>
        <v>47949.950000000041</v>
      </c>
      <c r="V70" s="32">
        <f t="shared" si="9"/>
        <v>256.36</v>
      </c>
      <c r="W70" s="32">
        <f t="shared" si="9"/>
        <v>17802.350000000013</v>
      </c>
      <c r="X70" s="32">
        <f t="shared" si="9"/>
        <v>2792.3200000000024</v>
      </c>
      <c r="Y70" s="32">
        <f t="shared" si="9"/>
        <v>22042.369999999992</v>
      </c>
      <c r="Z70" s="32">
        <f t="shared" si="9"/>
        <v>1950.3399999999992</v>
      </c>
      <c r="AA70" s="32">
        <f t="shared" si="9"/>
        <v>5414.8199999999979</v>
      </c>
      <c r="AB70" s="32">
        <f t="shared" si="9"/>
        <v>24900.120000000017</v>
      </c>
      <c r="AC70" s="32">
        <f t="shared" si="9"/>
        <v>28967.179999999993</v>
      </c>
      <c r="AD70" s="32">
        <f t="shared" si="9"/>
        <v>216.30000000000052</v>
      </c>
      <c r="AE70" s="32">
        <f t="shared" si="9"/>
        <v>10860.919999999991</v>
      </c>
      <c r="AF70" s="32">
        <f t="shared" si="9"/>
        <v>0</v>
      </c>
      <c r="AG70" s="32">
        <f t="shared" si="9"/>
        <v>869362.30999999982</v>
      </c>
      <c r="AH70" s="32">
        <f t="shared" si="9"/>
        <v>0</v>
      </c>
      <c r="AI70" s="32">
        <f t="shared" si="9"/>
        <v>0</v>
      </c>
      <c r="AJ70" s="32">
        <f t="shared" si="9"/>
        <v>60833.370000000039</v>
      </c>
      <c r="AK70" s="32">
        <f t="shared" si="9"/>
        <v>5863.8899999999994</v>
      </c>
      <c r="AL70" s="32">
        <f t="shared" si="9"/>
        <v>0</v>
      </c>
      <c r="AM70" s="32">
        <f t="shared" si="9"/>
        <v>688.97</v>
      </c>
      <c r="AN70" s="32">
        <f t="shared" si="9"/>
        <v>0</v>
      </c>
      <c r="AO70" s="32">
        <f t="shared" si="9"/>
        <v>0</v>
      </c>
      <c r="AP70" s="32">
        <f t="shared" si="9"/>
        <v>133100.15000000002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132964.89999999997</v>
      </c>
      <c r="AW70" s="32">
        <f t="shared" si="9"/>
        <v>67778.09</v>
      </c>
      <c r="AX70" s="32">
        <f t="shared" si="9"/>
        <v>0</v>
      </c>
      <c r="AY70" s="32">
        <f t="shared" si="9"/>
        <v>11880.200000000012</v>
      </c>
      <c r="AZ70" s="32">
        <f t="shared" si="9"/>
        <v>0</v>
      </c>
      <c r="BA70" s="32">
        <f t="shared" si="9"/>
        <v>3465.6399999999994</v>
      </c>
      <c r="BB70" s="32">
        <f t="shared" si="9"/>
        <v>10608.109999999999</v>
      </c>
      <c r="BC70" s="32">
        <f t="shared" si="9"/>
        <v>3067.7299999999968</v>
      </c>
      <c r="BD70" s="32">
        <f t="shared" si="9"/>
        <v>12810.929999999993</v>
      </c>
      <c r="BE70" s="32">
        <f t="shared" si="9"/>
        <v>263419.55999999994</v>
      </c>
      <c r="BF70" s="32">
        <f t="shared" si="9"/>
        <v>311607.4800000001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5134.4299999999985</v>
      </c>
      <c r="BM70" s="32">
        <f t="shared" si="9"/>
        <v>0</v>
      </c>
      <c r="BN70" s="32">
        <f t="shared" si="9"/>
        <v>434925.17000000004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3745.2399999999961</v>
      </c>
      <c r="BU70" s="32">
        <f t="shared" si="10"/>
        <v>13670.590000000022</v>
      </c>
      <c r="BV70" s="32">
        <f t="shared" si="10"/>
        <v>1512171.0699999998</v>
      </c>
      <c r="BW70" s="32">
        <f t="shared" si="10"/>
        <v>-9608.9</v>
      </c>
      <c r="BX70" s="32">
        <f t="shared" si="10"/>
        <v>18051937.900000002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26883655.119999997</v>
      </c>
      <c r="CE70" s="32">
        <f>SUM(CE71:CE85)</f>
        <v>70597209.469999999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279337.96999999986</v>
      </c>
      <c r="D84" s="24">
        <v>151490.43000000005</v>
      </c>
      <c r="E84" s="30">
        <v>167664.6</v>
      </c>
      <c r="F84" s="30">
        <v>19909.979999999981</v>
      </c>
      <c r="G84" s="24">
        <v>31609.870000000032</v>
      </c>
      <c r="H84" s="24">
        <v>13634.269999999997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32826.310000000019</v>
      </c>
      <c r="P84" s="30">
        <v>121633.44</v>
      </c>
      <c r="Q84" s="30">
        <v>0</v>
      </c>
      <c r="R84" s="31">
        <v>20342.55000000001</v>
      </c>
      <c r="S84" s="30">
        <v>7684.3400000000038</v>
      </c>
      <c r="T84" s="24">
        <v>845.31999999999925</v>
      </c>
      <c r="U84" s="30">
        <v>47949.950000000041</v>
      </c>
      <c r="V84" s="30">
        <v>256.36</v>
      </c>
      <c r="W84" s="24">
        <v>17802.350000000013</v>
      </c>
      <c r="X84" s="30">
        <v>2792.3200000000024</v>
      </c>
      <c r="Y84" s="30">
        <v>22042.369999999992</v>
      </c>
      <c r="Z84" s="30">
        <v>1950.3399999999992</v>
      </c>
      <c r="AA84" s="30">
        <v>5414.8199999999979</v>
      </c>
      <c r="AB84" s="30">
        <v>24900.120000000017</v>
      </c>
      <c r="AC84" s="30">
        <v>28967.179999999993</v>
      </c>
      <c r="AD84" s="30">
        <v>216.30000000000052</v>
      </c>
      <c r="AE84" s="30">
        <v>10860.919999999991</v>
      </c>
      <c r="AF84" s="30">
        <v>0</v>
      </c>
      <c r="AG84" s="30">
        <v>869362.30999999982</v>
      </c>
      <c r="AH84" s="30">
        <v>0</v>
      </c>
      <c r="AI84" s="30">
        <v>0</v>
      </c>
      <c r="AJ84" s="30">
        <v>60833.370000000039</v>
      </c>
      <c r="AK84" s="30">
        <v>5863.8899999999994</v>
      </c>
      <c r="AL84" s="30">
        <v>0</v>
      </c>
      <c r="AM84" s="30">
        <v>688.97</v>
      </c>
      <c r="AN84" s="30">
        <v>0</v>
      </c>
      <c r="AO84" s="24">
        <v>0</v>
      </c>
      <c r="AP84" s="30">
        <v>133100.15000000002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132964.89999999997</v>
      </c>
      <c r="AW84" s="30">
        <v>67778.09</v>
      </c>
      <c r="AX84" s="30">
        <v>0</v>
      </c>
      <c r="AY84" s="30">
        <v>11880.200000000012</v>
      </c>
      <c r="AZ84" s="30">
        <v>0</v>
      </c>
      <c r="BA84" s="30">
        <v>3465.6399999999994</v>
      </c>
      <c r="BB84" s="30">
        <v>10608.109999999999</v>
      </c>
      <c r="BC84" s="30">
        <v>3067.7299999999968</v>
      </c>
      <c r="BD84" s="30">
        <v>12810.929999999993</v>
      </c>
      <c r="BE84" s="30">
        <v>263419.55999999994</v>
      </c>
      <c r="BF84" s="30">
        <v>311607.4800000001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5134.4299999999985</v>
      </c>
      <c r="BM84" s="30">
        <v>0</v>
      </c>
      <c r="BN84" s="30">
        <v>434925.17000000004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3745.2399999999961</v>
      </c>
      <c r="BU84" s="30">
        <v>13670.590000000022</v>
      </c>
      <c r="BV84" s="30">
        <v>1512171.0699999998</v>
      </c>
      <c r="BW84" s="30">
        <v>-9608.9</v>
      </c>
      <c r="BX84" s="30">
        <v>18051937.900000002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5">
        <v>26883655.119999997</v>
      </c>
      <c r="CE84" s="32">
        <f t="shared" si="11"/>
        <v>49793214.060000002</v>
      </c>
    </row>
    <row r="85" spans="1:84" x14ac:dyDescent="0.35">
      <c r="A85" s="39" t="s">
        <v>269</v>
      </c>
      <c r="B85" s="20"/>
      <c r="C85" s="213">
        <v>29118.39</v>
      </c>
      <c r="D85" s="213">
        <v>9344.89</v>
      </c>
      <c r="E85" s="213">
        <v>55203</v>
      </c>
      <c r="F85" s="213">
        <v>5430</v>
      </c>
      <c r="G85" s="213">
        <v>11660.62</v>
      </c>
      <c r="H85" s="213">
        <v>562861.64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4996.8599999999997</v>
      </c>
      <c r="P85" s="213">
        <v>0</v>
      </c>
      <c r="Q85" s="213">
        <v>0</v>
      </c>
      <c r="R85" s="213">
        <v>0</v>
      </c>
      <c r="S85" s="213">
        <v>0</v>
      </c>
      <c r="T85" s="213">
        <v>1191.3</v>
      </c>
      <c r="U85" s="213">
        <v>39711.33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32106.63</v>
      </c>
      <c r="AC85" s="213">
        <v>10572.63</v>
      </c>
      <c r="AD85" s="213">
        <v>0</v>
      </c>
      <c r="AE85" s="213">
        <v>0</v>
      </c>
      <c r="AF85" s="213">
        <v>0</v>
      </c>
      <c r="AG85" s="213">
        <v>16840.14</v>
      </c>
      <c r="AH85" s="213">
        <v>0</v>
      </c>
      <c r="AI85" s="213">
        <v>0</v>
      </c>
      <c r="AJ85" s="213">
        <v>1455129.8800000001</v>
      </c>
      <c r="AK85" s="213">
        <v>8691.7800000000007</v>
      </c>
      <c r="AL85" s="213">
        <v>0</v>
      </c>
      <c r="AM85" s="213">
        <v>0</v>
      </c>
      <c r="AN85" s="213">
        <v>0</v>
      </c>
      <c r="AO85" s="213">
        <v>0</v>
      </c>
      <c r="AP85" s="213">
        <v>71459.59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26313.8</v>
      </c>
      <c r="AW85" s="213">
        <v>407730.9800000001</v>
      </c>
      <c r="AX85" s="213">
        <v>0</v>
      </c>
      <c r="AY85" s="213">
        <v>869257.76</v>
      </c>
      <c r="AZ85" s="213">
        <v>0</v>
      </c>
      <c r="BA85" s="213">
        <v>0</v>
      </c>
      <c r="BB85" s="213">
        <v>0</v>
      </c>
      <c r="BC85" s="213">
        <v>0</v>
      </c>
      <c r="BD85" s="213">
        <v>768.19</v>
      </c>
      <c r="BE85" s="213">
        <v>4839.12</v>
      </c>
      <c r="BF85" s="213">
        <v>6002.04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372674.83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2801.68</v>
      </c>
      <c r="BW85" s="213">
        <v>188.31</v>
      </c>
      <c r="BX85" s="213">
        <v>16799100.02</v>
      </c>
      <c r="BY85" s="213">
        <v>0</v>
      </c>
      <c r="BZ85" s="213">
        <v>0</v>
      </c>
      <c r="CA85" s="213">
        <v>0</v>
      </c>
      <c r="CB85" s="213">
        <v>0</v>
      </c>
      <c r="CC85" s="213">
        <v>0</v>
      </c>
      <c r="CD85" s="35"/>
      <c r="CE85" s="32">
        <f t="shared" si="11"/>
        <v>20803995.41</v>
      </c>
    </row>
    <row r="86" spans="1:84" x14ac:dyDescent="0.35">
      <c r="A86" s="39" t="s">
        <v>270</v>
      </c>
      <c r="B86" s="32"/>
      <c r="C86" s="32">
        <f>SUM(C62:C70)-C85</f>
        <v>55026505.389999993</v>
      </c>
      <c r="D86" s="32">
        <f t="shared" ref="D86:BO86" si="12">SUM(D62:D70)-D85</f>
        <v>24727315.979999997</v>
      </c>
      <c r="E86" s="32">
        <f t="shared" si="12"/>
        <v>24908452.660000004</v>
      </c>
      <c r="F86" s="32">
        <f t="shared" si="12"/>
        <v>5512844.3399999999</v>
      </c>
      <c r="G86" s="32">
        <f t="shared" si="12"/>
        <v>8538097.1100000013</v>
      </c>
      <c r="H86" s="32">
        <f t="shared" si="12"/>
        <v>108846.27999999991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10044534.15</v>
      </c>
      <c r="P86" s="32">
        <f t="shared" si="12"/>
        <v>33628274.789999999</v>
      </c>
      <c r="Q86" s="32">
        <f t="shared" si="12"/>
        <v>0</v>
      </c>
      <c r="R86" s="32">
        <f t="shared" si="12"/>
        <v>8398343.8200000003</v>
      </c>
      <c r="S86" s="32">
        <f t="shared" si="12"/>
        <v>2945189.94</v>
      </c>
      <c r="T86" s="32">
        <f t="shared" si="12"/>
        <v>1243004.8399999999</v>
      </c>
      <c r="U86" s="32">
        <f t="shared" si="12"/>
        <v>12962736.93</v>
      </c>
      <c r="V86" s="32">
        <f t="shared" si="12"/>
        <v>6827.83</v>
      </c>
      <c r="W86" s="32">
        <f t="shared" si="12"/>
        <v>4822861.88</v>
      </c>
      <c r="X86" s="32">
        <f t="shared" si="12"/>
        <v>2292206.09</v>
      </c>
      <c r="Y86" s="32">
        <f t="shared" si="12"/>
        <v>8658128.8699999992</v>
      </c>
      <c r="Z86" s="32">
        <f t="shared" si="12"/>
        <v>3035416.77</v>
      </c>
      <c r="AA86" s="32">
        <f t="shared" si="12"/>
        <v>970950.23999999976</v>
      </c>
      <c r="AB86" s="32">
        <f t="shared" si="12"/>
        <v>30414988.500000004</v>
      </c>
      <c r="AC86" s="32">
        <f t="shared" si="12"/>
        <v>6019713.7000000002</v>
      </c>
      <c r="AD86" s="32">
        <f t="shared" si="12"/>
        <v>3377370.07</v>
      </c>
      <c r="AE86" s="32">
        <f t="shared" si="12"/>
        <v>3887352.01</v>
      </c>
      <c r="AF86" s="32">
        <f t="shared" si="12"/>
        <v>0</v>
      </c>
      <c r="AG86" s="32">
        <f t="shared" si="12"/>
        <v>54158703.239999995</v>
      </c>
      <c r="AH86" s="32">
        <f t="shared" si="12"/>
        <v>12804.92</v>
      </c>
      <c r="AI86" s="32">
        <f t="shared" si="12"/>
        <v>0</v>
      </c>
      <c r="AJ86" s="32">
        <f t="shared" si="12"/>
        <v>19219335.82</v>
      </c>
      <c r="AK86" s="32">
        <f t="shared" si="12"/>
        <v>2292080.3600000003</v>
      </c>
      <c r="AL86" s="32">
        <f t="shared" si="12"/>
        <v>0</v>
      </c>
      <c r="AM86" s="32">
        <f t="shared" si="12"/>
        <v>122715.56</v>
      </c>
      <c r="AN86" s="32">
        <f t="shared" si="12"/>
        <v>0</v>
      </c>
      <c r="AO86" s="32">
        <f t="shared" si="12"/>
        <v>0</v>
      </c>
      <c r="AP86" s="32">
        <f t="shared" si="12"/>
        <v>23858225.969999999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24131989.289999995</v>
      </c>
      <c r="AW86" s="32">
        <f t="shared" si="12"/>
        <v>6194425.4299999997</v>
      </c>
      <c r="AX86" s="32">
        <f t="shared" si="12"/>
        <v>0</v>
      </c>
      <c r="AY86" s="32">
        <f t="shared" si="12"/>
        <v>5263102.3499999996</v>
      </c>
      <c r="AZ86" s="32">
        <f t="shared" si="12"/>
        <v>0</v>
      </c>
      <c r="BA86" s="32">
        <f t="shared" si="12"/>
        <v>80187.849999999962</v>
      </c>
      <c r="BB86" s="32">
        <f t="shared" si="12"/>
        <v>2370855.2799999998</v>
      </c>
      <c r="BC86" s="32">
        <f t="shared" si="12"/>
        <v>1131043.3799999999</v>
      </c>
      <c r="BD86" s="32">
        <f t="shared" si="12"/>
        <v>1428887.6900000002</v>
      </c>
      <c r="BE86" s="32">
        <f t="shared" si="12"/>
        <v>5812811.4799999995</v>
      </c>
      <c r="BF86" s="32">
        <f t="shared" si="12"/>
        <v>5801185.2299999995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3555845.6800000006</v>
      </c>
      <c r="BM86" s="32">
        <f t="shared" si="12"/>
        <v>0</v>
      </c>
      <c r="BN86" s="32">
        <f t="shared" si="12"/>
        <v>6361303.8799999999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1228944.1200000001</v>
      </c>
      <c r="BU86" s="32">
        <f t="shared" si="13"/>
        <v>3763973.4299999997</v>
      </c>
      <c r="BV86" s="32">
        <f t="shared" si="13"/>
        <v>5877267.3200000003</v>
      </c>
      <c r="BW86" s="32">
        <f t="shared" si="13"/>
        <v>1363048.32</v>
      </c>
      <c r="BX86" s="32">
        <f t="shared" si="13"/>
        <v>62578013.760000005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118694229.89999995</v>
      </c>
      <c r="CD86" s="32">
        <f t="shared" si="13"/>
        <v>26883655.119999997</v>
      </c>
      <c r="CE86" s="32">
        <f t="shared" si="11"/>
        <v>633714597.57000005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203130076.31999999</v>
      </c>
      <c r="D88" s="213">
        <v>79952089.909999996</v>
      </c>
      <c r="E88" s="213">
        <v>77561106.5</v>
      </c>
      <c r="F88" s="213">
        <v>17491487.879999999</v>
      </c>
      <c r="G88" s="213">
        <v>40126791.980000004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27343310</v>
      </c>
      <c r="P88" s="213">
        <v>120623040.66</v>
      </c>
      <c r="Q88" s="213">
        <v>0</v>
      </c>
      <c r="R88" s="213">
        <v>29599630</v>
      </c>
      <c r="S88" s="213">
        <v>0</v>
      </c>
      <c r="T88" s="213">
        <v>8008476</v>
      </c>
      <c r="U88" s="213">
        <v>106175913.67</v>
      </c>
      <c r="V88" s="213">
        <v>4540184</v>
      </c>
      <c r="W88" s="213">
        <v>23273436.52</v>
      </c>
      <c r="X88" s="213">
        <v>61092255.060000002</v>
      </c>
      <c r="Y88" s="213">
        <v>69094784.86999999</v>
      </c>
      <c r="Z88" s="213">
        <v>15695865.440000001</v>
      </c>
      <c r="AA88" s="213">
        <v>6217817.1000000006</v>
      </c>
      <c r="AB88" s="213">
        <v>114884646.79000001</v>
      </c>
      <c r="AC88" s="213">
        <v>77105597</v>
      </c>
      <c r="AD88" s="213">
        <v>5829162</v>
      </c>
      <c r="AE88" s="213">
        <v>16295995</v>
      </c>
      <c r="AF88" s="213">
        <v>0</v>
      </c>
      <c r="AG88" s="213">
        <v>122651718.26000001</v>
      </c>
      <c r="AH88" s="213">
        <v>0</v>
      </c>
      <c r="AI88" s="213">
        <v>0</v>
      </c>
      <c r="AJ88" s="213">
        <v>1810342</v>
      </c>
      <c r="AK88" s="213">
        <v>6606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36518598.100000001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1265028931.0599999</v>
      </c>
    </row>
    <row r="89" spans="1:84" x14ac:dyDescent="0.35">
      <c r="A89" s="26" t="s">
        <v>273</v>
      </c>
      <c r="B89" s="20"/>
      <c r="C89" s="213">
        <v>1652337</v>
      </c>
      <c r="D89" s="213">
        <v>5712136.4699999997</v>
      </c>
      <c r="E89" s="213">
        <v>2707411</v>
      </c>
      <c r="F89" s="213">
        <v>250049</v>
      </c>
      <c r="G89" s="213">
        <v>0</v>
      </c>
      <c r="H89" s="213">
        <v>387672.99999999994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6588886.25</v>
      </c>
      <c r="P89" s="213">
        <v>214424097.07999998</v>
      </c>
      <c r="Q89" s="213">
        <v>0</v>
      </c>
      <c r="R89" s="213">
        <v>54669067.659999996</v>
      </c>
      <c r="S89" s="213">
        <v>0</v>
      </c>
      <c r="T89" s="213">
        <v>75323</v>
      </c>
      <c r="U89" s="213">
        <v>70644977</v>
      </c>
      <c r="V89" s="213">
        <v>5138890.9999999991</v>
      </c>
      <c r="W89" s="213">
        <v>122228963.2</v>
      </c>
      <c r="X89" s="213">
        <v>76180281.760000005</v>
      </c>
      <c r="Y89" s="213">
        <v>41558070.590000004</v>
      </c>
      <c r="Z89" s="213">
        <v>12770101.750000002</v>
      </c>
      <c r="AA89" s="213">
        <v>7766025.5499999989</v>
      </c>
      <c r="AB89" s="213">
        <v>40052907.260000005</v>
      </c>
      <c r="AC89" s="213">
        <v>3128487.9999999995</v>
      </c>
      <c r="AD89" s="213">
        <v>138348</v>
      </c>
      <c r="AE89" s="213">
        <v>135</v>
      </c>
      <c r="AF89" s="213">
        <v>0</v>
      </c>
      <c r="AG89" s="213">
        <v>398891074.83000004</v>
      </c>
      <c r="AH89" s="213">
        <v>0</v>
      </c>
      <c r="AI89" s="213">
        <v>0</v>
      </c>
      <c r="AJ89" s="213">
        <v>39167898.230000004</v>
      </c>
      <c r="AK89" s="213">
        <v>9367741</v>
      </c>
      <c r="AL89" s="213">
        <v>0</v>
      </c>
      <c r="AM89" s="213">
        <v>0</v>
      </c>
      <c r="AN89" s="213">
        <v>0</v>
      </c>
      <c r="AO89" s="213">
        <v>0</v>
      </c>
      <c r="AP89" s="213">
        <v>44158295.68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38817471.100000001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1196476650.4099998</v>
      </c>
    </row>
    <row r="90" spans="1:84" x14ac:dyDescent="0.35">
      <c r="A90" s="26" t="s">
        <v>274</v>
      </c>
      <c r="B90" s="20"/>
      <c r="C90" s="32">
        <f>C88+C89</f>
        <v>204782413.31999999</v>
      </c>
      <c r="D90" s="32">
        <f t="shared" ref="D90:AV90" si="15">D88+D89</f>
        <v>85664226.379999995</v>
      </c>
      <c r="E90" s="32">
        <f t="shared" si="15"/>
        <v>80268517.5</v>
      </c>
      <c r="F90" s="32">
        <f t="shared" si="15"/>
        <v>17741536.879999999</v>
      </c>
      <c r="G90" s="32">
        <f t="shared" si="15"/>
        <v>40126791.980000004</v>
      </c>
      <c r="H90" s="32">
        <f t="shared" si="15"/>
        <v>387672.99999999994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33932196.25</v>
      </c>
      <c r="P90" s="32">
        <f t="shared" si="15"/>
        <v>335047137.74000001</v>
      </c>
      <c r="Q90" s="32">
        <f t="shared" si="15"/>
        <v>0</v>
      </c>
      <c r="R90" s="32">
        <f t="shared" si="15"/>
        <v>84268697.659999996</v>
      </c>
      <c r="S90" s="32">
        <f t="shared" si="15"/>
        <v>0</v>
      </c>
      <c r="T90" s="32">
        <f t="shared" si="15"/>
        <v>8083799</v>
      </c>
      <c r="U90" s="32">
        <f t="shared" si="15"/>
        <v>176820890.67000002</v>
      </c>
      <c r="V90" s="32">
        <f t="shared" si="15"/>
        <v>9679075</v>
      </c>
      <c r="W90" s="32">
        <f t="shared" si="15"/>
        <v>145502399.72</v>
      </c>
      <c r="X90" s="32">
        <f t="shared" si="15"/>
        <v>137272536.81999999</v>
      </c>
      <c r="Y90" s="32">
        <f t="shared" si="15"/>
        <v>110652855.45999999</v>
      </c>
      <c r="Z90" s="32">
        <f t="shared" si="15"/>
        <v>28465967.190000005</v>
      </c>
      <c r="AA90" s="32">
        <f t="shared" si="15"/>
        <v>13983842.649999999</v>
      </c>
      <c r="AB90" s="32">
        <f t="shared" si="15"/>
        <v>154937554.05000001</v>
      </c>
      <c r="AC90" s="32">
        <f t="shared" si="15"/>
        <v>80234085</v>
      </c>
      <c r="AD90" s="32">
        <f t="shared" si="15"/>
        <v>5967510</v>
      </c>
      <c r="AE90" s="32">
        <f t="shared" si="15"/>
        <v>16296130</v>
      </c>
      <c r="AF90" s="32">
        <f t="shared" si="15"/>
        <v>0</v>
      </c>
      <c r="AG90" s="32">
        <f t="shared" si="15"/>
        <v>521542793.09000003</v>
      </c>
      <c r="AH90" s="32">
        <f t="shared" si="15"/>
        <v>0</v>
      </c>
      <c r="AI90" s="32">
        <f t="shared" si="15"/>
        <v>0</v>
      </c>
      <c r="AJ90" s="32">
        <f t="shared" si="15"/>
        <v>40978240.230000004</v>
      </c>
      <c r="AK90" s="32">
        <f t="shared" si="15"/>
        <v>9374347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44158295.68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75336069.200000003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2461505581.4699998</v>
      </c>
    </row>
    <row r="91" spans="1:84" x14ac:dyDescent="0.35">
      <c r="A91" s="39" t="s">
        <v>275</v>
      </c>
      <c r="B91" s="32"/>
      <c r="C91" s="213">
        <v>78866.819999999992</v>
      </c>
      <c r="D91" s="213">
        <v>38903.449999999983</v>
      </c>
      <c r="E91" s="213">
        <v>56024.219999999958</v>
      </c>
      <c r="F91" s="213">
        <v>13508.115000000003</v>
      </c>
      <c r="G91" s="213">
        <v>19079.379999999997</v>
      </c>
      <c r="H91" s="213">
        <v>8259.4499999999989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17652.394999999997</v>
      </c>
      <c r="P91" s="213">
        <v>43468.915000000023</v>
      </c>
      <c r="Q91" s="213">
        <v>0</v>
      </c>
      <c r="R91" s="213">
        <v>13936.705</v>
      </c>
      <c r="S91" s="213">
        <v>5680.5000000000018</v>
      </c>
      <c r="T91" s="213">
        <v>179.15</v>
      </c>
      <c r="U91" s="213">
        <v>7396.11</v>
      </c>
      <c r="V91" s="213">
        <v>188.63</v>
      </c>
      <c r="W91" s="213">
        <v>1217.1100000000001</v>
      </c>
      <c r="X91" s="213">
        <v>1888.11</v>
      </c>
      <c r="Y91" s="213">
        <v>8203.4900000000016</v>
      </c>
      <c r="Z91" s="213">
        <v>1441.48</v>
      </c>
      <c r="AA91" s="213">
        <v>4001.4699999999984</v>
      </c>
      <c r="AB91" s="213">
        <v>8600.39</v>
      </c>
      <c r="AC91" s="213">
        <v>923.15</v>
      </c>
      <c r="AD91" s="213">
        <v>157.36000000000001</v>
      </c>
      <c r="AE91" s="213">
        <v>7642.86</v>
      </c>
      <c r="AF91" s="213">
        <v>0</v>
      </c>
      <c r="AG91" s="213">
        <v>27702.630000000008</v>
      </c>
      <c r="AH91" s="213">
        <v>0</v>
      </c>
      <c r="AI91" s="213">
        <v>0</v>
      </c>
      <c r="AJ91" s="213">
        <v>3712.66</v>
      </c>
      <c r="AK91" s="213">
        <v>3845.0399999999995</v>
      </c>
      <c r="AL91" s="213">
        <v>0</v>
      </c>
      <c r="AM91" s="213">
        <v>508.08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4667.29</v>
      </c>
      <c r="AW91" s="213">
        <v>0</v>
      </c>
      <c r="AX91" s="213">
        <v>0</v>
      </c>
      <c r="AY91" s="213">
        <v>14169.860000000004</v>
      </c>
      <c r="AZ91" s="213">
        <v>0</v>
      </c>
      <c r="BA91" s="213">
        <v>2561.44</v>
      </c>
      <c r="BB91" s="213">
        <v>373.39</v>
      </c>
      <c r="BC91" s="213">
        <v>746.01</v>
      </c>
      <c r="BD91" s="213">
        <v>8951.409999999998</v>
      </c>
      <c r="BE91" s="213">
        <v>146415.67000000004</v>
      </c>
      <c r="BF91" s="213">
        <v>5467.9399999999987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3795.2799999999997</v>
      </c>
      <c r="BM91" s="213">
        <v>0</v>
      </c>
      <c r="BN91" s="213">
        <v>3723.83</v>
      </c>
      <c r="BO91" s="213">
        <v>0</v>
      </c>
      <c r="BP91" s="213">
        <v>0</v>
      </c>
      <c r="BQ91" s="213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1603.8200000000002</v>
      </c>
      <c r="BX91" s="213">
        <v>1868.6599999999999</v>
      </c>
      <c r="BY91" s="213">
        <v>1942.9550000000002</v>
      </c>
      <c r="BZ91" s="213">
        <v>0</v>
      </c>
      <c r="CA91" s="213">
        <v>0</v>
      </c>
      <c r="CB91" s="213">
        <v>0</v>
      </c>
      <c r="CC91" s="213">
        <v>116291.185</v>
      </c>
      <c r="CD91" s="233" t="s">
        <v>233</v>
      </c>
      <c r="CE91" s="32">
        <f t="shared" si="14"/>
        <v>685566.40999999968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70134</v>
      </c>
      <c r="D92" s="213">
        <v>101855</v>
      </c>
      <c r="E92" s="213">
        <v>111300</v>
      </c>
      <c r="F92" s="213">
        <v>9978</v>
      </c>
      <c r="G92" s="213">
        <v>41300</v>
      </c>
      <c r="H92" s="213">
        <v>0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2563</v>
      </c>
      <c r="P92" s="213">
        <v>0</v>
      </c>
      <c r="Q92" s="213">
        <v>0</v>
      </c>
      <c r="R92" s="213">
        <v>960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72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29084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442</v>
      </c>
      <c r="AW92" s="213">
        <v>0</v>
      </c>
      <c r="AX92" s="265" t="s">
        <v>233</v>
      </c>
      <c r="AY92" s="265" t="s">
        <v>233</v>
      </c>
      <c r="AZ92" s="213">
        <v>0</v>
      </c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>
        <v>0</v>
      </c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367688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15158.989827882697</v>
      </c>
      <c r="D93" s="213">
        <v>4497.3442001728799</v>
      </c>
      <c r="E93" s="213">
        <v>61273.538536324486</v>
      </c>
      <c r="F93" s="213">
        <v>9869.2674275957852</v>
      </c>
      <c r="G93" s="213">
        <v>0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18336.280168487323</v>
      </c>
      <c r="Q93" s="213">
        <v>0</v>
      </c>
      <c r="R93" s="213">
        <v>2809.1535727287787</v>
      </c>
      <c r="S93" s="213">
        <v>0</v>
      </c>
      <c r="T93" s="213">
        <v>0</v>
      </c>
      <c r="U93" s="213">
        <v>0</v>
      </c>
      <c r="V93" s="213">
        <v>0</v>
      </c>
      <c r="W93" s="213">
        <v>0</v>
      </c>
      <c r="X93" s="213">
        <v>0</v>
      </c>
      <c r="Y93" s="213">
        <v>4990.1560823430809</v>
      </c>
      <c r="Z93" s="213">
        <v>0</v>
      </c>
      <c r="AA93" s="213">
        <v>0</v>
      </c>
      <c r="AB93" s="213">
        <v>0</v>
      </c>
      <c r="AC93" s="213">
        <v>0</v>
      </c>
      <c r="AD93" s="213">
        <v>1004.0083065791755</v>
      </c>
      <c r="AE93" s="213">
        <v>14028.122820210488</v>
      </c>
      <c r="AF93" s="213">
        <v>0</v>
      </c>
      <c r="AG93" s="213">
        <v>17585.139057675296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149551.99999999997</v>
      </c>
      <c r="CF93" s="20"/>
    </row>
    <row r="94" spans="1:84" x14ac:dyDescent="0.35">
      <c r="A94" s="26" t="s">
        <v>278</v>
      </c>
      <c r="B94" s="20"/>
      <c r="C94" s="213">
        <v>767056.82</v>
      </c>
      <c r="D94" s="213">
        <v>554095.02</v>
      </c>
      <c r="E94" s="213">
        <v>319477.62</v>
      </c>
      <c r="F94" s="213">
        <v>64294.5</v>
      </c>
      <c r="G94" s="213">
        <v>71208.350000000006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107831.79</v>
      </c>
      <c r="P94" s="213">
        <v>163423.41</v>
      </c>
      <c r="Q94" s="213">
        <v>0</v>
      </c>
      <c r="R94" s="213">
        <v>49856.91</v>
      </c>
      <c r="S94" s="213">
        <v>388.28</v>
      </c>
      <c r="T94" s="213">
        <v>0</v>
      </c>
      <c r="U94" s="213">
        <v>0</v>
      </c>
      <c r="V94" s="213">
        <v>0</v>
      </c>
      <c r="W94" s="213">
        <v>0</v>
      </c>
      <c r="X94" s="213">
        <v>30847.87</v>
      </c>
      <c r="Y94" s="213">
        <v>98444.64</v>
      </c>
      <c r="Z94" s="213">
        <v>0</v>
      </c>
      <c r="AA94" s="213">
        <v>17838.64</v>
      </c>
      <c r="AB94" s="213">
        <v>5736.7</v>
      </c>
      <c r="AC94" s="213">
        <v>0</v>
      </c>
      <c r="AD94" s="213">
        <v>0</v>
      </c>
      <c r="AE94" s="213">
        <v>8850.86</v>
      </c>
      <c r="AF94" s="213">
        <v>0</v>
      </c>
      <c r="AG94" s="213">
        <v>408366.57999999996</v>
      </c>
      <c r="AH94" s="213">
        <v>0</v>
      </c>
      <c r="AI94" s="213">
        <v>0</v>
      </c>
      <c r="AJ94" s="213">
        <v>0</v>
      </c>
      <c r="AK94" s="213">
        <v>7027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1463.62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>
        <v>0</v>
      </c>
      <c r="BC94" s="213">
        <v>0</v>
      </c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2676208.6100000003</v>
      </c>
      <c r="CF94" s="32">
        <f>BA60</f>
        <v>0</v>
      </c>
    </row>
    <row r="95" spans="1:84" x14ac:dyDescent="0.35">
      <c r="A95" s="26" t="s">
        <v>279</v>
      </c>
      <c r="B95" s="20"/>
      <c r="C95" s="243">
        <v>224.90334996919137</v>
      </c>
      <c r="D95" s="243">
        <v>99.50448697267062</v>
      </c>
      <c r="E95" s="243">
        <v>94.506429439108715</v>
      </c>
      <c r="F95" s="243">
        <v>22.67198835305863</v>
      </c>
      <c r="G95" s="243">
        <v>38.344178076939158</v>
      </c>
      <c r="H95" s="243">
        <v>0.33690616433741016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32.932444516036661</v>
      </c>
      <c r="P95" s="244">
        <v>30.480895886235498</v>
      </c>
      <c r="Q95" s="244">
        <v>0</v>
      </c>
      <c r="R95" s="244">
        <v>23.407908900903031</v>
      </c>
      <c r="S95" s="245">
        <v>0</v>
      </c>
      <c r="T95" s="245">
        <v>4.4450479445965696</v>
      </c>
      <c r="U95" s="246">
        <v>0.15158835614361804</v>
      </c>
      <c r="V95" s="244">
        <v>0</v>
      </c>
      <c r="W95" s="244">
        <v>0</v>
      </c>
      <c r="X95" s="244">
        <v>1.0562328765676395E-2</v>
      </c>
      <c r="Y95" s="244">
        <v>3.1153547940937871</v>
      </c>
      <c r="Z95" s="244">
        <v>1.1968369861374197</v>
      </c>
      <c r="AA95" s="244">
        <v>0</v>
      </c>
      <c r="AB95" s="245">
        <v>3.1835616433995122E-3</v>
      </c>
      <c r="AC95" s="244">
        <v>4.7945205472884221E-3</v>
      </c>
      <c r="AD95" s="244">
        <v>0</v>
      </c>
      <c r="AE95" s="244">
        <v>0</v>
      </c>
      <c r="AF95" s="244">
        <v>0</v>
      </c>
      <c r="AG95" s="244">
        <v>154.21335134873789</v>
      </c>
      <c r="AH95" s="244">
        <v>0</v>
      </c>
      <c r="AI95" s="244">
        <v>0</v>
      </c>
      <c r="AJ95" s="244">
        <v>14.316634929545668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9.3084897247522616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22.033463695611857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775.88789646905673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98371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3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3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19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20439</v>
      </c>
      <c r="D128" s="220">
        <v>117753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2382</v>
      </c>
      <c r="D131" s="220">
        <v>3452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73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130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139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4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20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28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0</v>
      </c>
      <c r="D140" s="20"/>
      <c r="E140" s="20"/>
    </row>
    <row r="141" spans="1:5" x14ac:dyDescent="0.35">
      <c r="A141" s="20" t="s">
        <v>322</v>
      </c>
      <c r="B141" s="46"/>
      <c r="C141" s="216">
        <v>0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0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0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394</v>
      </c>
    </row>
    <row r="145" spans="1:6" x14ac:dyDescent="0.35">
      <c r="A145" s="20" t="s">
        <v>325</v>
      </c>
      <c r="B145" s="46" t="s">
        <v>284</v>
      </c>
      <c r="C145" s="47">
        <v>394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17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8112</v>
      </c>
      <c r="C155" s="50">
        <v>4554</v>
      </c>
      <c r="D155" s="50">
        <v>7773</v>
      </c>
      <c r="E155" s="32">
        <f>SUM(B155:D155)</f>
        <v>20439</v>
      </c>
    </row>
    <row r="156" spans="1:6" x14ac:dyDescent="0.35">
      <c r="A156" s="20" t="s">
        <v>227</v>
      </c>
      <c r="B156" s="50">
        <v>60118</v>
      </c>
      <c r="C156" s="50">
        <v>24212</v>
      </c>
      <c r="D156" s="50">
        <v>33423</v>
      </c>
      <c r="E156" s="32">
        <f>SUM(B156:D156)</f>
        <v>117753</v>
      </c>
    </row>
    <row r="157" spans="1:6" x14ac:dyDescent="0.35">
      <c r="A157" s="20" t="s">
        <v>332</v>
      </c>
      <c r="B157" s="50">
        <v>51632.939428055499</v>
      </c>
      <c r="C157" s="50">
        <v>26640.146994159768</v>
      </c>
      <c r="D157" s="50">
        <v>45601.913577784733</v>
      </c>
      <c r="E157" s="32">
        <f>SUM(B157:D157)</f>
        <v>123875</v>
      </c>
    </row>
    <row r="158" spans="1:6" x14ac:dyDescent="0.35">
      <c r="A158" s="20" t="s">
        <v>272</v>
      </c>
      <c r="B158" s="50">
        <v>531759994.43050796</v>
      </c>
      <c r="C158" s="50">
        <v>274362927.50640726</v>
      </c>
      <c r="D158" s="50">
        <v>459373079.28308553</v>
      </c>
      <c r="E158" s="32">
        <f>SUM(B158:D158)</f>
        <v>1265496001.2200007</v>
      </c>
      <c r="F158" s="18"/>
    </row>
    <row r="159" spans="1:6" x14ac:dyDescent="0.35">
      <c r="A159" s="20" t="s">
        <v>273</v>
      </c>
      <c r="B159" s="50">
        <v>499771230.95763522</v>
      </c>
      <c r="C159" s="50">
        <v>257858243.27733761</v>
      </c>
      <c r="D159" s="50">
        <v>441395061.66502732</v>
      </c>
      <c r="E159" s="32">
        <f>SUM(B159:D159)</f>
        <v>1199024535.9000001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14063005.849999998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/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25940444.949999999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/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13078808.209999999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202500.47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53284759.479999997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5966096.9100000001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2438211.2799999998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8404308.1899999995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8366644.4100000001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8366644.4100000001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202938.37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5330521.8599999994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5533460.2299999995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12983550.479999997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12983550.479999997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11820611.219999999</v>
      </c>
      <c r="C212" s="216">
        <v>0</v>
      </c>
      <c r="D212" s="220">
        <v>0</v>
      </c>
      <c r="E212" s="32">
        <f t="shared" ref="E212:E220" si="16">SUM(B212:C212)-D212</f>
        <v>11820611.219999999</v>
      </c>
    </row>
    <row r="213" spans="1:5" x14ac:dyDescent="0.35">
      <c r="A213" s="20" t="s">
        <v>367</v>
      </c>
      <c r="B213" s="220">
        <v>4036565.1</v>
      </c>
      <c r="C213" s="216">
        <v>0</v>
      </c>
      <c r="D213" s="220">
        <v>0</v>
      </c>
      <c r="E213" s="32">
        <f t="shared" si="16"/>
        <v>4036565.1</v>
      </c>
    </row>
    <row r="214" spans="1:5" x14ac:dyDescent="0.35">
      <c r="A214" s="20" t="s">
        <v>368</v>
      </c>
      <c r="B214" s="220">
        <v>636662126.88</v>
      </c>
      <c r="C214" s="216">
        <v>8269402.1199999992</v>
      </c>
      <c r="D214" s="220">
        <v>35602454.260000005</v>
      </c>
      <c r="E214" s="32">
        <f t="shared" si="16"/>
        <v>609329074.74000001</v>
      </c>
    </row>
    <row r="215" spans="1:5" x14ac:dyDescent="0.35">
      <c r="A215" s="20" t="s">
        <v>369</v>
      </c>
      <c r="B215" s="220">
        <v>0</v>
      </c>
      <c r="C215" s="216">
        <v>0</v>
      </c>
      <c r="D215" s="220">
        <v>0</v>
      </c>
      <c r="E215" s="32">
        <f t="shared" si="16"/>
        <v>0</v>
      </c>
    </row>
    <row r="216" spans="1:5" x14ac:dyDescent="0.35">
      <c r="A216" s="20" t="s">
        <v>370</v>
      </c>
      <c r="B216" s="220">
        <v>12889172.75</v>
      </c>
      <c r="C216" s="216">
        <v>531137.19000000006</v>
      </c>
      <c r="D216" s="220">
        <v>3473052.67</v>
      </c>
      <c r="E216" s="32">
        <f t="shared" si="16"/>
        <v>9947257.2699999996</v>
      </c>
    </row>
    <row r="217" spans="1:5" x14ac:dyDescent="0.35">
      <c r="A217" s="20" t="s">
        <v>371</v>
      </c>
      <c r="B217" s="220">
        <v>109460565.03999999</v>
      </c>
      <c r="C217" s="216">
        <v>3370284.4899999998</v>
      </c>
      <c r="D217" s="220">
        <v>16295.22</v>
      </c>
      <c r="E217" s="32">
        <f t="shared" si="16"/>
        <v>112814554.30999999</v>
      </c>
    </row>
    <row r="218" spans="1:5" x14ac:dyDescent="0.35">
      <c r="A218" s="20" t="s">
        <v>372</v>
      </c>
      <c r="B218" s="220">
        <v>729391.62999999989</v>
      </c>
      <c r="C218" s="216">
        <v>0</v>
      </c>
      <c r="D218" s="220">
        <v>0</v>
      </c>
      <c r="E218" s="32">
        <f t="shared" si="16"/>
        <v>729391.62999999989</v>
      </c>
    </row>
    <row r="219" spans="1:5" x14ac:dyDescent="0.35">
      <c r="A219" s="20" t="s">
        <v>373</v>
      </c>
      <c r="B219" s="220">
        <v>10730160.26</v>
      </c>
      <c r="C219" s="216">
        <v>1105146.33</v>
      </c>
      <c r="D219" s="220">
        <v>3344732.1</v>
      </c>
      <c r="E219" s="32">
        <f t="shared" si="16"/>
        <v>8490574.4900000002</v>
      </c>
    </row>
    <row r="220" spans="1:5" x14ac:dyDescent="0.35">
      <c r="A220" s="20" t="s">
        <v>374</v>
      </c>
      <c r="B220" s="220">
        <v>0</v>
      </c>
      <c r="C220" s="216">
        <v>0</v>
      </c>
      <c r="D220" s="220">
        <v>0</v>
      </c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786328592.88</v>
      </c>
      <c r="C221" s="266">
        <f>SUM(C212:C220)</f>
        <v>13275970.129999999</v>
      </c>
      <c r="D221" s="32">
        <f>SUM(D212:D220)</f>
        <v>42436534.250000007</v>
      </c>
      <c r="E221" s="32">
        <f>SUM(E212:E220)</f>
        <v>757168028.75999999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3837151.75</v>
      </c>
      <c r="C226" s="216">
        <v>69191.250000000029</v>
      </c>
      <c r="D226" s="220">
        <v>0</v>
      </c>
      <c r="E226" s="32">
        <f t="shared" ref="E226:E233" si="17">SUM(B226:C226)-D226</f>
        <v>3906343</v>
      </c>
    </row>
    <row r="227" spans="1:5" x14ac:dyDescent="0.35">
      <c r="A227" s="20" t="s">
        <v>368</v>
      </c>
      <c r="B227" s="220">
        <v>224352035.97</v>
      </c>
      <c r="C227" s="216">
        <v>20430653.979999997</v>
      </c>
      <c r="D227" s="220">
        <v>34970619.219999999</v>
      </c>
      <c r="E227" s="32">
        <f t="shared" si="17"/>
        <v>209812070.72999999</v>
      </c>
    </row>
    <row r="228" spans="1:5" x14ac:dyDescent="0.35">
      <c r="A228" s="20" t="s">
        <v>369</v>
      </c>
      <c r="B228" s="220">
        <v>0</v>
      </c>
      <c r="C228" s="216">
        <v>0</v>
      </c>
      <c r="D228" s="220">
        <v>0</v>
      </c>
      <c r="E228" s="32">
        <f t="shared" si="17"/>
        <v>0</v>
      </c>
    </row>
    <row r="229" spans="1:5" x14ac:dyDescent="0.35">
      <c r="A229" s="20" t="s">
        <v>370</v>
      </c>
      <c r="B229" s="220">
        <v>9783358.4800000004</v>
      </c>
      <c r="C229" s="216">
        <v>487957.70999999996</v>
      </c>
      <c r="D229" s="220">
        <v>3473052.67</v>
      </c>
      <c r="E229" s="32">
        <f t="shared" si="17"/>
        <v>6798263.5200000014</v>
      </c>
    </row>
    <row r="230" spans="1:5" x14ac:dyDescent="0.35">
      <c r="A230" s="20" t="s">
        <v>371</v>
      </c>
      <c r="B230" s="220">
        <v>82046352.289999992</v>
      </c>
      <c r="C230" s="216">
        <v>6314238.8199999789</v>
      </c>
      <c r="D230" s="220">
        <v>15432.18</v>
      </c>
      <c r="E230" s="32">
        <f t="shared" si="17"/>
        <v>88345158.929999962</v>
      </c>
    </row>
    <row r="231" spans="1:5" x14ac:dyDescent="0.35">
      <c r="A231" s="20" t="s">
        <v>372</v>
      </c>
      <c r="B231" s="220">
        <v>729187.07</v>
      </c>
      <c r="C231" s="216">
        <v>204.56</v>
      </c>
      <c r="D231" s="220">
        <v>0</v>
      </c>
      <c r="E231" s="32">
        <f t="shared" si="17"/>
        <v>729391.63</v>
      </c>
    </row>
    <row r="232" spans="1:5" x14ac:dyDescent="0.35">
      <c r="A232" s="20" t="s">
        <v>373</v>
      </c>
      <c r="B232" s="220">
        <v>9495162.5800000001</v>
      </c>
      <c r="C232" s="216">
        <v>649282.03999999992</v>
      </c>
      <c r="D232" s="220">
        <v>3344732.1</v>
      </c>
      <c r="E232" s="32">
        <f t="shared" si="17"/>
        <v>6799712.5199999996</v>
      </c>
    </row>
    <row r="233" spans="1:5" x14ac:dyDescent="0.35">
      <c r="A233" s="20" t="s">
        <v>374</v>
      </c>
      <c r="B233" s="220">
        <v>0</v>
      </c>
      <c r="C233" s="216">
        <v>0</v>
      </c>
      <c r="D233" s="220">
        <v>0</v>
      </c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330243248.13999999</v>
      </c>
      <c r="C234" s="266">
        <f>SUM(C225:C233)</f>
        <v>27951528.359999973</v>
      </c>
      <c r="D234" s="32">
        <f>SUM(D225:D233)</f>
        <v>41803836.170000002</v>
      </c>
      <c r="E234" s="32">
        <f>SUM(E225:E233)</f>
        <v>316390940.32999992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38" t="s">
        <v>377</v>
      </c>
      <c r="C237" s="338"/>
      <c r="D237" s="38"/>
      <c r="E237" s="38"/>
    </row>
    <row r="238" spans="1:5" x14ac:dyDescent="0.35">
      <c r="A238" s="56" t="s">
        <v>377</v>
      </c>
      <c r="B238" s="38"/>
      <c r="C238" s="216">
        <v>23368684.43999999</v>
      </c>
      <c r="D238" s="40">
        <f>C238</f>
        <v>23368684.43999999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723696519.85212874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373393068.09921497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26403639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32741468.25956722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566036745.96908879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1722271441.1799998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11144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22147434.829646148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20985741.030353852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43133175.859999999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28163000.59999999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28163000.59999999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1816936302.0799997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360040428.80000001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105658182.33000001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19168319.300000019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427028.46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6544491.21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382155.95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453883967.44999999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11820611.220000001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4036565.1000000006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609329074.74000001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9947257.2699999996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113543945.94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8490574.4900000002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757168028.75999999</v>
      </c>
      <c r="E292" s="20"/>
    </row>
    <row r="293" spans="1:5" x14ac:dyDescent="0.35">
      <c r="A293" s="20" t="s">
        <v>416</v>
      </c>
      <c r="B293" s="46" t="s">
        <v>284</v>
      </c>
      <c r="C293" s="47">
        <v>316390940.33000004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440777088.42999995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6910849.9499999993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6910849.9499999993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901571905.82999992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3326550.34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>
        <v>0</v>
      </c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791620.42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3768327.41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7886498.1699999999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171012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171012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0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961341.8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961341.8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961341.8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892553053.8599999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901571905.82999992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901571905.82999992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1265496001.22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1199024535.9000001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2464520537.1199999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23368684.439999998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1750434441.78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43133175.859999999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1816936302.0799999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647584235.03999996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20803995.41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20803995.41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20803995.41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668388230.44999993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259451044.95000005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53284759.480000012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20093999.219999999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76218975.760000005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2256722.5500000007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157946573.24999994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27068996.780000001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8404308.1900000013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8366644.4100000001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5533460.2299999995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12983550.479999997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22909558.939999994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22909558.939999994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654518594.24000001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13869636.209999919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13869636.209999919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13869636.209999919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539150.73999999964</v>
      </c>
      <c r="E613" s="258">
        <f>SUM(C625:D648)+SUM(C669:D714)</f>
        <v>501380826.66943884</v>
      </c>
      <c r="F613" s="258">
        <f>CE65-(AX65+BD65+BE65+BG65+BJ65+BN65+BP65+BQ65+CB65+CC65+CD65)</f>
        <v>75870826.13000001</v>
      </c>
      <c r="G613" s="256">
        <f>CE92-(AX92+AY92+BD92+BE92+BG92+BJ92+BN92+BP92+BQ92+CB92+CC92+CD92)</f>
        <v>367688</v>
      </c>
      <c r="H613" s="261">
        <f>CE61-(AX61+AY61+AZ61+BD61+BE61+BG61+BJ61+BN61+BO61+BP61+BQ61+BR61+CB61+CC61+CD61)</f>
        <v>2206.7728216155101</v>
      </c>
      <c r="I613" s="256">
        <f>CE93-(AX93+AY93+AZ93+BD93+BE93+BF93+BG93+BJ93+BN93+BO93+BP93+BQ93+BR93+CB93+CC93+CD93)</f>
        <v>149551.99999999997</v>
      </c>
      <c r="J613" s="256">
        <f>CE94-(AX94+AY94+AZ94+BA94+BD94+BE94+BF94+BG94+BJ94+BN94+BO94+BP94+BQ94+BR94+CB94+CC94+CD94)</f>
        <v>2676208.6100000003</v>
      </c>
      <c r="K613" s="256">
        <f>CE90-(AW90+AX90+AY90+AZ90+BA90+BB90+BC90+BD90+BE90+BF90+BG90+BH90+BI90+BJ90+BK90+BL90+BM90+BN90+BO90+BP90+BQ90+BR90+BS90+BT90+BU90+BV90+BW90+BX90+CB90+CC90+CD90)</f>
        <v>2461505581.4699998</v>
      </c>
      <c r="L613" s="262">
        <f>CE95-(AW95+AX95+AY95+AZ95+BA95+BB95+BC95+BD95+BE95+BF95+BG95+BH95+BI95+BJ95+BK95+BL95+BM95+BN95+BO95+BP95+BQ95+BR95+BS95+BT95+BU95+BV95+BW95+BX95+BY95+BZ95+CA95+CB95+CC95+CD95)</f>
        <v>775.88789646905673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5812811.4799999995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26883655.119999997</v>
      </c>
      <c r="D616" s="256">
        <f>SUM(C615:C616)</f>
        <v>32696466.599999998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6361303.8799999999</v>
      </c>
      <c r="D620" s="256">
        <f>(D616/D613)*BN91</f>
        <v>225829.39090295613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118694229.89999995</v>
      </c>
      <c r="D621" s="256">
        <f>(D616/D613)*CC91</f>
        <v>7052407.7296581715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132333770.90056108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1428887.6900000002</v>
      </c>
      <c r="D625" s="256">
        <f>(D616/D613)*BD91</f>
        <v>542852.78007391049</v>
      </c>
      <c r="E625" s="258">
        <f>(E624/E613)*SUM(C625:D625)</f>
        <v>520418.48782972235</v>
      </c>
      <c r="F625" s="258">
        <f>SUM(C625:E625)</f>
        <v>2492158.9579036329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5263102.3499999996</v>
      </c>
      <c r="D626" s="256">
        <f>(D616/D613)*AY91</f>
        <v>859322.48598356079</v>
      </c>
      <c r="E626" s="258">
        <f>(E624/E613)*SUM(C626:D626)</f>
        <v>1615944.4528083683</v>
      </c>
      <c r="F626" s="258">
        <f>(F625/F613)*AY65</f>
        <v>43799.951233865788</v>
      </c>
      <c r="G626" s="256">
        <f>SUM(C626:F626)</f>
        <v>7782169.2400257941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5801185.2299999995</v>
      </c>
      <c r="D630" s="256">
        <f>(D616/D613)*BF91</f>
        <v>331599.87424074399</v>
      </c>
      <c r="E630" s="258">
        <f>(E624/E613)*SUM(C630:D630)</f>
        <v>1618678.9278682179</v>
      </c>
      <c r="F630" s="258">
        <f>(F625/F613)*BF65</f>
        <v>13690.01981984345</v>
      </c>
      <c r="G630" s="256">
        <f>(G626/G613)*BF92</f>
        <v>0</v>
      </c>
      <c r="H630" s="258">
        <f>(H629/H613)*BF61</f>
        <v>0</v>
      </c>
      <c r="I630" s="256">
        <f>SUM(C630:H630)</f>
        <v>7765154.0519288052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80187.849999999962</v>
      </c>
      <c r="D631" s="256">
        <f>(D616/D613)*BA91</f>
        <v>155336.96088018734</v>
      </c>
      <c r="E631" s="258">
        <f>(E624/E613)*SUM(C631:D631)</f>
        <v>62164.097042677138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297688.90792286443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6194425.4299999997</v>
      </c>
      <c r="D632" s="256">
        <f>(D616/D613)*AW91</f>
        <v>0</v>
      </c>
      <c r="E632" s="258">
        <f>(E624/E613)*SUM(C632:D632)</f>
        <v>1634948.1912970713</v>
      </c>
      <c r="F632" s="258">
        <f>(F625/F613)*AW65</f>
        <v>607.92840952863821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2370855.2799999998</v>
      </c>
      <c r="D633" s="256">
        <f>(D616/D613)*BB91</f>
        <v>22644.007988886387</v>
      </c>
      <c r="E633" s="258">
        <f>(E624/E613)*SUM(C633:D633)</f>
        <v>631736.93444046483</v>
      </c>
      <c r="F633" s="258">
        <f>(F625/F613)*BB65</f>
        <v>41.387388612174028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1131043.3799999999</v>
      </c>
      <c r="D634" s="256">
        <f>(D616/D613)*BC91</f>
        <v>45241.319799108525</v>
      </c>
      <c r="E634" s="258">
        <f>(E624/E613)*SUM(C634:D634)</f>
        <v>310466.97778828064</v>
      </c>
      <c r="F634" s="258">
        <f>(F625/F613)*BC65</f>
        <v>25.043838998388754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3555845.6800000006</v>
      </c>
      <c r="D638" s="256">
        <f>(D616/D613)*BL91</f>
        <v>230162.43241667084</v>
      </c>
      <c r="E638" s="258">
        <f>(E624/E613)*SUM(C638:D638)</f>
        <v>999273.81249170622</v>
      </c>
      <c r="F638" s="258">
        <f>(F625/F613)*BL65</f>
        <v>756.86539420248926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1228944.1200000001</v>
      </c>
      <c r="D641" s="256">
        <f>(D616/D613)*BT91</f>
        <v>0</v>
      </c>
      <c r="E641" s="258">
        <f>(E624/E613)*SUM(C641:D641)</f>
        <v>324365.83326488949</v>
      </c>
      <c r="F641" s="258">
        <f>(F625/F613)*BT65</f>
        <v>1969.5448847885432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3763973.4299999997</v>
      </c>
      <c r="D642" s="256">
        <f>(D616/D613)*BU91</f>
        <v>0</v>
      </c>
      <c r="E642" s="258">
        <f>(E624/E613)*SUM(C642:D642)</f>
        <v>993458.0084966385</v>
      </c>
      <c r="F642" s="258">
        <f>(F625/F613)*BU65</f>
        <v>380.80247237837006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5877267.3200000003</v>
      </c>
      <c r="D643" s="256">
        <f>(D616/D613)*BV91</f>
        <v>0</v>
      </c>
      <c r="E643" s="258">
        <f>(E624/E613)*SUM(C643:D643)</f>
        <v>1551237.9127313809</v>
      </c>
      <c r="F643" s="258">
        <f>(F625/F613)*BV65</f>
        <v>2759.8564815057935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1363048.32</v>
      </c>
      <c r="D644" s="256">
        <f>(D616/D613)*BW91</f>
        <v>97262.682162713973</v>
      </c>
      <c r="E644" s="258">
        <f>(E624/E613)*SUM(C644:D644)</f>
        <v>385432.4922783263</v>
      </c>
      <c r="F644" s="258">
        <f>(F625/F613)*BW65</f>
        <v>-4.8614143878934209E-2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62578013.760000005</v>
      </c>
      <c r="D645" s="256">
        <f>(D616/D613)*BX91</f>
        <v>113323.74184769928</v>
      </c>
      <c r="E645" s="258">
        <f>(E624/E613)*SUM(C645:D645)</f>
        <v>16546666.033340266</v>
      </c>
      <c r="F645" s="258">
        <f>(F625/F613)*BX65</f>
        <v>56144.659368137589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112012323.13996811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0</v>
      </c>
      <c r="D646" s="256">
        <f>(D616/D613)*BY91</f>
        <v>117829.3166449202</v>
      </c>
      <c r="E646" s="258">
        <f>(E624/E613)*SUM(C646:D646)</f>
        <v>31099.708973392579</v>
      </c>
      <c r="F646" s="258">
        <f>(F625/F613)*BY65</f>
        <v>0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148929.02561831276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258388780.21999991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55026505.389999993</v>
      </c>
      <c r="D669" s="256">
        <f>(D616/D613)*C91</f>
        <v>4782830.0225985283</v>
      </c>
      <c r="E669" s="258">
        <f>(E624/E613)*SUM(C669:D669)</f>
        <v>15785994.336444508</v>
      </c>
      <c r="F669" s="258">
        <f>(F625/F613)*C65</f>
        <v>171058.05823833024</v>
      </c>
      <c r="G669" s="256">
        <f>(G626/G613)*C92</f>
        <v>1484396.1659884714</v>
      </c>
      <c r="H669" s="258">
        <f>(H629/H613)*C61</f>
        <v>0</v>
      </c>
      <c r="I669" s="256">
        <f>(I630/I613)*C93</f>
        <v>787096.73749017657</v>
      </c>
      <c r="J669" s="256">
        <f>(J631/J613)*C94</f>
        <v>85323.807048279821</v>
      </c>
      <c r="K669" s="256">
        <f>(K645/K613)*C90</f>
        <v>9318749.4787169192</v>
      </c>
      <c r="L669" s="256">
        <f>(L648/L613)*C95</f>
        <v>43169.428111502784</v>
      </c>
      <c r="M669" s="231">
        <f t="shared" ref="M669:M714" si="18">ROUND(SUM(D669:L669),0)</f>
        <v>32458618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24727315.979999997</v>
      </c>
      <c r="D670" s="256">
        <f>(D616/D613)*D91</f>
        <v>2359275.9115006877</v>
      </c>
      <c r="E670" s="258">
        <f>(E624/E613)*SUM(C670:D670)</f>
        <v>7149198.0849321429</v>
      </c>
      <c r="F670" s="258">
        <f>(F625/F613)*D65</f>
        <v>51924.816019706821</v>
      </c>
      <c r="G670" s="256">
        <f>(G626/G613)*D92</f>
        <v>2155775.679224852</v>
      </c>
      <c r="H670" s="258">
        <f>(H629/H613)*D61</f>
        <v>0</v>
      </c>
      <c r="I670" s="256">
        <f>(I630/I613)*D93</f>
        <v>233514.5670996774</v>
      </c>
      <c r="J670" s="256">
        <f>(J631/J613)*D94</f>
        <v>61634.934127686596</v>
      </c>
      <c r="K670" s="256">
        <f>(K645/K613)*D90</f>
        <v>3898203.2293754062</v>
      </c>
      <c r="L670" s="256">
        <f>(L648/L613)*D95</f>
        <v>19099.54563916945</v>
      </c>
      <c r="M670" s="231">
        <f t="shared" si="18"/>
        <v>15928627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24908452.660000004</v>
      </c>
      <c r="D671" s="256">
        <f>(D616/D613)*E91</f>
        <v>3397554.5281103607</v>
      </c>
      <c r="E671" s="258">
        <f>(E624/E613)*SUM(C671:D671)</f>
        <v>7471048.8935602456</v>
      </c>
      <c r="F671" s="258">
        <f>(F625/F613)*E65</f>
        <v>64301.253094708256</v>
      </c>
      <c r="G671" s="256">
        <f>(G626/G613)*E92</f>
        <v>2355680.4584725932</v>
      </c>
      <c r="H671" s="258">
        <f>(H629/H613)*E61</f>
        <v>0</v>
      </c>
      <c r="I671" s="256">
        <f>(I630/I613)*E93</f>
        <v>3181491.8292056005</v>
      </c>
      <c r="J671" s="256">
        <f>(J631/J613)*E94</f>
        <v>35537.19371809205</v>
      </c>
      <c r="K671" s="256">
        <f>(K645/K613)*E90</f>
        <v>3652668.1831884226</v>
      </c>
      <c r="L671" s="256">
        <f>(L648/L613)*E95</f>
        <v>18140.185605529168</v>
      </c>
      <c r="M671" s="231">
        <f t="shared" si="18"/>
        <v>20176423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5512844.3399999999</v>
      </c>
      <c r="D672" s="256">
        <f>(D616/D613)*F91</f>
        <v>819191.36552879331</v>
      </c>
      <c r="E672" s="258">
        <f>(E624/E613)*SUM(C672:D672)</f>
        <v>1671268.8595530926</v>
      </c>
      <c r="F672" s="258">
        <f>(F625/F613)*F65</f>
        <v>5991.1722734015948</v>
      </c>
      <c r="G672" s="256">
        <f>(G626/G613)*F92</f>
        <v>211185.80067061578</v>
      </c>
      <c r="H672" s="258">
        <f>(H629/H613)*F61</f>
        <v>0</v>
      </c>
      <c r="I672" s="256">
        <f>(I630/I613)*F93</f>
        <v>512439.69960257568</v>
      </c>
      <c r="J672" s="256">
        <f>(J631/J613)*F94</f>
        <v>7151.8189646832525</v>
      </c>
      <c r="K672" s="256">
        <f>(K645/K613)*F90</f>
        <v>807339.53112364374</v>
      </c>
      <c r="L672" s="256">
        <f>(L648/L613)*F95</f>
        <v>4351.810551004538</v>
      </c>
      <c r="M672" s="231">
        <f t="shared" si="18"/>
        <v>4038920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8538097.1100000013</v>
      </c>
      <c r="D673" s="256">
        <f>(D616/D613)*G91</f>
        <v>1157057.3211467878</v>
      </c>
      <c r="E673" s="258">
        <f>(E624/E613)*SUM(C673:D673)</f>
        <v>2558925.8246263578</v>
      </c>
      <c r="F673" s="258">
        <f>(F625/F613)*G65</f>
        <v>14240.582225699163</v>
      </c>
      <c r="G673" s="256">
        <f>(G626/G613)*G92</f>
        <v>874120.42169737746</v>
      </c>
      <c r="H673" s="258">
        <f>(H629/H613)*G61</f>
        <v>0</v>
      </c>
      <c r="I673" s="256">
        <f>(I630/I613)*G93</f>
        <v>0</v>
      </c>
      <c r="J673" s="256">
        <f>(J631/J613)*G94</f>
        <v>7920.8832477708465</v>
      </c>
      <c r="K673" s="256">
        <f>(K645/K613)*G90</f>
        <v>1825994.3116398826</v>
      </c>
      <c r="L673" s="256">
        <f>(L648/L613)*G95</f>
        <v>7360.0337176562234</v>
      </c>
      <c r="M673" s="231">
        <f t="shared" si="18"/>
        <v>6445619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108846.27999999991</v>
      </c>
      <c r="D674" s="256">
        <f>(D616/D613)*H91</f>
        <v>500889.28943948058</v>
      </c>
      <c r="E674" s="258">
        <f>(E624/E613)*SUM(C674:D674)</f>
        <v>160932.77378020977</v>
      </c>
      <c r="F674" s="258">
        <f>(F625/F613)*H65</f>
        <v>103.85853434027449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17641.297942013258</v>
      </c>
      <c r="L674" s="256">
        <f>(L648/L613)*H95</f>
        <v>64.667984908532063</v>
      </c>
      <c r="M674" s="231">
        <f t="shared" si="18"/>
        <v>679632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10044534.15</v>
      </c>
      <c r="D681" s="256">
        <f>(D616/D613)*O91</f>
        <v>1070518.6893140632</v>
      </c>
      <c r="E681" s="258">
        <f>(E624/E613)*SUM(C681:D681)</f>
        <v>2933691.8720172415</v>
      </c>
      <c r="F681" s="258">
        <f>(F625/F613)*O65</f>
        <v>29870.462739909948</v>
      </c>
      <c r="G681" s="256">
        <f>(G626/G613)*O92</f>
        <v>54246.262489355409</v>
      </c>
      <c r="H681" s="258">
        <f>(H629/H613)*O61</f>
        <v>0</v>
      </c>
      <c r="I681" s="256">
        <f>(I630/I613)*O93</f>
        <v>0</v>
      </c>
      <c r="J681" s="256">
        <f>(J631/J613)*O94</f>
        <v>11994.703135069747</v>
      </c>
      <c r="K681" s="256">
        <f>(K645/K613)*O90</f>
        <v>1544105.4287327593</v>
      </c>
      <c r="L681" s="256">
        <f>(L648/L613)*O95</f>
        <v>6321.2699867113961</v>
      </c>
      <c r="M681" s="231">
        <f t="shared" si="18"/>
        <v>5650749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33628274.789999999</v>
      </c>
      <c r="D682" s="256">
        <f>(D616/D613)*P91</f>
        <v>2636145.7417933629</v>
      </c>
      <c r="E682" s="258">
        <f>(E624/E613)*SUM(C682:D682)</f>
        <v>9571581.6465792768</v>
      </c>
      <c r="F682" s="258">
        <f>(F625/F613)*P65</f>
        <v>638034.6755019069</v>
      </c>
      <c r="G682" s="256">
        <f>(G626/G613)*P92</f>
        <v>0</v>
      </c>
      <c r="H682" s="258">
        <f>(H629/H613)*P61</f>
        <v>0</v>
      </c>
      <c r="I682" s="256">
        <f>(I630/I613)*P93</f>
        <v>952070.45206771663</v>
      </c>
      <c r="J682" s="256">
        <f>(J631/J613)*P94</f>
        <v>18178.454500948086</v>
      </c>
      <c r="K682" s="256">
        <f>(K645/K613)*P90</f>
        <v>15246525.761376457</v>
      </c>
      <c r="L682" s="256">
        <f>(L648/L613)*P95</f>
        <v>5850.7036196450454</v>
      </c>
      <c r="M682" s="231">
        <f t="shared" si="18"/>
        <v>29068387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8398343.8200000003</v>
      </c>
      <c r="D684" s="256">
        <f>(D616/D613)*R91</f>
        <v>845182.94372841495</v>
      </c>
      <c r="E684" s="258">
        <f>(E624/E613)*SUM(C684:D684)</f>
        <v>2439723.8346549673</v>
      </c>
      <c r="F684" s="258">
        <f>(F625/F613)*R65</f>
        <v>39482.270935456821</v>
      </c>
      <c r="G684" s="256">
        <f>(G626/G613)*R92</f>
        <v>20318.537647202964</v>
      </c>
      <c r="H684" s="258">
        <f>(H629/H613)*R61</f>
        <v>0</v>
      </c>
      <c r="I684" s="256">
        <f>(I630/I613)*R93</f>
        <v>145859.03396654781</v>
      </c>
      <c r="J684" s="256">
        <f>(J631/J613)*R94</f>
        <v>5545.8490922008277</v>
      </c>
      <c r="K684" s="256">
        <f>(K645/K613)*R90</f>
        <v>3834698.8379523349</v>
      </c>
      <c r="L684" s="256">
        <f>(L648/L613)*R95</f>
        <v>4493.0679808751847</v>
      </c>
      <c r="M684" s="231">
        <f t="shared" si="18"/>
        <v>7335304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2945189.94</v>
      </c>
      <c r="D685" s="256">
        <f>(D616/D613)*S91</f>
        <v>344490.44532759086</v>
      </c>
      <c r="E685" s="258">
        <f>(E624/E613)*SUM(C685:D685)</f>
        <v>868273.74979583814</v>
      </c>
      <c r="F685" s="258">
        <f>(F625/F613)*S65</f>
        <v>18367.316349643981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43.190448134867104</v>
      </c>
      <c r="K685" s="256">
        <f>(K645/K613)*S90</f>
        <v>0</v>
      </c>
      <c r="L685" s="256">
        <f>(L648/L613)*S95</f>
        <v>0</v>
      </c>
      <c r="M685" s="231">
        <f t="shared" si="18"/>
        <v>1231175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1243004.8399999999</v>
      </c>
      <c r="D686" s="256">
        <f>(D616/D613)*T91</f>
        <v>10864.442087921467</v>
      </c>
      <c r="E686" s="258">
        <f>(E624/E613)*SUM(C686:D686)</f>
        <v>330944.54651827243</v>
      </c>
      <c r="F686" s="258">
        <f>(F625/F613)*T65</f>
        <v>15751.58930815114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367858.23790243024</v>
      </c>
      <c r="L686" s="256">
        <f>(L648/L613)*T95</f>
        <v>853.21173616458418</v>
      </c>
      <c r="M686" s="231">
        <f t="shared" si="18"/>
        <v>726272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12962736.93</v>
      </c>
      <c r="D687" s="256">
        <f>(D616/D613)*U91</f>
        <v>448532.56361092284</v>
      </c>
      <c r="E687" s="258">
        <f>(E624/E613)*SUM(C687:D687)</f>
        <v>3539752.1609323449</v>
      </c>
      <c r="F687" s="258">
        <f>(F625/F613)*U65</f>
        <v>175592.1979394693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8046343.2188509973</v>
      </c>
      <c r="L687" s="256">
        <f>(L648/L613)*U95</f>
        <v>29.096866027025545</v>
      </c>
      <c r="M687" s="231">
        <f t="shared" si="18"/>
        <v>12210249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6827.83</v>
      </c>
      <c r="D688" s="256">
        <f>(D616/D613)*V91</f>
        <v>11439.350884982563</v>
      </c>
      <c r="E688" s="258">
        <f>(E624/E613)*SUM(C688:D688)</f>
        <v>4821.4147842278044</v>
      </c>
      <c r="F688" s="258">
        <f>(F625/F613)*V65</f>
        <v>0.16620781623473249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440452.25197032548</v>
      </c>
      <c r="L688" s="256">
        <f>(L648/L613)*V95</f>
        <v>0</v>
      </c>
      <c r="M688" s="231">
        <f t="shared" si="18"/>
        <v>456713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4822861.88</v>
      </c>
      <c r="D689" s="256">
        <f>(D616/D613)*W91</f>
        <v>73810.890927324013</v>
      </c>
      <c r="E689" s="258">
        <f>(E624/E613)*SUM(C689:D689)</f>
        <v>1292421.1261675076</v>
      </c>
      <c r="F689" s="258">
        <f>(F625/F613)*W65</f>
        <v>11520.25068553667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6621176.0549185183</v>
      </c>
      <c r="L689" s="256">
        <f>(L648/L613)*W95</f>
        <v>0</v>
      </c>
      <c r="M689" s="231">
        <f t="shared" si="18"/>
        <v>7998928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2292206.09</v>
      </c>
      <c r="D690" s="256">
        <f>(D616/D613)*X91</f>
        <v>114503.27519188053</v>
      </c>
      <c r="E690" s="258">
        <f>(E624/E613)*SUM(C690:D690)</f>
        <v>635223.58418288175</v>
      </c>
      <c r="F690" s="258">
        <f>(F625/F613)*X65</f>
        <v>16682.504177080405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3431.3725386476845</v>
      </c>
      <c r="K690" s="256">
        <f>(K645/K613)*X90</f>
        <v>6246671.0895461002</v>
      </c>
      <c r="L690" s="256">
        <f>(L648/L613)*X95</f>
        <v>2.0274028483897042</v>
      </c>
      <c r="M690" s="231">
        <f t="shared" si="18"/>
        <v>7016514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8658128.8699999992</v>
      </c>
      <c r="D691" s="256">
        <f>(D616/D613)*Y91</f>
        <v>497495.62949395971</v>
      </c>
      <c r="E691" s="258">
        <f>(E624/E613)*SUM(C691:D691)</f>
        <v>2416523.0310380543</v>
      </c>
      <c r="F691" s="258">
        <f>(F625/F613)*Y65</f>
        <v>116997.36601139676</v>
      </c>
      <c r="G691" s="256">
        <f>(G626/G613)*Y92</f>
        <v>1523.8903235402222</v>
      </c>
      <c r="H691" s="258">
        <f>(H629/H613)*Y61</f>
        <v>0</v>
      </c>
      <c r="I691" s="256">
        <f>(I630/I613)*Y93</f>
        <v>259102.72495562449</v>
      </c>
      <c r="J691" s="256">
        <f>(J631/J613)*Y94</f>
        <v>10950.520547222786</v>
      </c>
      <c r="K691" s="256">
        <f>(K645/K613)*Y90</f>
        <v>5035326.1416306747</v>
      </c>
      <c r="L691" s="256">
        <f>(L648/L613)*Y95</f>
        <v>597.98168788450823</v>
      </c>
      <c r="M691" s="231">
        <f t="shared" si="18"/>
        <v>8338517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3035416.77</v>
      </c>
      <c r="D692" s="256">
        <f>(D616/D613)*Z91</f>
        <v>87417.672234982048</v>
      </c>
      <c r="E692" s="258">
        <f>(E624/E613)*SUM(C692:D692)</f>
        <v>824236.65935587557</v>
      </c>
      <c r="F692" s="258">
        <f>(F625/F613)*Z65</f>
        <v>59357.313569788843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1295361.3184471554</v>
      </c>
      <c r="L692" s="256">
        <f>(L648/L613)*Z95</f>
        <v>229.7287623386874</v>
      </c>
      <c r="M692" s="231">
        <f t="shared" si="18"/>
        <v>2266603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970950.23999999976</v>
      </c>
      <c r="D693" s="256">
        <f>(D616/D613)*AA91</f>
        <v>242666.69875274959</v>
      </c>
      <c r="E693" s="258">
        <f>(E624/E613)*SUM(C693:D693)</f>
        <v>320320.39797132509</v>
      </c>
      <c r="F693" s="258">
        <f>(F625/F613)*AA65</f>
        <v>13185.188213576334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1984.2867407967594</v>
      </c>
      <c r="K693" s="256">
        <f>(K645/K613)*AA90</f>
        <v>636343.34751938412</v>
      </c>
      <c r="L693" s="256">
        <f>(L648/L613)*AA95</f>
        <v>0</v>
      </c>
      <c r="M693" s="231">
        <f t="shared" si="18"/>
        <v>1214500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30414988.500000004</v>
      </c>
      <c r="D694" s="256">
        <f>(D616/D613)*AB91</f>
        <v>521565.38704180234</v>
      </c>
      <c r="E694" s="258">
        <f>(E624/E613)*SUM(C694:D694)</f>
        <v>8165351.7980251778</v>
      </c>
      <c r="F694" s="258">
        <f>(F625/F613)*AB65</f>
        <v>597253.99403313349</v>
      </c>
      <c r="G694" s="256">
        <f>(G626/G613)*AB92</f>
        <v>0</v>
      </c>
      <c r="H694" s="258">
        <f>(H629/H613)*AB61</f>
        <v>0</v>
      </c>
      <c r="I694" s="256">
        <f>(I630/I613)*AB93</f>
        <v>0</v>
      </c>
      <c r="J694" s="256">
        <f>(J631/J613)*AB94</f>
        <v>638.123631954497</v>
      </c>
      <c r="K694" s="256">
        <f>(K645/K613)*AB90</f>
        <v>7050528.5470043914</v>
      </c>
      <c r="L694" s="256">
        <f>(L648/L613)*AB95</f>
        <v>0.61107375911519002</v>
      </c>
      <c r="M694" s="231">
        <f t="shared" si="18"/>
        <v>16335338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6019713.7000000002</v>
      </c>
      <c r="D695" s="256">
        <f>(D616/D613)*AC91</f>
        <v>55983.866667399947</v>
      </c>
      <c r="E695" s="258">
        <f>(E624/E613)*SUM(C695:D695)</f>
        <v>1603611.3211376385</v>
      </c>
      <c r="F695" s="258">
        <f>(F625/F613)*AC65</f>
        <v>28941.054580966989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3651101.3111303002</v>
      </c>
      <c r="L695" s="256">
        <f>(L648/L613)*AC95</f>
        <v>0.9202918058963705</v>
      </c>
      <c r="M695" s="231">
        <f t="shared" si="18"/>
        <v>5339638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3377370.07</v>
      </c>
      <c r="D696" s="256">
        <f>(D616/D613)*AD91</f>
        <v>9543.000876111204</v>
      </c>
      <c r="E696" s="258">
        <f>(E624/E613)*SUM(C696:D696)</f>
        <v>893937.21207639226</v>
      </c>
      <c r="F696" s="258">
        <f>(F625/F613)*AD65</f>
        <v>1014.1836709670813</v>
      </c>
      <c r="G696" s="256">
        <f>(G626/G613)*AD92</f>
        <v>0</v>
      </c>
      <c r="H696" s="258">
        <f>(H629/H613)*AD61</f>
        <v>0</v>
      </c>
      <c r="I696" s="256">
        <f>(I630/I613)*AD93</f>
        <v>52130.892064321866</v>
      </c>
      <c r="J696" s="256">
        <f>(J631/J613)*AD94</f>
        <v>0</v>
      </c>
      <c r="K696" s="256">
        <f>(K645/K613)*AD90</f>
        <v>271555.20730601187</v>
      </c>
      <c r="L696" s="256">
        <f>(L648/L613)*AD95</f>
        <v>0</v>
      </c>
      <c r="M696" s="231">
        <f t="shared" si="18"/>
        <v>1228180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3887352.01</v>
      </c>
      <c r="D697" s="256">
        <f>(D616/D613)*AE91</f>
        <v>463496.56631923781</v>
      </c>
      <c r="E697" s="258">
        <f>(E624/E613)*SUM(C697:D697)</f>
        <v>1148357.0334077901</v>
      </c>
      <c r="F697" s="258">
        <f>(F625/F613)*AE65</f>
        <v>1143.7167142803901</v>
      </c>
      <c r="G697" s="256">
        <f>(G626/G613)*AE92</f>
        <v>0</v>
      </c>
      <c r="H697" s="258">
        <f>(H629/H613)*AE61</f>
        <v>0</v>
      </c>
      <c r="I697" s="256">
        <f>(I630/I613)*AE93</f>
        <v>728378.99030646484</v>
      </c>
      <c r="J697" s="256">
        <f>(J631/J613)*AE94</f>
        <v>984.52820072877796</v>
      </c>
      <c r="K697" s="256">
        <f>(K645/K613)*AE90</f>
        <v>741565.40339869051</v>
      </c>
      <c r="L697" s="256">
        <f>(L648/L613)*AE95</f>
        <v>0</v>
      </c>
      <c r="M697" s="231">
        <f t="shared" si="18"/>
        <v>3083926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54158703.239999995</v>
      </c>
      <c r="D699" s="256">
        <f>(D616/D613)*AG91</f>
        <v>1680009.0388954279</v>
      </c>
      <c r="E699" s="258">
        <f>(E624/E613)*SUM(C699:D699)</f>
        <v>14737993.487272901</v>
      </c>
      <c r="F699" s="258">
        <f>(F625/F613)*AG65</f>
        <v>166082.06294110577</v>
      </c>
      <c r="G699" s="256">
        <f>(G626/G613)*AG92</f>
        <v>615567.0301367197</v>
      </c>
      <c r="H699" s="258">
        <f>(H629/H613)*AG61</f>
        <v>0</v>
      </c>
      <c r="I699" s="256">
        <f>(I630/I613)*AG93</f>
        <v>913069.12517010036</v>
      </c>
      <c r="J699" s="256">
        <f>(J631/J613)*AG94</f>
        <v>45424.785189819348</v>
      </c>
      <c r="K699" s="256">
        <f>(K645/K613)*AG90</f>
        <v>23733125.088439137</v>
      </c>
      <c r="L699" s="256">
        <f>(L648/L613)*AG95</f>
        <v>29600.724870462</v>
      </c>
      <c r="M699" s="231">
        <f t="shared" si="18"/>
        <v>41920871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12804.92</v>
      </c>
      <c r="D700" s="256">
        <f>(D616/D613)*AH91</f>
        <v>0</v>
      </c>
      <c r="E700" s="258">
        <f>(E624/E613)*SUM(C700:D700)</f>
        <v>3379.7131033836172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3380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19219335.82</v>
      </c>
      <c r="D702" s="256">
        <f>(D616/D613)*AJ91</f>
        <v>225151.99309038519</v>
      </c>
      <c r="E702" s="258">
        <f>(E624/E613)*SUM(C702:D702)</f>
        <v>5132151.56756033</v>
      </c>
      <c r="F702" s="258">
        <f>(F625/F613)*AJ65</f>
        <v>54238.692257798291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1864739.9871459298</v>
      </c>
      <c r="L702" s="256">
        <f>(L648/L613)*AJ95</f>
        <v>2748.0290643706039</v>
      </c>
      <c r="M702" s="231">
        <f t="shared" si="18"/>
        <v>7279030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2292080.3600000003</v>
      </c>
      <c r="D703" s="256">
        <f>(D616/D613)*AK91</f>
        <v>233180.09715736282</v>
      </c>
      <c r="E703" s="258">
        <f>(E624/E613)*SUM(C703:D703)</f>
        <v>666513.79754900793</v>
      </c>
      <c r="F703" s="258">
        <f>(F625/F613)*AK65</f>
        <v>1251.9928947086903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781.650558987615</v>
      </c>
      <c r="K703" s="256">
        <f>(K645/K613)*AK90</f>
        <v>426585.41719133954</v>
      </c>
      <c r="L703" s="256">
        <f>(L648/L613)*AK95</f>
        <v>0</v>
      </c>
      <c r="M703" s="231">
        <f t="shared" si="18"/>
        <v>1328313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122715.56</v>
      </c>
      <c r="D705" s="256">
        <f>(D616/D613)*AM91</f>
        <v>30812.200591856759</v>
      </c>
      <c r="E705" s="258">
        <f>(E624/E613)*SUM(C705:D705)</f>
        <v>40521.907532842153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71334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23858225.969999999</v>
      </c>
      <c r="D708" s="256">
        <f>(D616/D613)*AP91</f>
        <v>0</v>
      </c>
      <c r="E708" s="258">
        <f>(E624/E613)*SUM(C708:D708)</f>
        <v>6297107.5910116034</v>
      </c>
      <c r="F708" s="258">
        <f>(F625/F613)*AP65</f>
        <v>56807.832496601521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2009450.3633278485</v>
      </c>
      <c r="L708" s="256">
        <f>(L648/L613)*AP95</f>
        <v>1786.7327367707146</v>
      </c>
      <c r="M708" s="231">
        <f t="shared" si="18"/>
        <v>8365153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24131989.289999995</v>
      </c>
      <c r="D714" s="256">
        <f>(D616/D613)*AV91</f>
        <v>283044.9450881104</v>
      </c>
      <c r="E714" s="258">
        <f>(E624/E613)*SUM(C714:D714)</f>
        <v>6444070.8043382447</v>
      </c>
      <c r="F714" s="258">
        <f>(F625/F613)*AV65</f>
        <v>22788.37561043333</v>
      </c>
      <c r="G714" s="256">
        <f>(G626/G613)*AV92</f>
        <v>9354.993375066364</v>
      </c>
      <c r="H714" s="258">
        <f>(H629/H613)*AV61</f>
        <v>0</v>
      </c>
      <c r="I714" s="256">
        <f>(I630/I613)*AV93</f>
        <v>0</v>
      </c>
      <c r="J714" s="256">
        <f>(J631/J613)*AV94</f>
        <v>162.80623184082154</v>
      </c>
      <c r="K714" s="256">
        <f>(K645/K613)*AV90</f>
        <v>3428214.0941910543</v>
      </c>
      <c r="L714" s="256">
        <f>(L648/L613)*AV95</f>
        <v>4229.2479288788718</v>
      </c>
      <c r="M714" s="231">
        <f t="shared" si="18"/>
        <v>10191865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633714597.56999993</v>
      </c>
      <c r="D716" s="231">
        <f>SUM(D617:D648)+SUM(D669:D714)</f>
        <v>32696466.600000016</v>
      </c>
      <c r="E716" s="231">
        <f>SUM(E625:E648)+SUM(E669:E714)</f>
        <v>132333770.90056109</v>
      </c>
      <c r="F716" s="231">
        <f>SUM(F626:F649)+SUM(F669:F714)</f>
        <v>2492158.9579036324</v>
      </c>
      <c r="G716" s="231">
        <f>SUM(G627:G648)+SUM(G669:G714)</f>
        <v>7782169.2400257932</v>
      </c>
      <c r="H716" s="231">
        <f>SUM(H630:H648)+SUM(H669:H714)</f>
        <v>0</v>
      </c>
      <c r="I716" s="231">
        <f>SUM(I631:I648)+SUM(I669:I714)</f>
        <v>7765154.051928807</v>
      </c>
      <c r="J716" s="231">
        <f>SUM(J632:J648)+SUM(J669:J714)</f>
        <v>297688.90792286437</v>
      </c>
      <c r="K716" s="231">
        <f>SUM(K669:K714)</f>
        <v>112012323.13996814</v>
      </c>
      <c r="L716" s="231">
        <f>SUM(L669:L714)</f>
        <v>148929.02561831271</v>
      </c>
      <c r="M716" s="231">
        <f>SUM(M669:M714)</f>
        <v>258388778</v>
      </c>
      <c r="N716" s="250" t="s">
        <v>669</v>
      </c>
    </row>
    <row r="717" spans="1:14" s="231" customFormat="1" ht="12.65" customHeight="1" x14ac:dyDescent="0.3">
      <c r="C717" s="253">
        <f>CE86</f>
        <v>633714597.57000005</v>
      </c>
      <c r="D717" s="231">
        <f>D616</f>
        <v>32696466.599999998</v>
      </c>
      <c r="E717" s="231">
        <f>E624</f>
        <v>132333770.90056108</v>
      </c>
      <c r="F717" s="231">
        <f>F625</f>
        <v>2492158.9579036329</v>
      </c>
      <c r="G717" s="231">
        <f>G626</f>
        <v>7782169.2400257941</v>
      </c>
      <c r="H717" s="231">
        <f>H629</f>
        <v>0</v>
      </c>
      <c r="I717" s="231">
        <f>I630</f>
        <v>7765154.0519288052</v>
      </c>
      <c r="J717" s="231">
        <f>J631</f>
        <v>297688.90792286443</v>
      </c>
      <c r="K717" s="231">
        <f>K645</f>
        <v>112012323.13996811</v>
      </c>
      <c r="L717" s="231">
        <f>L648</f>
        <v>148929.02561831276</v>
      </c>
      <c r="M717" s="231">
        <f>C649</f>
        <v>258388780.21999991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081</v>
      </c>
      <c r="C2" s="12" t="str">
        <f>SUBSTITUTE(LEFT(data!C98,49),",","")</f>
        <v>Good Samaritan Hospital</v>
      </c>
      <c r="D2" s="12" t="str">
        <f>LEFT(data!C99,49)</f>
        <v>PO Box 460</v>
      </c>
      <c r="E2" s="12" t="str">
        <f>RIGHT(data!C100,100)</f>
        <v>Puyallup</v>
      </c>
      <c r="F2" s="12" t="str">
        <f>RIGHT(data!C101,100)</f>
        <v>WA</v>
      </c>
      <c r="G2" s="12" t="str">
        <f>RIGHT(data!C102,100)</f>
        <v>98371</v>
      </c>
      <c r="H2" s="12" t="str">
        <f>RIGHT(data!C103,100)</f>
        <v>Pierce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(253) 403-1000</v>
      </c>
      <c r="L2" s="12" t="str">
        <f>LEFT(data!C107,49)</f>
        <v>(253) 403-1000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081</v>
      </c>
      <c r="B2" s="224" t="str">
        <f>RIGHT(data!C96,4)</f>
        <v>2022</v>
      </c>
      <c r="C2" s="16" t="s">
        <v>1123</v>
      </c>
      <c r="D2" s="223">
        <f>ROUND(data!C181,0)</f>
        <v>15978470</v>
      </c>
      <c r="E2" s="223">
        <f>ROUND(data!C182,0)</f>
        <v>0</v>
      </c>
      <c r="F2" s="223">
        <f>ROUND(data!C183,0)</f>
        <v>0</v>
      </c>
      <c r="G2" s="223">
        <f>ROUND(data!C184,0)</f>
        <v>25622425</v>
      </c>
      <c r="H2" s="223">
        <f>ROUND(data!C185,0)</f>
        <v>0</v>
      </c>
      <c r="I2" s="223">
        <f>ROUND(data!C186,0)</f>
        <v>0</v>
      </c>
      <c r="J2" s="223">
        <f>ROUND(data!C187+data!C188,0)</f>
        <v>11728712</v>
      </c>
      <c r="K2" s="223">
        <f>ROUND(data!C191,0)</f>
        <v>5951224</v>
      </c>
      <c r="L2" s="223">
        <f>ROUND(data!C192,0)</f>
        <v>3008758</v>
      </c>
      <c r="M2" s="223">
        <f>ROUND(data!C195,0)</f>
        <v>7594139</v>
      </c>
      <c r="N2" s="223">
        <f>ROUND(data!C196,0)</f>
        <v>0</v>
      </c>
      <c r="O2" s="223">
        <f>ROUND(data!C199,0)</f>
        <v>251234</v>
      </c>
      <c r="P2" s="223">
        <f>ROUND(data!C200,0)</f>
        <v>4967898</v>
      </c>
      <c r="Q2" s="223">
        <f>ROUND(data!C201,0)</f>
        <v>0</v>
      </c>
      <c r="R2" s="223">
        <f>ROUND(data!C204,0)</f>
        <v>0</v>
      </c>
      <c r="S2" s="223">
        <f>ROUND(data!C205,0)</f>
        <v>13190639</v>
      </c>
      <c r="T2" s="223">
        <f>ROUND(data!B211,0)</f>
        <v>11820611</v>
      </c>
      <c r="U2" s="223">
        <f>ROUND(data!C211,0)</f>
        <v>0</v>
      </c>
      <c r="V2" s="223">
        <f>ROUND(data!D211,0)</f>
        <v>0</v>
      </c>
      <c r="W2" s="223">
        <f>ROUND(data!B212,0)</f>
        <v>4036565</v>
      </c>
      <c r="X2" s="223">
        <f>ROUND(data!C212,0)</f>
        <v>0</v>
      </c>
      <c r="Y2" s="223">
        <f>ROUND(data!D212,0)</f>
        <v>0</v>
      </c>
      <c r="Z2" s="223">
        <f>ROUND(data!B213,0)</f>
        <v>609329075</v>
      </c>
      <c r="AA2" s="223">
        <f>ROUND(data!C213,0)</f>
        <v>9841361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9947257</v>
      </c>
      <c r="AG2" s="223">
        <f>ROUND(data!C215,0)</f>
        <v>1231606</v>
      </c>
      <c r="AH2" s="223">
        <f>ROUND(data!D215,0)</f>
        <v>0</v>
      </c>
      <c r="AI2" s="223">
        <f>ROUND(data!B216,0)</f>
        <v>112814554</v>
      </c>
      <c r="AJ2" s="223">
        <f>ROUND(data!C216,0)</f>
        <v>4959738</v>
      </c>
      <c r="AK2" s="223">
        <f>ROUND(data!D216,0)</f>
        <v>23372251</v>
      </c>
      <c r="AL2" s="223">
        <f>ROUND(data!B217,0)</f>
        <v>729392</v>
      </c>
      <c r="AM2" s="223">
        <f>ROUND(data!C217,0)</f>
        <v>0</v>
      </c>
      <c r="AN2" s="223">
        <f>ROUND(data!D217,0)</f>
        <v>100833</v>
      </c>
      <c r="AO2" s="223">
        <f>ROUND(data!B218,0)</f>
        <v>8490574</v>
      </c>
      <c r="AP2" s="223">
        <f>ROUND(data!C218,0)</f>
        <v>218878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3906343</v>
      </c>
      <c r="AY2" s="223">
        <f>ROUND(data!C225,0)</f>
        <v>54288</v>
      </c>
      <c r="AZ2" s="223">
        <f>ROUND(data!D225,0)</f>
        <v>0</v>
      </c>
      <c r="BA2" s="223">
        <f>ROUND(data!B226,0)</f>
        <v>209812071</v>
      </c>
      <c r="BB2" s="223">
        <f>ROUND(data!C226,0)</f>
        <v>7066750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6798264</v>
      </c>
      <c r="BH2" s="223">
        <f>ROUND(data!C228,0)</f>
        <v>231363</v>
      </c>
      <c r="BI2" s="223">
        <f>ROUND(data!D228,0)</f>
        <v>0</v>
      </c>
      <c r="BJ2" s="223">
        <f>ROUND(data!B229,0)</f>
        <v>88345159</v>
      </c>
      <c r="BK2" s="223">
        <f>ROUND(data!C229,0)</f>
        <v>3412165</v>
      </c>
      <c r="BL2" s="223">
        <f>ROUND(data!D229,0)</f>
        <v>22561794</v>
      </c>
      <c r="BM2" s="223">
        <f>ROUND(data!B230,0)</f>
        <v>729392</v>
      </c>
      <c r="BN2" s="223">
        <f>ROUND(data!C230,0)</f>
        <v>0</v>
      </c>
      <c r="BO2" s="223">
        <f>ROUND(data!D230,0)</f>
        <v>100833</v>
      </c>
      <c r="BP2" s="223">
        <f>ROUND(data!B231,0)</f>
        <v>6799713</v>
      </c>
      <c r="BQ2" s="223">
        <f>ROUND(data!C231,0)</f>
        <v>399778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767949586</v>
      </c>
      <c r="BW2" s="223">
        <f>ROUND(data!C240,0)</f>
        <v>387218773</v>
      </c>
      <c r="BX2" s="223">
        <f>ROUND(data!C241,0)</f>
        <v>26833761</v>
      </c>
      <c r="BY2" s="223">
        <f>ROUND(data!C242,0)</f>
        <v>225537034</v>
      </c>
      <c r="BZ2" s="223">
        <f>ROUND(data!C243,0)</f>
        <v>0</v>
      </c>
      <c r="CA2" s="223">
        <f>ROUND(data!C244,0)</f>
        <v>340279703</v>
      </c>
      <c r="CB2" s="223">
        <f>ROUND(data!C247,0)</f>
        <v>11385</v>
      </c>
      <c r="CC2" s="223">
        <f>ROUND(data!C249,0)</f>
        <v>19214865</v>
      </c>
      <c r="CD2" s="223">
        <f>ROUND(data!C250,0)</f>
        <v>19404302</v>
      </c>
      <c r="CE2" s="223">
        <f>ROUND(data!C254+data!C255,0)</f>
        <v>23706427</v>
      </c>
      <c r="CF2" s="223">
        <f>data!D237</f>
        <v>25579893.619999997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081</v>
      </c>
      <c r="B2" s="16" t="str">
        <f>RIGHT(data!C96,4)</f>
        <v>2022</v>
      </c>
      <c r="C2" s="16" t="s">
        <v>1123</v>
      </c>
      <c r="D2" s="222">
        <f>ROUND(data!C127,0)</f>
        <v>19988</v>
      </c>
      <c r="E2" s="222">
        <f>ROUND(data!C128,0)</f>
        <v>0</v>
      </c>
      <c r="F2" s="222">
        <f>ROUND(data!C129,0)</f>
        <v>0</v>
      </c>
      <c r="G2" s="222">
        <f>ROUND(data!C130,0)</f>
        <v>2312</v>
      </c>
      <c r="H2" s="222">
        <f>ROUND(data!D127,0)</f>
        <v>126495</v>
      </c>
      <c r="I2" s="222">
        <f>ROUND(data!D128,0)</f>
        <v>0</v>
      </c>
      <c r="J2" s="222">
        <f>ROUND(data!D129,0)</f>
        <v>0</v>
      </c>
      <c r="K2" s="222">
        <f>ROUND(data!D130,0)</f>
        <v>3514</v>
      </c>
      <c r="L2" s="222">
        <f>ROUND(data!C132,0)</f>
        <v>119</v>
      </c>
      <c r="M2" s="222">
        <f>ROUND(data!C133,0)</f>
        <v>55</v>
      </c>
      <c r="N2" s="222">
        <f>ROUND(data!C134,0)</f>
        <v>56</v>
      </c>
      <c r="O2" s="222">
        <f>ROUND(data!C135,0)</f>
        <v>0</v>
      </c>
      <c r="P2" s="222">
        <f>ROUND(data!C136,0)</f>
        <v>32</v>
      </c>
      <c r="Q2" s="222">
        <f>ROUND(data!C137,0)</f>
        <v>48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58</v>
      </c>
      <c r="W2" s="222">
        <f>ROUND(data!C144,0)</f>
        <v>375</v>
      </c>
      <c r="X2" s="222">
        <f>ROUND(data!C145,0)</f>
        <v>0</v>
      </c>
      <c r="Y2" s="222">
        <f>ROUND(data!B154,0)</f>
        <v>8438</v>
      </c>
      <c r="Z2" s="222">
        <f>ROUND(data!B155,0)</f>
        <v>70399</v>
      </c>
      <c r="AA2" s="222">
        <f>ROUND(data!B156,0)</f>
        <v>55909</v>
      </c>
      <c r="AB2" s="222">
        <f>ROUND(data!B157,0)</f>
        <v>541140641</v>
      </c>
      <c r="AC2" s="222">
        <f>ROUND(data!B158,0)</f>
        <v>546475675</v>
      </c>
      <c r="AD2" s="222">
        <f>ROUND(data!C154,0)</f>
        <v>4465</v>
      </c>
      <c r="AE2" s="222">
        <f>ROUND(data!C155,0)</f>
        <v>25574</v>
      </c>
      <c r="AF2" s="222">
        <f>ROUND(data!C156,0)</f>
        <v>62724</v>
      </c>
      <c r="AG2" s="222">
        <f>ROUND(data!C157,0)</f>
        <v>272856212</v>
      </c>
      <c r="AH2" s="222">
        <f>ROUND(data!C158,0)</f>
        <v>275546265</v>
      </c>
      <c r="AI2" s="222">
        <f>ROUND(data!D154,0)</f>
        <v>7046</v>
      </c>
      <c r="AJ2" s="222">
        <f>ROUND(data!D155,0)</f>
        <v>30227</v>
      </c>
      <c r="AK2" s="222">
        <f>ROUND(data!D156,0)</f>
        <v>87580</v>
      </c>
      <c r="AL2" s="222">
        <f>ROUND(data!D157,0)</f>
        <v>417615005</v>
      </c>
      <c r="AM2" s="222">
        <f>ROUND(data!D158,0)</f>
        <v>421732217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081</v>
      </c>
      <c r="B2" s="224" t="str">
        <f>RIGHT(data!C96,4)</f>
        <v>2022</v>
      </c>
      <c r="C2" s="16" t="s">
        <v>1123</v>
      </c>
      <c r="D2" s="222">
        <f>ROUND(data!C266,0)</f>
        <v>293714574</v>
      </c>
      <c r="E2" s="222">
        <f>ROUND(data!C267,0)</f>
        <v>0</v>
      </c>
      <c r="F2" s="222">
        <f>ROUND(data!C268,0)</f>
        <v>112497615</v>
      </c>
      <c r="G2" s="222">
        <f>ROUND(data!C269,0)</f>
        <v>24574051</v>
      </c>
      <c r="H2" s="222">
        <f>ROUND(data!C270,0)</f>
        <v>0</v>
      </c>
      <c r="I2" s="222">
        <f>ROUND(data!C271,0)</f>
        <v>410531</v>
      </c>
      <c r="J2" s="222">
        <f>ROUND(data!C272,0)</f>
        <v>0</v>
      </c>
      <c r="K2" s="222">
        <f>ROUND(data!C273,0)</f>
        <v>6641674</v>
      </c>
      <c r="L2" s="222">
        <f>ROUND(data!C274,0)</f>
        <v>2275209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11820611</v>
      </c>
      <c r="R2" s="222">
        <f>ROUND(data!C284,0)</f>
        <v>4036565</v>
      </c>
      <c r="S2" s="222">
        <f>ROUND(data!C285,0)</f>
        <v>619170435</v>
      </c>
      <c r="T2" s="222">
        <f>ROUND(data!C286,0)</f>
        <v>0</v>
      </c>
      <c r="U2" s="222">
        <f>ROUND(data!C287,0)</f>
        <v>11178863</v>
      </c>
      <c r="V2" s="222">
        <f>ROUND(data!C288,0)</f>
        <v>95030601</v>
      </c>
      <c r="W2" s="222">
        <f>ROUND(data!C289,0)</f>
        <v>8709453</v>
      </c>
      <c r="X2" s="222">
        <f>ROUND(data!C290,0)</f>
        <v>0</v>
      </c>
      <c r="Y2" s="222">
        <f>ROUND(data!C291,0)</f>
        <v>0</v>
      </c>
      <c r="Z2" s="222">
        <f>ROUND(data!C292,0)</f>
        <v>304892657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7972499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10838063</v>
      </c>
      <c r="AK2" s="222">
        <f>ROUND(data!C316,0)</f>
        <v>8926</v>
      </c>
      <c r="AL2" s="222">
        <f>ROUND(data!C317,0)</f>
        <v>0</v>
      </c>
      <c r="AM2" s="222">
        <f>ROUND(data!C318,0)</f>
        <v>0</v>
      </c>
      <c r="AN2" s="222">
        <f>ROUND(data!C319,0)</f>
        <v>350000</v>
      </c>
      <c r="AO2" s="222">
        <f>ROUND(data!C320,0)</f>
        <v>0</v>
      </c>
      <c r="AP2" s="222">
        <f>ROUND(data!C321,0)</f>
        <v>0</v>
      </c>
      <c r="AQ2" s="222">
        <f>ROUND(data!C322,0)</f>
        <v>3481440</v>
      </c>
      <c r="AR2" s="222">
        <f>ROUND(data!C323,0)</f>
        <v>0</v>
      </c>
      <c r="AS2" s="222">
        <f>ROUND(data!C326,0)</f>
        <v>0</v>
      </c>
      <c r="AT2" s="222">
        <f>ROUND(data!C327,0)</f>
        <v>170736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1087365</v>
      </c>
      <c r="BD2" s="222">
        <f>ROUND(data!C339,0)</f>
        <v>0</v>
      </c>
      <c r="BE2" s="222">
        <f>ROUND(data!C343,0)</f>
        <v>828055392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2404.62</v>
      </c>
      <c r="BL2" s="222">
        <f>ROUND(data!C358,0)</f>
        <v>1231611858</v>
      </c>
      <c r="BM2" s="222">
        <f>ROUND(data!C359,0)</f>
        <v>1243754158</v>
      </c>
      <c r="BN2" s="222">
        <f>ROUND(data!C363,0)</f>
        <v>1771525283</v>
      </c>
      <c r="BO2" s="222">
        <f>ROUND(data!C364,0)</f>
        <v>38619168</v>
      </c>
      <c r="BP2" s="222">
        <f>ROUND(data!C365,0)</f>
        <v>0</v>
      </c>
      <c r="BQ2" s="222">
        <f>ROUND(data!D381,0)</f>
        <v>26517706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26517706</v>
      </c>
      <c r="CC2" s="222">
        <f>ROUND(data!C382,0)</f>
        <v>0</v>
      </c>
      <c r="CD2" s="222">
        <f>ROUND(data!C389,0)</f>
        <v>317686703</v>
      </c>
      <c r="CE2" s="222">
        <f>ROUND(data!C390,0)</f>
        <v>53329672</v>
      </c>
      <c r="CF2" s="222">
        <f>ROUND(data!C391,0)</f>
        <v>30740968</v>
      </c>
      <c r="CG2" s="222">
        <f>ROUND(data!C392,0)</f>
        <v>77260684</v>
      </c>
      <c r="CH2" s="222">
        <f>ROUND(data!C393,0)</f>
        <v>2384827</v>
      </c>
      <c r="CI2" s="222">
        <f>ROUND(data!C394,0)</f>
        <v>170694851</v>
      </c>
      <c r="CJ2" s="222">
        <f>ROUND(data!C395,0)</f>
        <v>19023662</v>
      </c>
      <c r="CK2" s="222">
        <f>ROUND(data!C396,0)</f>
        <v>8959983</v>
      </c>
      <c r="CL2" s="222">
        <f>ROUND(data!C397,0)</f>
        <v>7594139</v>
      </c>
      <c r="CM2" s="222">
        <f>ROUND(data!C398,0)</f>
        <v>5219132</v>
      </c>
      <c r="CN2" s="222">
        <f>ROUND(data!C399,0)</f>
        <v>13190639</v>
      </c>
      <c r="CO2" s="222">
        <f>ROUND(data!C362,0)</f>
        <v>25579894</v>
      </c>
      <c r="CP2" s="222">
        <f>ROUND(data!D415,0)</f>
        <v>24813491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24813491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081</v>
      </c>
      <c r="B2" s="224" t="str">
        <f>RIGHT(data!$C$96,4)</f>
        <v>2022</v>
      </c>
      <c r="C2" s="16">
        <f>data!C$55</f>
        <v>6010</v>
      </c>
      <c r="D2" s="16" t="s">
        <v>1123</v>
      </c>
      <c r="E2" s="222">
        <f>ROUND(data!C59,0)</f>
        <v>42303</v>
      </c>
      <c r="F2" s="212">
        <f>ROUND(data!C60,2)</f>
        <v>342.06</v>
      </c>
      <c r="G2" s="222">
        <f>ROUND(data!C61,0)</f>
        <v>48566477</v>
      </c>
      <c r="H2" s="222">
        <f>ROUND(data!C62,0)</f>
        <v>6735249</v>
      </c>
      <c r="I2" s="222">
        <f>ROUND(data!C63,0)</f>
        <v>0</v>
      </c>
      <c r="J2" s="222">
        <f>ROUND(data!C64,0)</f>
        <v>5283414</v>
      </c>
      <c r="K2" s="222">
        <f>ROUND(data!C65,0)</f>
        <v>262731</v>
      </c>
      <c r="L2" s="222">
        <f>ROUND(data!C66,0)</f>
        <v>1607271</v>
      </c>
      <c r="M2" s="66">
        <f>ROUND(data!C67,0)</f>
        <v>2169464</v>
      </c>
      <c r="N2" s="222">
        <f>ROUND(data!C68,0)</f>
        <v>454165</v>
      </c>
      <c r="O2" s="222">
        <f>ROUND(data!C69,0)</f>
        <v>304880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304880</v>
      </c>
      <c r="AD2" s="222">
        <f>ROUND(data!C84,0)</f>
        <v>31940</v>
      </c>
      <c r="AE2" s="222">
        <f>ROUND(data!C89,0)</f>
        <v>202710594</v>
      </c>
      <c r="AF2" s="222">
        <f>ROUND(data!C87,0)</f>
        <v>200619137</v>
      </c>
      <c r="AG2" s="222">
        <f>IF(data!C90&gt;0,ROUND(data!C90,0),0)</f>
        <v>78867</v>
      </c>
      <c r="AH2" s="222">
        <f>IF(data!C91&gt;0,ROUND(data!C91,0),0)</f>
        <v>103629</v>
      </c>
      <c r="AI2" s="222">
        <f>IF(data!C92&gt;0,ROUND(data!C92,0),0)</f>
        <v>15349</v>
      </c>
      <c r="AJ2" s="222">
        <f>IF(data!C93&gt;0,ROUND(data!C93,0),0)</f>
        <v>677251</v>
      </c>
      <c r="AK2" s="212">
        <f>IF(data!C94&gt;0,ROUND(data!C94,2),0)</f>
        <v>215.19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081</v>
      </c>
      <c r="B3" s="224" t="str">
        <f>RIGHT(data!$C$96,4)</f>
        <v>2022</v>
      </c>
      <c r="C3" s="16">
        <f>data!D$55</f>
        <v>6030</v>
      </c>
      <c r="D3" s="16" t="s">
        <v>1123</v>
      </c>
      <c r="E3" s="222">
        <f>ROUND(data!D59,0)</f>
        <v>27848</v>
      </c>
      <c r="F3" s="212">
        <f>ROUND(data!D60,2)</f>
        <v>174.15</v>
      </c>
      <c r="G3" s="222">
        <f>ROUND(data!D61,0)</f>
        <v>26026702</v>
      </c>
      <c r="H3" s="222">
        <f>ROUND(data!D62,0)</f>
        <v>3254177</v>
      </c>
      <c r="I3" s="222">
        <f>ROUND(data!D63,0)</f>
        <v>528675</v>
      </c>
      <c r="J3" s="222">
        <f>ROUND(data!D64,0)</f>
        <v>1651876</v>
      </c>
      <c r="K3" s="222">
        <f>ROUND(data!D65,0)</f>
        <v>130431</v>
      </c>
      <c r="L3" s="222">
        <f>ROUND(data!D66,0)</f>
        <v>1904264</v>
      </c>
      <c r="M3" s="66">
        <f>ROUND(data!D67,0)</f>
        <v>928417</v>
      </c>
      <c r="N3" s="222">
        <f>ROUND(data!D68,0)</f>
        <v>279234</v>
      </c>
      <c r="O3" s="222">
        <f>ROUND(data!D69,0)</f>
        <v>32953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32953</v>
      </c>
      <c r="AD3" s="222">
        <f>ROUND(data!D84,0)</f>
        <v>0</v>
      </c>
      <c r="AE3" s="222">
        <f>ROUND(data!D89,0)</f>
        <v>94124517</v>
      </c>
      <c r="AF3" s="222">
        <f>ROUND(data!D87,0)</f>
        <v>87926380</v>
      </c>
      <c r="AG3" s="222">
        <f>IF(data!D90&gt;0,ROUND(data!D90,0),0)</f>
        <v>38903</v>
      </c>
      <c r="AH3" s="222">
        <f>IF(data!D91&gt;0,ROUND(data!D91,0),0)</f>
        <v>94328</v>
      </c>
      <c r="AI3" s="222">
        <f>IF(data!D92&gt;0,ROUND(data!D92,0),0)</f>
        <v>4554</v>
      </c>
      <c r="AJ3" s="222">
        <f>IF(data!D93&gt;0,ROUND(data!D93,0),0)</f>
        <v>343205</v>
      </c>
      <c r="AK3" s="212">
        <f>IF(data!D94&gt;0,ROUND(data!D94,2),0)</f>
        <v>104.36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081</v>
      </c>
      <c r="B4" s="224" t="str">
        <f>RIGHT(data!$C$96,4)</f>
        <v>2022</v>
      </c>
      <c r="C4" s="16">
        <f>data!E$55</f>
        <v>6070</v>
      </c>
      <c r="D4" s="16" t="s">
        <v>1123</v>
      </c>
      <c r="E4" s="222">
        <f>ROUND(data!E59,0)</f>
        <v>32785</v>
      </c>
      <c r="F4" s="212">
        <f>ROUND(data!E60,2)</f>
        <v>180.66</v>
      </c>
      <c r="G4" s="222">
        <f>ROUND(data!E61,0)</f>
        <v>22648022</v>
      </c>
      <c r="H4" s="222">
        <f>ROUND(data!E62,0)</f>
        <v>3679218</v>
      </c>
      <c r="I4" s="222">
        <f>ROUND(data!E63,0)</f>
        <v>0</v>
      </c>
      <c r="J4" s="222">
        <f>ROUND(data!E64,0)</f>
        <v>2053235</v>
      </c>
      <c r="K4" s="222">
        <f>ROUND(data!E65,0)</f>
        <v>185888</v>
      </c>
      <c r="L4" s="222">
        <f>ROUND(data!E66,0)</f>
        <v>3268381</v>
      </c>
      <c r="M4" s="66">
        <f>ROUND(data!E67,0)</f>
        <v>1406189</v>
      </c>
      <c r="N4" s="222">
        <f>ROUND(data!E68,0)</f>
        <v>222686</v>
      </c>
      <c r="O4" s="222">
        <f>ROUND(data!E69,0)</f>
        <v>57674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57674</v>
      </c>
      <c r="AD4" s="222">
        <f>ROUND(data!E84,0)</f>
        <v>283514</v>
      </c>
      <c r="AE4" s="222">
        <f>ROUND(data!E89,0)</f>
        <v>88758045</v>
      </c>
      <c r="AF4" s="222">
        <f>ROUND(data!E87,0)</f>
        <v>86382588</v>
      </c>
      <c r="AG4" s="222">
        <f>IF(data!E90&gt;0,ROUND(data!E90,0),0)</f>
        <v>56024</v>
      </c>
      <c r="AH4" s="222">
        <f>IF(data!E91&gt;0,ROUND(data!E91,0),0)</f>
        <v>102508</v>
      </c>
      <c r="AI4" s="222">
        <f>IF(data!E92&gt;0,ROUND(data!E92,0),0)</f>
        <v>62041</v>
      </c>
      <c r="AJ4" s="222">
        <f>IF(data!E93&gt;0,ROUND(data!E93,0),0)</f>
        <v>324040</v>
      </c>
      <c r="AK4" s="212">
        <f>IF(data!E94&gt;0,ROUND(data!E94,2),0)</f>
        <v>95.99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081</v>
      </c>
      <c r="B5" s="224" t="str">
        <f>RIGHT(data!$C$96,4)</f>
        <v>2022</v>
      </c>
      <c r="C5" s="16">
        <f>data!F$55</f>
        <v>6100</v>
      </c>
      <c r="D5" s="16" t="s">
        <v>1123</v>
      </c>
      <c r="E5" s="222">
        <f>ROUND(data!F59,0)</f>
        <v>3610</v>
      </c>
      <c r="F5" s="212">
        <f>ROUND(data!F60,2)</f>
        <v>32.6</v>
      </c>
      <c r="G5" s="222">
        <f>ROUND(data!F61,0)</f>
        <v>4190689</v>
      </c>
      <c r="H5" s="222">
        <f>ROUND(data!F62,0)</f>
        <v>805060</v>
      </c>
      <c r="I5" s="222">
        <f>ROUND(data!F63,0)</f>
        <v>0</v>
      </c>
      <c r="J5" s="222">
        <f>ROUND(data!F64,0)</f>
        <v>201535</v>
      </c>
      <c r="K5" s="222">
        <f>ROUND(data!F65,0)</f>
        <v>45103</v>
      </c>
      <c r="L5" s="222">
        <f>ROUND(data!F66,0)</f>
        <v>515749</v>
      </c>
      <c r="M5" s="66">
        <f>ROUND(data!F67,0)</f>
        <v>294843</v>
      </c>
      <c r="N5" s="222">
        <f>ROUND(data!F68,0)</f>
        <v>11781</v>
      </c>
      <c r="O5" s="222">
        <f>ROUND(data!F69,0)</f>
        <v>26879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26879</v>
      </c>
      <c r="AD5" s="222">
        <f>ROUND(data!F84,0)</f>
        <v>7665</v>
      </c>
      <c r="AE5" s="222">
        <f>ROUND(data!F89,0)</f>
        <v>17374077</v>
      </c>
      <c r="AF5" s="222">
        <f>ROUND(data!F87,0)</f>
        <v>17078233</v>
      </c>
      <c r="AG5" s="222">
        <f>IF(data!F90&gt;0,ROUND(data!F90,0),0)</f>
        <v>13508</v>
      </c>
      <c r="AH5" s="222">
        <f>IF(data!F91&gt;0,ROUND(data!F91,0),0)</f>
        <v>9589</v>
      </c>
      <c r="AI5" s="222">
        <f>IF(data!F92&gt;0,ROUND(data!F92,0),0)</f>
        <v>9993</v>
      </c>
      <c r="AJ5" s="222">
        <f>IF(data!F93&gt;0,ROUND(data!F93,0),0)</f>
        <v>62633</v>
      </c>
      <c r="AK5" s="212">
        <f>IF(data!F94&gt;0,ROUND(data!F94,2),0)</f>
        <v>20.92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081</v>
      </c>
      <c r="B6" s="224" t="str">
        <f>RIGHT(data!$C$96,4)</f>
        <v>2022</v>
      </c>
      <c r="C6" s="16">
        <f>data!G$55</f>
        <v>6120</v>
      </c>
      <c r="D6" s="16" t="s">
        <v>1123</v>
      </c>
      <c r="E6" s="222">
        <f>ROUND(data!G59,0)</f>
        <v>10304</v>
      </c>
      <c r="F6" s="212">
        <f>ROUND(data!G60,2)</f>
        <v>61.15</v>
      </c>
      <c r="G6" s="222">
        <f>ROUND(data!G61,0)</f>
        <v>6659454</v>
      </c>
      <c r="H6" s="222">
        <f>ROUND(data!G62,0)</f>
        <v>1321891</v>
      </c>
      <c r="I6" s="222">
        <f>ROUND(data!G63,0)</f>
        <v>2231</v>
      </c>
      <c r="J6" s="222">
        <f>ROUND(data!G64,0)</f>
        <v>361316</v>
      </c>
      <c r="K6" s="222">
        <f>ROUND(data!G65,0)</f>
        <v>63283</v>
      </c>
      <c r="L6" s="222">
        <f>ROUND(data!G66,0)</f>
        <v>390979</v>
      </c>
      <c r="M6" s="66">
        <f>ROUND(data!G67,0)</f>
        <v>413418</v>
      </c>
      <c r="N6" s="222">
        <f>ROUND(data!G68,0)</f>
        <v>54520</v>
      </c>
      <c r="O6" s="222">
        <f>ROUND(data!G69,0)</f>
        <v>76309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76309</v>
      </c>
      <c r="AD6" s="222">
        <f>ROUND(data!G84,0)</f>
        <v>28745</v>
      </c>
      <c r="AE6" s="222">
        <f>ROUND(data!G89,0)</f>
        <v>33350848</v>
      </c>
      <c r="AF6" s="222">
        <f>ROUND(data!G87,0)</f>
        <v>33350848</v>
      </c>
      <c r="AG6" s="222">
        <f>IF(data!G90&gt;0,ROUND(data!G90,0),0)</f>
        <v>19079</v>
      </c>
      <c r="AH6" s="222">
        <f>IF(data!G91&gt;0,ROUND(data!G91,0),0)</f>
        <v>35439</v>
      </c>
      <c r="AI6" s="222">
        <f>IF(data!G92&gt;0,ROUND(data!G92,0),0)</f>
        <v>0</v>
      </c>
      <c r="AJ6" s="222">
        <f>IF(data!G93&gt;0,ROUND(data!G93,0),0)</f>
        <v>74270</v>
      </c>
      <c r="AK6" s="212">
        <f>IF(data!G94&gt;0,ROUND(data!G94,2),0)</f>
        <v>32.86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081</v>
      </c>
      <c r="B7" s="224" t="str">
        <f>RIGHT(data!$C$96,4)</f>
        <v>2022</v>
      </c>
      <c r="C7" s="16">
        <f>data!H$55</f>
        <v>6140</v>
      </c>
      <c r="D7" s="16" t="s">
        <v>1123</v>
      </c>
      <c r="E7" s="222">
        <f>ROUND(data!H59,0)</f>
        <v>1088</v>
      </c>
      <c r="F7" s="212">
        <f>ROUND(data!H60,2)</f>
        <v>11.84</v>
      </c>
      <c r="G7" s="222">
        <f>ROUND(data!H61,0)</f>
        <v>1549167</v>
      </c>
      <c r="H7" s="222">
        <f>ROUND(data!H62,0)</f>
        <v>318189</v>
      </c>
      <c r="I7" s="222">
        <f>ROUND(data!H63,0)</f>
        <v>0</v>
      </c>
      <c r="J7" s="222">
        <f>ROUND(data!H64,0)</f>
        <v>51457</v>
      </c>
      <c r="K7" s="222">
        <f>ROUND(data!H65,0)</f>
        <v>26925</v>
      </c>
      <c r="L7" s="222">
        <f>ROUND(data!H66,0)</f>
        <v>45906</v>
      </c>
      <c r="M7" s="66">
        <f>ROUND(data!H67,0)</f>
        <v>175109</v>
      </c>
      <c r="N7" s="222">
        <f>ROUND(data!H68,0)</f>
        <v>0</v>
      </c>
      <c r="O7" s="222">
        <f>ROUND(data!H69,0)</f>
        <v>-578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-578</v>
      </c>
      <c r="AD7" s="222">
        <f>ROUND(data!H84,0)</f>
        <v>313965</v>
      </c>
      <c r="AE7" s="222">
        <f>ROUND(data!H89,0)</f>
        <v>4186454</v>
      </c>
      <c r="AF7" s="222">
        <f>ROUND(data!H87,0)</f>
        <v>3925253</v>
      </c>
      <c r="AG7" s="222">
        <f>IF(data!H90&gt;0,ROUND(data!H90,0),0)</f>
        <v>8259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4958</v>
      </c>
      <c r="AK7" s="212">
        <f>IF(data!H94&gt;0,ROUND(data!H94,2),0)</f>
        <v>4.09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081</v>
      </c>
      <c r="B8" s="224" t="str">
        <f>RIGHT(data!$C$96,4)</f>
        <v>2022</v>
      </c>
      <c r="C8" s="16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081</v>
      </c>
      <c r="B9" s="224" t="str">
        <f>RIGHT(data!$C$96,4)</f>
        <v>2022</v>
      </c>
      <c r="C9" s="16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081</v>
      </c>
      <c r="B10" s="224" t="str">
        <f>RIGHT(data!$C$96,4)</f>
        <v>2022</v>
      </c>
      <c r="C10" s="16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081</v>
      </c>
      <c r="B11" s="224" t="str">
        <f>RIGHT(data!$C$96,4)</f>
        <v>2022</v>
      </c>
      <c r="C11" s="16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081</v>
      </c>
      <c r="B12" s="224" t="str">
        <f>RIGHT(data!$C$96,4)</f>
        <v>2022</v>
      </c>
      <c r="C12" s="16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081</v>
      </c>
      <c r="B13" s="224" t="str">
        <f>RIGHT(data!$C$96,4)</f>
        <v>2022</v>
      </c>
      <c r="C13" s="16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081</v>
      </c>
      <c r="B14" s="224" t="str">
        <f>RIGHT(data!$C$96,4)</f>
        <v>2022</v>
      </c>
      <c r="C14" s="16">
        <f>data!O$55</f>
        <v>7010</v>
      </c>
      <c r="D14" s="16" t="s">
        <v>1123</v>
      </c>
      <c r="E14" s="222">
        <f>ROUND(data!O59,0)</f>
        <v>1786</v>
      </c>
      <c r="F14" s="212">
        <f>ROUND(data!O60,2)</f>
        <v>51.35</v>
      </c>
      <c r="G14" s="222">
        <f>ROUND(data!O61,0)</f>
        <v>9729166</v>
      </c>
      <c r="H14" s="222">
        <f>ROUND(data!O62,0)</f>
        <v>1026323</v>
      </c>
      <c r="I14" s="222">
        <f>ROUND(data!O63,0)</f>
        <v>0</v>
      </c>
      <c r="J14" s="222">
        <f>ROUND(data!O64,0)</f>
        <v>953140</v>
      </c>
      <c r="K14" s="222">
        <f>ROUND(data!O65,0)</f>
        <v>58848</v>
      </c>
      <c r="L14" s="222">
        <f>ROUND(data!O66,0)</f>
        <v>198719</v>
      </c>
      <c r="M14" s="66">
        <f>ROUND(data!O67,0)</f>
        <v>424549</v>
      </c>
      <c r="N14" s="222">
        <f>ROUND(data!O68,0)</f>
        <v>423</v>
      </c>
      <c r="O14" s="222">
        <f>ROUND(data!O69,0)</f>
        <v>20984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20984</v>
      </c>
      <c r="AD14" s="222">
        <f>ROUND(data!O84,0)</f>
        <v>0</v>
      </c>
      <c r="AE14" s="222">
        <f>ROUND(data!O89,0)</f>
        <v>33870995</v>
      </c>
      <c r="AF14" s="222">
        <f>ROUND(data!O87,0)</f>
        <v>26915023</v>
      </c>
      <c r="AG14" s="222">
        <f>IF(data!O90&gt;0,ROUND(data!O90,0),0)</f>
        <v>17652</v>
      </c>
      <c r="AH14" s="222">
        <f>IF(data!O91&gt;0,ROUND(data!O91,0),0)</f>
        <v>6001</v>
      </c>
      <c r="AI14" s="222">
        <f>IF(data!O92&gt;0,ROUND(data!O92,0),0)</f>
        <v>0</v>
      </c>
      <c r="AJ14" s="222">
        <f>IF(data!O93&gt;0,ROUND(data!O93,0),0)</f>
        <v>107881</v>
      </c>
      <c r="AK14" s="212">
        <f>IF(data!O94&gt;0,ROUND(data!O94,2),0)</f>
        <v>33.770000000000003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081</v>
      </c>
      <c r="B15" s="224" t="str">
        <f>RIGHT(data!$C$96,4)</f>
        <v>2022</v>
      </c>
      <c r="C15" s="16">
        <f>data!P$55</f>
        <v>7020</v>
      </c>
      <c r="D15" s="16" t="s">
        <v>1123</v>
      </c>
      <c r="E15" s="222">
        <f>ROUND(data!P59,0)</f>
        <v>1246490</v>
      </c>
      <c r="F15" s="212">
        <f>ROUND(data!P60,2)</f>
        <v>78.36</v>
      </c>
      <c r="G15" s="222">
        <f>ROUND(data!P61,0)</f>
        <v>9498822</v>
      </c>
      <c r="H15" s="222">
        <f>ROUND(data!P62,0)</f>
        <v>1709473</v>
      </c>
      <c r="I15" s="222">
        <f>ROUND(data!P63,0)</f>
        <v>534980</v>
      </c>
      <c r="J15" s="222">
        <f>ROUND(data!P64,0)</f>
        <v>20710631</v>
      </c>
      <c r="K15" s="222">
        <f>ROUND(data!P65,0)</f>
        <v>144157</v>
      </c>
      <c r="L15" s="222">
        <f>ROUND(data!P66,0)</f>
        <v>5802523</v>
      </c>
      <c r="M15" s="66">
        <f>ROUND(data!P67,0)</f>
        <v>1843691</v>
      </c>
      <c r="N15" s="222">
        <f>ROUND(data!P68,0)</f>
        <v>1516823</v>
      </c>
      <c r="O15" s="222">
        <f>ROUND(data!P69,0)</f>
        <v>29076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29076</v>
      </c>
      <c r="AD15" s="222">
        <f>ROUND(data!P84,0)</f>
        <v>0</v>
      </c>
      <c r="AE15" s="222">
        <f>ROUND(data!P89,0)</f>
        <v>323129607</v>
      </c>
      <c r="AF15" s="222">
        <f>ROUND(data!P87,0)</f>
        <v>119333731</v>
      </c>
      <c r="AG15" s="222">
        <f>IF(data!P90&gt;0,ROUND(data!P90,0),0)</f>
        <v>43469</v>
      </c>
      <c r="AH15" s="222">
        <f>IF(data!P91&gt;0,ROUND(data!P91,0),0)</f>
        <v>366</v>
      </c>
      <c r="AI15" s="222">
        <f>IF(data!P92&gt;0,ROUND(data!P92,0),0)</f>
        <v>18566</v>
      </c>
      <c r="AJ15" s="222">
        <f>IF(data!P93&gt;0,ROUND(data!P93,0),0)</f>
        <v>174098</v>
      </c>
      <c r="AK15" s="212">
        <f>IF(data!P94&gt;0,ROUND(data!P94,2),0)</f>
        <v>32.520000000000003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081</v>
      </c>
      <c r="B16" s="224" t="str">
        <f>RIGHT(data!$C$96,4)</f>
        <v>2022</v>
      </c>
      <c r="C16" s="16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081</v>
      </c>
      <c r="B17" s="224" t="str">
        <f>RIGHT(data!$C$96,4)</f>
        <v>2022</v>
      </c>
      <c r="C17" s="16">
        <f>data!R$55</f>
        <v>7040</v>
      </c>
      <c r="D17" s="16" t="s">
        <v>1123</v>
      </c>
      <c r="E17" s="222">
        <f>ROUND(data!R59,0)</f>
        <v>0</v>
      </c>
      <c r="F17" s="212">
        <f>ROUND(data!R60,2)</f>
        <v>35.869999999999997</v>
      </c>
      <c r="G17" s="222">
        <f>ROUND(data!R61,0)</f>
        <v>4923700</v>
      </c>
      <c r="H17" s="222">
        <f>ROUND(data!R62,0)</f>
        <v>880295</v>
      </c>
      <c r="I17" s="222">
        <f>ROUND(data!R63,0)</f>
        <v>2835797</v>
      </c>
      <c r="J17" s="222">
        <f>ROUND(data!R64,0)</f>
        <v>1423141</v>
      </c>
      <c r="K17" s="222">
        <f>ROUND(data!R65,0)</f>
        <v>47419</v>
      </c>
      <c r="L17" s="222">
        <f>ROUND(data!R66,0)</f>
        <v>988144</v>
      </c>
      <c r="M17" s="66">
        <f>ROUND(data!R67,0)</f>
        <v>504969</v>
      </c>
      <c r="N17" s="222">
        <f>ROUND(data!R68,0)</f>
        <v>123</v>
      </c>
      <c r="O17" s="222">
        <f>ROUND(data!R69,0)</f>
        <v>29682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29682</v>
      </c>
      <c r="AD17" s="222">
        <f>ROUND(data!R84,0)</f>
        <v>0</v>
      </c>
      <c r="AE17" s="222">
        <f>ROUND(data!R89,0)</f>
        <v>87078132</v>
      </c>
      <c r="AF17" s="222">
        <f>ROUND(data!R87,0)</f>
        <v>31485008</v>
      </c>
      <c r="AG17" s="222">
        <f>IF(data!R90&gt;0,ROUND(data!R90,0),0)</f>
        <v>13937</v>
      </c>
      <c r="AH17" s="222">
        <f>IF(data!R91&gt;0,ROUND(data!R91,0),0)</f>
        <v>2433</v>
      </c>
      <c r="AI17" s="222">
        <f>IF(data!R92&gt;0,ROUND(data!R92,0),0)</f>
        <v>2844</v>
      </c>
      <c r="AJ17" s="222">
        <f>IF(data!R93&gt;0,ROUND(data!R93,0),0)</f>
        <v>50009</v>
      </c>
      <c r="AK17" s="212">
        <f>IF(data!R94&gt;0,ROUND(data!R94,2),0)</f>
        <v>24.21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081</v>
      </c>
      <c r="B18" s="224" t="str">
        <f>RIGHT(data!$C$96,4)</f>
        <v>2022</v>
      </c>
      <c r="C18" s="16">
        <f>data!S$55</f>
        <v>7050</v>
      </c>
      <c r="D18" s="16" t="s">
        <v>1123</v>
      </c>
      <c r="E18" s="222"/>
      <c r="F18" s="212">
        <f>ROUND(data!S60,2)</f>
        <v>25.75</v>
      </c>
      <c r="G18" s="222">
        <f>ROUND(data!S61,0)</f>
        <v>1733743</v>
      </c>
      <c r="H18" s="222">
        <f>ROUND(data!S62,0)</f>
        <v>561800</v>
      </c>
      <c r="I18" s="222">
        <f>ROUND(data!S63,0)</f>
        <v>0</v>
      </c>
      <c r="J18" s="222">
        <f>ROUND(data!S64,0)</f>
        <v>597244</v>
      </c>
      <c r="K18" s="222">
        <f>ROUND(data!S65,0)</f>
        <v>18657</v>
      </c>
      <c r="L18" s="222">
        <f>ROUND(data!S66,0)</f>
        <v>-3034069</v>
      </c>
      <c r="M18" s="66">
        <f>ROUND(data!S67,0)</f>
        <v>131940</v>
      </c>
      <c r="N18" s="222">
        <f>ROUND(data!S68,0)</f>
        <v>97</v>
      </c>
      <c r="O18" s="222">
        <f>ROUND(data!S69,0)</f>
        <v>6309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6309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5681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68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081</v>
      </c>
      <c r="B19" s="224" t="str">
        <f>RIGHT(data!$C$96,4)</f>
        <v>2022</v>
      </c>
      <c r="C19" s="16">
        <f>data!T$55</f>
        <v>7060</v>
      </c>
      <c r="D19" s="16" t="s">
        <v>1123</v>
      </c>
      <c r="E19" s="222"/>
      <c r="F19" s="212">
        <f>ROUND(data!T60,2)</f>
        <v>5.76</v>
      </c>
      <c r="G19" s="222">
        <f>ROUND(data!T61,0)</f>
        <v>729689</v>
      </c>
      <c r="H19" s="222">
        <f>ROUND(data!T62,0)</f>
        <v>157777</v>
      </c>
      <c r="I19" s="222">
        <f>ROUND(data!T63,0)</f>
        <v>0</v>
      </c>
      <c r="J19" s="222">
        <f>ROUND(data!T64,0)</f>
        <v>524898</v>
      </c>
      <c r="K19" s="222">
        <f>ROUND(data!T65,0)</f>
        <v>2506</v>
      </c>
      <c r="L19" s="222">
        <f>ROUND(data!T66,0)</f>
        <v>12867</v>
      </c>
      <c r="M19" s="66">
        <f>ROUND(data!T67,0)</f>
        <v>13336</v>
      </c>
      <c r="N19" s="222">
        <f>ROUND(data!T68,0)</f>
        <v>0</v>
      </c>
      <c r="O19" s="222">
        <f>ROUND(data!T69,0)</f>
        <v>1268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1268</v>
      </c>
      <c r="AD19" s="222">
        <f>ROUND(data!T84,0)</f>
        <v>0</v>
      </c>
      <c r="AE19" s="222">
        <f>ROUND(data!T89,0)</f>
        <v>9731373</v>
      </c>
      <c r="AF19" s="222">
        <f>ROUND(data!T87,0)</f>
        <v>9595422</v>
      </c>
      <c r="AG19" s="222">
        <f>IF(data!T90&gt;0,ROUND(data!T90,0),0)</f>
        <v>179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5.0199999999999996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081</v>
      </c>
      <c r="B20" s="224" t="str">
        <f>RIGHT(data!$C$96,4)</f>
        <v>2022</v>
      </c>
      <c r="C20" s="16">
        <f>data!U$55</f>
        <v>7070</v>
      </c>
      <c r="D20" s="16" t="s">
        <v>1123</v>
      </c>
      <c r="E20" s="222">
        <f>ROUND(data!U59,0)</f>
        <v>0</v>
      </c>
      <c r="F20" s="212">
        <f>ROUND(data!U60,2)</f>
        <v>75.41</v>
      </c>
      <c r="G20" s="222">
        <f>ROUND(data!U61,0)</f>
        <v>6082173</v>
      </c>
      <c r="H20" s="222">
        <f>ROUND(data!U62,0)</f>
        <v>1581002</v>
      </c>
      <c r="I20" s="222">
        <f>ROUND(data!U63,0)</f>
        <v>0</v>
      </c>
      <c r="J20" s="222">
        <f>ROUND(data!U64,0)</f>
        <v>6768209</v>
      </c>
      <c r="K20" s="222">
        <f>ROUND(data!U65,0)</f>
        <v>26665</v>
      </c>
      <c r="L20" s="222">
        <f>ROUND(data!U66,0)</f>
        <v>20735849</v>
      </c>
      <c r="M20" s="66">
        <f>ROUND(data!U67,0)</f>
        <v>191149</v>
      </c>
      <c r="N20" s="222">
        <f>ROUND(data!U68,0)</f>
        <v>13054</v>
      </c>
      <c r="O20" s="222">
        <f>ROUND(data!U69,0)</f>
        <v>89254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89254</v>
      </c>
      <c r="AD20" s="222">
        <f>ROUND(data!U84,0)</f>
        <v>19490339</v>
      </c>
      <c r="AE20" s="222">
        <f>ROUND(data!U89,0)</f>
        <v>95384219</v>
      </c>
      <c r="AF20" s="222">
        <f>ROUND(data!U87,0)</f>
        <v>52545749</v>
      </c>
      <c r="AG20" s="222">
        <f>IF(data!U90&gt;0,ROUND(data!U90,0),0)</f>
        <v>7396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0.14000000000000001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081</v>
      </c>
      <c r="B21" s="224" t="str">
        <f>RIGHT(data!$C$96,4)</f>
        <v>2022</v>
      </c>
      <c r="C21" s="16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619</v>
      </c>
      <c r="L21" s="222">
        <f>ROUND(data!V66,0)</f>
        <v>0</v>
      </c>
      <c r="M21" s="66">
        <f>ROUND(data!V67,0)</f>
        <v>3999</v>
      </c>
      <c r="N21" s="222">
        <f>ROUND(data!V68,0)</f>
        <v>0</v>
      </c>
      <c r="O21" s="222">
        <f>ROUND(data!V69,0)</f>
        <v>340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340</v>
      </c>
      <c r="AD21" s="222">
        <f>ROUND(data!V84,0)</f>
        <v>0</v>
      </c>
      <c r="AE21" s="222">
        <f>ROUND(data!V89,0)</f>
        <v>9961966</v>
      </c>
      <c r="AF21" s="222">
        <f>ROUND(data!V87,0)</f>
        <v>4667336</v>
      </c>
      <c r="AG21" s="222">
        <f>IF(data!V90&gt;0,ROUND(data!V90,0),0)</f>
        <v>189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081</v>
      </c>
      <c r="B22" s="224" t="str">
        <f>RIGHT(data!$C$96,4)</f>
        <v>2022</v>
      </c>
      <c r="C22" s="16">
        <f>data!W$55</f>
        <v>7120</v>
      </c>
      <c r="D22" s="16" t="s">
        <v>1123</v>
      </c>
      <c r="E22" s="222">
        <f>ROUND(data!W59,0)</f>
        <v>0</v>
      </c>
      <c r="F22" s="212">
        <f>ROUND(data!W60,2)</f>
        <v>24.06</v>
      </c>
      <c r="G22" s="222">
        <f>ROUND(data!W61,0)</f>
        <v>3177266</v>
      </c>
      <c r="H22" s="222">
        <f>ROUND(data!W62,0)</f>
        <v>574922</v>
      </c>
      <c r="I22" s="222">
        <f>ROUND(data!W63,0)</f>
        <v>0</v>
      </c>
      <c r="J22" s="222">
        <f>ROUND(data!W64,0)</f>
        <v>484433</v>
      </c>
      <c r="K22" s="222">
        <f>ROUND(data!W65,0)</f>
        <v>24241</v>
      </c>
      <c r="L22" s="222">
        <f>ROUND(data!W66,0)</f>
        <v>1905379</v>
      </c>
      <c r="M22" s="66">
        <f>ROUND(data!W67,0)</f>
        <v>147450</v>
      </c>
      <c r="N22" s="222">
        <f>ROUND(data!W68,0)</f>
        <v>0</v>
      </c>
      <c r="O22" s="222">
        <f>ROUND(data!W69,0)</f>
        <v>10868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10868</v>
      </c>
      <c r="AD22" s="222">
        <f>ROUND(data!W84,0)</f>
        <v>0</v>
      </c>
      <c r="AE22" s="222">
        <f>ROUND(data!W89,0)</f>
        <v>152095689</v>
      </c>
      <c r="AF22" s="222">
        <f>ROUND(data!W87,0)</f>
        <v>22524574</v>
      </c>
      <c r="AG22" s="222">
        <f>IF(data!W90&gt;0,ROUND(data!W90,0),0)</f>
        <v>1217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081</v>
      </c>
      <c r="B23" s="224" t="str">
        <f>RIGHT(data!$C$96,4)</f>
        <v>2022</v>
      </c>
      <c r="C23" s="16">
        <f>data!X$55</f>
        <v>7130</v>
      </c>
      <c r="D23" s="16" t="s">
        <v>1123</v>
      </c>
      <c r="E23" s="222">
        <f>ROUND(data!X59,0)</f>
        <v>0</v>
      </c>
      <c r="F23" s="212">
        <f>ROUND(data!X60,2)</f>
        <v>13.8</v>
      </c>
      <c r="G23" s="222">
        <f>ROUND(data!X61,0)</f>
        <v>1973072</v>
      </c>
      <c r="H23" s="222">
        <f>ROUND(data!X62,0)</f>
        <v>246694</v>
      </c>
      <c r="I23" s="222">
        <f>ROUND(data!X63,0)</f>
        <v>0</v>
      </c>
      <c r="J23" s="222">
        <f>ROUND(data!X64,0)</f>
        <v>474837</v>
      </c>
      <c r="K23" s="222">
        <f>ROUND(data!X65,0)</f>
        <v>6151</v>
      </c>
      <c r="L23" s="222">
        <f>ROUND(data!X66,0)</f>
        <v>370868</v>
      </c>
      <c r="M23" s="66">
        <f>ROUND(data!X67,0)</f>
        <v>141428</v>
      </c>
      <c r="N23" s="222">
        <f>ROUND(data!X68,0)</f>
        <v>0</v>
      </c>
      <c r="O23" s="222">
        <f>ROUND(data!X69,0)</f>
        <v>13375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13375</v>
      </c>
      <c r="AD23" s="222">
        <f>ROUND(data!X84,0)</f>
        <v>0</v>
      </c>
      <c r="AE23" s="222">
        <f>ROUND(data!X89,0)</f>
        <v>140906099</v>
      </c>
      <c r="AF23" s="222">
        <f>ROUND(data!X87,0)</f>
        <v>62042152</v>
      </c>
      <c r="AG23" s="222">
        <f>IF(data!X90&gt;0,ROUND(data!X90,0),0)</f>
        <v>1888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34299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081</v>
      </c>
      <c r="B24" s="224" t="str">
        <f>RIGHT(data!$C$96,4)</f>
        <v>2022</v>
      </c>
      <c r="C24" s="16">
        <f>data!Y$55</f>
        <v>7140</v>
      </c>
      <c r="D24" s="16" t="s">
        <v>1123</v>
      </c>
      <c r="E24" s="222">
        <f>ROUND(data!Y59,0)</f>
        <v>0</v>
      </c>
      <c r="F24" s="212">
        <f>ROUND(data!Y60,2)</f>
        <v>34.53</v>
      </c>
      <c r="G24" s="222">
        <f>ROUND(data!Y61,0)</f>
        <v>4081757</v>
      </c>
      <c r="H24" s="222">
        <f>ROUND(data!Y62,0)</f>
        <v>816550</v>
      </c>
      <c r="I24" s="222">
        <f>ROUND(data!Y63,0)</f>
        <v>0</v>
      </c>
      <c r="J24" s="222">
        <f>ROUND(data!Y64,0)</f>
        <v>3138490</v>
      </c>
      <c r="K24" s="222">
        <f>ROUND(data!Y65,0)</f>
        <v>28250</v>
      </c>
      <c r="L24" s="222">
        <f>ROUND(data!Y66,0)</f>
        <v>332857</v>
      </c>
      <c r="M24" s="66">
        <f>ROUND(data!Y67,0)</f>
        <v>358341</v>
      </c>
      <c r="N24" s="222">
        <f>ROUND(data!Y68,0)</f>
        <v>0</v>
      </c>
      <c r="O24" s="222">
        <f>ROUND(data!Y69,0)</f>
        <v>17491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17491</v>
      </c>
      <c r="AD24" s="222">
        <f>ROUND(data!Y84,0)</f>
        <v>0</v>
      </c>
      <c r="AE24" s="222">
        <f>ROUND(data!Y89,0)</f>
        <v>115154997</v>
      </c>
      <c r="AF24" s="222">
        <f>ROUND(data!Y87,0)</f>
        <v>72006841</v>
      </c>
      <c r="AG24" s="222">
        <f>IF(data!Y90&gt;0,ROUND(data!Y90,0),0)</f>
        <v>8203</v>
      </c>
      <c r="AH24" s="222">
        <f>IF(data!Y91&gt;0,ROUND(data!Y91,0),0)</f>
        <v>68</v>
      </c>
      <c r="AI24" s="222">
        <f>IF(data!Y92&gt;0,ROUND(data!Y92,0),0)</f>
        <v>5053</v>
      </c>
      <c r="AJ24" s="222">
        <f>IF(data!Y93&gt;0,ROUND(data!Y93,0),0)</f>
        <v>104475</v>
      </c>
      <c r="AK24" s="212">
        <f>IF(data!Y94&gt;0,ROUND(data!Y94,2),0)</f>
        <v>3.21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081</v>
      </c>
      <c r="B25" s="224" t="str">
        <f>RIGHT(data!$C$96,4)</f>
        <v>2022</v>
      </c>
      <c r="C25" s="16">
        <f>data!Z$55</f>
        <v>7150</v>
      </c>
      <c r="D25" s="16" t="s">
        <v>1123</v>
      </c>
      <c r="E25" s="222">
        <f>ROUND(data!Z59,0)</f>
        <v>0</v>
      </c>
      <c r="F25" s="212">
        <f>ROUND(data!Z60,2)</f>
        <v>7.49</v>
      </c>
      <c r="G25" s="222">
        <f>ROUND(data!Z61,0)</f>
        <v>863421</v>
      </c>
      <c r="H25" s="222">
        <f>ROUND(data!Z62,0)</f>
        <v>190382</v>
      </c>
      <c r="I25" s="222">
        <f>ROUND(data!Z63,0)</f>
        <v>0</v>
      </c>
      <c r="J25" s="222">
        <f>ROUND(data!Z64,0)</f>
        <v>2318266</v>
      </c>
      <c r="K25" s="222">
        <f>ROUND(data!Z65,0)</f>
        <v>4700</v>
      </c>
      <c r="L25" s="222">
        <f>ROUND(data!Z66,0)</f>
        <v>129510</v>
      </c>
      <c r="M25" s="66">
        <f>ROUND(data!Z67,0)</f>
        <v>104948</v>
      </c>
      <c r="N25" s="222">
        <f>ROUND(data!Z68,0)</f>
        <v>278</v>
      </c>
      <c r="O25" s="222">
        <f>ROUND(data!Z69,0)</f>
        <v>3049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3049</v>
      </c>
      <c r="AD25" s="222">
        <f>ROUND(data!Z84,0)</f>
        <v>0</v>
      </c>
      <c r="AE25" s="222">
        <f>ROUND(data!Z89,0)</f>
        <v>32044452</v>
      </c>
      <c r="AF25" s="222">
        <f>ROUND(data!Z87,0)</f>
        <v>19002176</v>
      </c>
      <c r="AG25" s="222">
        <f>IF(data!Z90&gt;0,ROUND(data!Z90,0),0)</f>
        <v>1441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0.81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081</v>
      </c>
      <c r="B26" s="224" t="str">
        <f>RIGHT(data!$C$96,4)</f>
        <v>2022</v>
      </c>
      <c r="C26" s="16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3.66</v>
      </c>
      <c r="G26" s="222">
        <f>ROUND(data!AA61,0)</f>
        <v>422147</v>
      </c>
      <c r="H26" s="222">
        <f>ROUND(data!AA62,0)</f>
        <v>95555</v>
      </c>
      <c r="I26" s="222">
        <f>ROUND(data!AA63,0)</f>
        <v>0</v>
      </c>
      <c r="J26" s="222">
        <f>ROUND(data!AA64,0)</f>
        <v>376811</v>
      </c>
      <c r="K26" s="222">
        <f>ROUND(data!AA65,0)</f>
        <v>13119</v>
      </c>
      <c r="L26" s="222">
        <f>ROUND(data!AA66,0)</f>
        <v>48031</v>
      </c>
      <c r="M26" s="66">
        <f>ROUND(data!AA67,0)</f>
        <v>148991</v>
      </c>
      <c r="N26" s="222">
        <f>ROUND(data!AA68,0)</f>
        <v>0</v>
      </c>
      <c r="O26" s="222">
        <f>ROUND(data!AA69,0)</f>
        <v>7164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7164</v>
      </c>
      <c r="AD26" s="222">
        <f>ROUND(data!AA84,0)</f>
        <v>0</v>
      </c>
      <c r="AE26" s="222">
        <f>ROUND(data!AA89,0)</f>
        <v>12489275</v>
      </c>
      <c r="AF26" s="222">
        <f>ROUND(data!AA87,0)</f>
        <v>5754231</v>
      </c>
      <c r="AG26" s="222">
        <f>IF(data!AA90&gt;0,ROUND(data!AA90,0),0)</f>
        <v>4001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17105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081</v>
      </c>
      <c r="B27" s="224" t="str">
        <f>RIGHT(data!$C$96,4)</f>
        <v>2022</v>
      </c>
      <c r="C27" s="16">
        <f>data!AB$55</f>
        <v>7170</v>
      </c>
      <c r="D27" s="16" t="s">
        <v>1123</v>
      </c>
      <c r="E27" s="222"/>
      <c r="F27" s="212">
        <f>ROUND(data!AB60,2)</f>
        <v>87.44</v>
      </c>
      <c r="G27" s="222">
        <f>ROUND(data!AB61,0)</f>
        <v>10317807</v>
      </c>
      <c r="H27" s="222">
        <f>ROUND(data!AB62,0)</f>
        <v>2271302</v>
      </c>
      <c r="I27" s="222">
        <f>ROUND(data!AB63,0)</f>
        <v>0</v>
      </c>
      <c r="J27" s="222">
        <f>ROUND(data!AB64,0)</f>
        <v>15862211</v>
      </c>
      <c r="K27" s="222">
        <f>ROUND(data!AB65,0)</f>
        <v>58639</v>
      </c>
      <c r="L27" s="222">
        <f>ROUND(data!AB66,0)</f>
        <v>355060</v>
      </c>
      <c r="M27" s="66">
        <f>ROUND(data!AB67,0)</f>
        <v>451956</v>
      </c>
      <c r="N27" s="222">
        <f>ROUND(data!AB68,0)</f>
        <v>0</v>
      </c>
      <c r="O27" s="222">
        <f>ROUND(data!AB69,0)</f>
        <v>25482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25482</v>
      </c>
      <c r="AD27" s="222">
        <f>ROUND(data!AB84,0)</f>
        <v>21213</v>
      </c>
      <c r="AE27" s="222">
        <f>ROUND(data!AB89,0)</f>
        <v>147288654</v>
      </c>
      <c r="AF27" s="222">
        <f>ROUND(data!AB87,0)</f>
        <v>106481951</v>
      </c>
      <c r="AG27" s="222">
        <f>IF(data!AB90&gt;0,ROUND(data!AB90,0),0)</f>
        <v>8600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5742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081</v>
      </c>
      <c r="B28" s="224" t="str">
        <f>RIGHT(data!$C$96,4)</f>
        <v>2022</v>
      </c>
      <c r="C28" s="16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37.04</v>
      </c>
      <c r="G28" s="222">
        <f>ROUND(data!AC61,0)</f>
        <v>4395178</v>
      </c>
      <c r="H28" s="222">
        <f>ROUND(data!AC62,0)</f>
        <v>844049</v>
      </c>
      <c r="I28" s="222">
        <f>ROUND(data!AC63,0)</f>
        <v>0</v>
      </c>
      <c r="J28" s="222">
        <f>ROUND(data!AC64,0)</f>
        <v>754058</v>
      </c>
      <c r="K28" s="222">
        <f>ROUND(data!AC65,0)</f>
        <v>3951</v>
      </c>
      <c r="L28" s="222">
        <f>ROUND(data!AC66,0)</f>
        <v>68857</v>
      </c>
      <c r="M28" s="66">
        <f>ROUND(data!AC67,0)</f>
        <v>164445</v>
      </c>
      <c r="N28" s="222">
        <f>ROUND(data!AC68,0)</f>
        <v>69267</v>
      </c>
      <c r="O28" s="222">
        <f>ROUND(data!AC69,0)</f>
        <v>30692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30692</v>
      </c>
      <c r="AD28" s="222">
        <f>ROUND(data!AC84,0)</f>
        <v>0</v>
      </c>
      <c r="AE28" s="222">
        <f>ROUND(data!AC89,0)</f>
        <v>69966613</v>
      </c>
      <c r="AF28" s="222">
        <f>ROUND(data!AC87,0)</f>
        <v>67389050</v>
      </c>
      <c r="AG28" s="222">
        <f>IF(data!AC90&gt;0,ROUND(data!AC90,0),0)</f>
        <v>923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0.03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081</v>
      </c>
      <c r="B29" s="224" t="str">
        <f>RIGHT(data!$C$96,4)</f>
        <v>2022</v>
      </c>
      <c r="C29" s="16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34619</v>
      </c>
      <c r="K29" s="222">
        <f>ROUND(data!AD65,0)</f>
        <v>522</v>
      </c>
      <c r="L29" s="222">
        <f>ROUND(data!AD66,0)</f>
        <v>4872242</v>
      </c>
      <c r="M29" s="66">
        <f>ROUND(data!AD67,0)</f>
        <v>3336</v>
      </c>
      <c r="N29" s="222">
        <f>ROUND(data!AD68,0)</f>
        <v>0</v>
      </c>
      <c r="O29" s="222">
        <f>ROUND(data!AD69,0)</f>
        <v>287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287</v>
      </c>
      <c r="AD29" s="222">
        <f>ROUND(data!AD84,0)</f>
        <v>0</v>
      </c>
      <c r="AE29" s="222">
        <f>ROUND(data!AD89,0)</f>
        <v>8453398</v>
      </c>
      <c r="AF29" s="222">
        <f>ROUND(data!AD87,0)</f>
        <v>8303587</v>
      </c>
      <c r="AG29" s="222">
        <f>IF(data!AD90&gt;0,ROUND(data!AD90,0),0)</f>
        <v>157</v>
      </c>
      <c r="AH29" s="222">
        <f>IF(data!AD91&gt;0,ROUND(data!AD91,0),0)</f>
        <v>0</v>
      </c>
      <c r="AI29" s="222">
        <f>IF(data!AD92&gt;0,ROUND(data!AD92,0),0)</f>
        <v>1017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081</v>
      </c>
      <c r="B30" s="224" t="str">
        <f>RIGHT(data!$C$96,4)</f>
        <v>2022</v>
      </c>
      <c r="C30" s="16">
        <f>data!AE$55</f>
        <v>7200</v>
      </c>
      <c r="D30" s="16" t="s">
        <v>1123</v>
      </c>
      <c r="E30" s="222">
        <f>ROUND(data!AE59,0)</f>
        <v>128752</v>
      </c>
      <c r="F30" s="212">
        <f>ROUND(data!AE60,2)</f>
        <v>31.46</v>
      </c>
      <c r="G30" s="222">
        <f>ROUND(data!AE61,0)</f>
        <v>2865446</v>
      </c>
      <c r="H30" s="222">
        <f>ROUND(data!AE62,0)</f>
        <v>764977</v>
      </c>
      <c r="I30" s="222">
        <f>ROUND(data!AE63,0)</f>
        <v>0</v>
      </c>
      <c r="J30" s="222">
        <f>ROUND(data!AE64,0)</f>
        <v>66647</v>
      </c>
      <c r="K30" s="222">
        <f>ROUND(data!AE65,0)</f>
        <v>25307</v>
      </c>
      <c r="L30" s="222">
        <f>ROUND(data!AE66,0)</f>
        <v>5284</v>
      </c>
      <c r="M30" s="66">
        <f>ROUND(data!AE67,0)</f>
        <v>222694</v>
      </c>
      <c r="N30" s="222">
        <f>ROUND(data!AE68,0)</f>
        <v>0</v>
      </c>
      <c r="O30" s="222">
        <f>ROUND(data!AE69,0)</f>
        <v>16334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16334</v>
      </c>
      <c r="AD30" s="222">
        <f>ROUND(data!AE84,0)</f>
        <v>25887</v>
      </c>
      <c r="AE30" s="222">
        <f>ROUND(data!AE89,0)</f>
        <v>14040742</v>
      </c>
      <c r="AF30" s="222">
        <f>ROUND(data!AE87,0)</f>
        <v>14040413</v>
      </c>
      <c r="AG30" s="222">
        <f>IF(data!AE90&gt;0,ROUND(data!AE90,0),0)</f>
        <v>7643</v>
      </c>
      <c r="AH30" s="222">
        <f>IF(data!AE91&gt;0,ROUND(data!AE91,0),0)</f>
        <v>0</v>
      </c>
      <c r="AI30" s="222">
        <f>IF(data!AE92&gt;0,ROUND(data!AE92,0),0)</f>
        <v>14204</v>
      </c>
      <c r="AJ30" s="222">
        <f>IF(data!AE93&gt;0,ROUND(data!AE93,0),0)</f>
        <v>6965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081</v>
      </c>
      <c r="B31" s="224" t="str">
        <f>RIGHT(data!$C$96,4)</f>
        <v>2022</v>
      </c>
      <c r="C31" s="16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081</v>
      </c>
      <c r="B32" s="224" t="str">
        <f>RIGHT(data!$C$96,4)</f>
        <v>2022</v>
      </c>
      <c r="C32" s="16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308.06</v>
      </c>
      <c r="G32" s="222">
        <f>ROUND(data!AG61,0)</f>
        <v>46866538</v>
      </c>
      <c r="H32" s="222">
        <f>ROUND(data!AG62,0)</f>
        <v>5567133</v>
      </c>
      <c r="I32" s="222">
        <f>ROUND(data!AG63,0)</f>
        <v>4615395</v>
      </c>
      <c r="J32" s="222">
        <f>ROUND(data!AG64,0)</f>
        <v>6344004</v>
      </c>
      <c r="K32" s="222">
        <f>ROUND(data!AG65,0)</f>
        <v>258289</v>
      </c>
      <c r="L32" s="222">
        <f>ROUND(data!AG66,0)</f>
        <v>5250739</v>
      </c>
      <c r="M32" s="66">
        <f>ROUND(data!AG67,0)</f>
        <v>1831471</v>
      </c>
      <c r="N32" s="222">
        <f>ROUND(data!AG68,0)</f>
        <v>2138252</v>
      </c>
      <c r="O32" s="222">
        <f>ROUND(data!AG69,0)</f>
        <v>610067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610067</v>
      </c>
      <c r="AD32" s="222">
        <f>ROUND(data!AG84,0)</f>
        <v>24232</v>
      </c>
      <c r="AE32" s="222">
        <f>ROUND(data!AG89,0)</f>
        <v>612357047</v>
      </c>
      <c r="AF32" s="222">
        <f>ROUND(data!AG87,0)</f>
        <v>140195503</v>
      </c>
      <c r="AG32" s="222">
        <f>IF(data!AG90&gt;0,ROUND(data!AG90,0),0)</f>
        <v>27703</v>
      </c>
      <c r="AH32" s="222">
        <f>IF(data!AG91&gt;0,ROUND(data!AG91,0),0)</f>
        <v>30806</v>
      </c>
      <c r="AI32" s="222">
        <f>IF(data!AG92&gt;0,ROUND(data!AG92,0),0)</f>
        <v>17805</v>
      </c>
      <c r="AJ32" s="222">
        <f>IF(data!AG93&gt;0,ROUND(data!AG93,0),0)</f>
        <v>754441</v>
      </c>
      <c r="AK32" s="212">
        <f>IF(data!AG94&gt;0,ROUND(data!AG94,2),0)</f>
        <v>176.09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081</v>
      </c>
      <c r="B33" s="224" t="str">
        <f>RIGHT(data!$C$96,4)</f>
        <v>2022</v>
      </c>
      <c r="C33" s="16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2537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081</v>
      </c>
      <c r="B34" s="224" t="str">
        <f>RIGHT(data!$C$96,4)</f>
        <v>2022</v>
      </c>
      <c r="C34" s="16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081</v>
      </c>
      <c r="B35" s="224" t="str">
        <f>RIGHT(data!$C$96,4)</f>
        <v>2022</v>
      </c>
      <c r="C35" s="16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86.35</v>
      </c>
      <c r="G35" s="222">
        <f>ROUND(data!AJ61,0)</f>
        <v>13891077</v>
      </c>
      <c r="H35" s="222">
        <f>ROUND(data!AJ62,0)</f>
        <v>2386923</v>
      </c>
      <c r="I35" s="222">
        <f>ROUND(data!AJ63,0)</f>
        <v>92</v>
      </c>
      <c r="J35" s="222">
        <f>ROUND(data!AJ64,0)</f>
        <v>1805965</v>
      </c>
      <c r="K35" s="222">
        <f>ROUND(data!AJ65,0)</f>
        <v>83131</v>
      </c>
      <c r="L35" s="222">
        <f>ROUND(data!AJ66,0)</f>
        <v>-1374285</v>
      </c>
      <c r="M35" s="66">
        <f>ROUND(data!AJ67,0)</f>
        <v>310805</v>
      </c>
      <c r="N35" s="222">
        <f>ROUND(data!AJ68,0)</f>
        <v>843451</v>
      </c>
      <c r="O35" s="222">
        <f>ROUND(data!AJ69,0)</f>
        <v>79172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79172</v>
      </c>
      <c r="AD35" s="222">
        <f>ROUND(data!AJ84,0)</f>
        <v>1656477</v>
      </c>
      <c r="AE35" s="222">
        <f>ROUND(data!AJ89,0)</f>
        <v>36959181</v>
      </c>
      <c r="AF35" s="222">
        <f>ROUND(data!AJ87,0)</f>
        <v>1567085</v>
      </c>
      <c r="AG35" s="222">
        <f>IF(data!AJ90&gt;0,ROUND(data!AJ90,0),0)</f>
        <v>3713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13.13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081</v>
      </c>
      <c r="B36" s="224" t="str">
        <f>RIGHT(data!$C$96,4)</f>
        <v>2022</v>
      </c>
      <c r="C36" s="16">
        <f>data!AK$55</f>
        <v>7310</v>
      </c>
      <c r="D36" s="16" t="s">
        <v>1123</v>
      </c>
      <c r="E36" s="222">
        <f>ROUND(data!AK59,0)</f>
        <v>74462</v>
      </c>
      <c r="F36" s="212">
        <f>ROUND(data!AK60,2)</f>
        <v>17.63</v>
      </c>
      <c r="G36" s="222">
        <f>ROUND(data!AK61,0)</f>
        <v>1747667</v>
      </c>
      <c r="H36" s="222">
        <f>ROUND(data!AK62,0)</f>
        <v>440232</v>
      </c>
      <c r="I36" s="222">
        <f>ROUND(data!AK63,0)</f>
        <v>0</v>
      </c>
      <c r="J36" s="222">
        <f>ROUND(data!AK64,0)</f>
        <v>27191</v>
      </c>
      <c r="K36" s="222">
        <f>ROUND(data!AK65,0)</f>
        <v>12660</v>
      </c>
      <c r="L36" s="222">
        <f>ROUND(data!AK66,0)</f>
        <v>11530</v>
      </c>
      <c r="M36" s="66">
        <f>ROUND(data!AK67,0)</f>
        <v>87205</v>
      </c>
      <c r="N36" s="222">
        <f>ROUND(data!AK68,0)</f>
        <v>0</v>
      </c>
      <c r="O36" s="222">
        <f>ROUND(data!AK69,0)</f>
        <v>6958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6958</v>
      </c>
      <c r="AD36" s="222">
        <f>ROUND(data!AK84,0)</f>
        <v>11486</v>
      </c>
      <c r="AE36" s="222">
        <f>ROUND(data!AK89,0)</f>
        <v>8689970</v>
      </c>
      <c r="AF36" s="222">
        <f>ROUND(data!AK87,0)</f>
        <v>5124</v>
      </c>
      <c r="AG36" s="222">
        <f>IF(data!AK90&gt;0,ROUND(data!AK90,0),0)</f>
        <v>3845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7260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081</v>
      </c>
      <c r="B37" s="224" t="str">
        <f>RIGHT(data!$C$96,4)</f>
        <v>2022</v>
      </c>
      <c r="C37" s="16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081</v>
      </c>
      <c r="B38" s="224" t="str">
        <f>RIGHT(data!$C$96,4)</f>
        <v>2022</v>
      </c>
      <c r="C38" s="16">
        <f>data!AM$55</f>
        <v>7330</v>
      </c>
      <c r="D38" s="16" t="s">
        <v>1123</v>
      </c>
      <c r="E38" s="222">
        <f>ROUND(data!AM59,0)</f>
        <v>5382</v>
      </c>
      <c r="F38" s="212">
        <f>ROUND(data!AM60,2)</f>
        <v>0.99</v>
      </c>
      <c r="G38" s="222">
        <f>ROUND(data!AM61,0)</f>
        <v>101338</v>
      </c>
      <c r="H38" s="222">
        <f>ROUND(data!AM62,0)</f>
        <v>25007</v>
      </c>
      <c r="I38" s="222">
        <f>ROUND(data!AM63,0)</f>
        <v>0</v>
      </c>
      <c r="J38" s="222">
        <f>ROUND(data!AM64,0)</f>
        <v>16</v>
      </c>
      <c r="K38" s="222">
        <f>ROUND(data!AM65,0)</f>
        <v>1663</v>
      </c>
      <c r="L38" s="222">
        <f>ROUND(data!AM66,0)</f>
        <v>-144961</v>
      </c>
      <c r="M38" s="66">
        <f>ROUND(data!AM67,0)</f>
        <v>10772</v>
      </c>
      <c r="N38" s="222">
        <f>ROUND(data!AM68,0)</f>
        <v>0</v>
      </c>
      <c r="O38" s="222">
        <f>ROUND(data!AM69,0)</f>
        <v>913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913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508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081</v>
      </c>
      <c r="B39" s="224" t="str">
        <f>RIGHT(data!$C$96,4)</f>
        <v>2022</v>
      </c>
      <c r="C39" s="16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081</v>
      </c>
      <c r="B40" s="224" t="str">
        <f>RIGHT(data!$C$96,4)</f>
        <v>2022</v>
      </c>
      <c r="C40" s="16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081</v>
      </c>
      <c r="B41" s="224" t="str">
        <f>RIGHT(data!$C$96,4)</f>
        <v>2022</v>
      </c>
      <c r="C41" s="16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98.9</v>
      </c>
      <c r="G41" s="222">
        <f>ROUND(data!AP61,0)</f>
        <v>17327147</v>
      </c>
      <c r="H41" s="222">
        <f>ROUND(data!AP62,0)</f>
        <v>2762953</v>
      </c>
      <c r="I41" s="222">
        <f>ROUND(data!AP63,0)</f>
        <v>0</v>
      </c>
      <c r="J41" s="222">
        <f>ROUND(data!AP64,0)</f>
        <v>1519919</v>
      </c>
      <c r="K41" s="222">
        <f>ROUND(data!AP65,0)</f>
        <v>27123</v>
      </c>
      <c r="L41" s="222">
        <f>ROUND(data!AP66,0)</f>
        <v>93728</v>
      </c>
      <c r="M41" s="66">
        <f>ROUND(data!AP67,0)</f>
        <v>422722</v>
      </c>
      <c r="N41" s="222">
        <f>ROUND(data!AP68,0)</f>
        <v>1970288</v>
      </c>
      <c r="O41" s="222">
        <f>ROUND(data!AP69,0)</f>
        <v>119335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119335</v>
      </c>
      <c r="AD41" s="222">
        <f>ROUND(data!AP84,0)</f>
        <v>69988</v>
      </c>
      <c r="AE41" s="222">
        <f>ROUND(data!AP89,0)</f>
        <v>48028650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8.3000000000000007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081</v>
      </c>
      <c r="B42" s="224" t="str">
        <f>RIGHT(data!$C$96,4)</f>
        <v>2022</v>
      </c>
      <c r="C42" s="16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081</v>
      </c>
      <c r="B43" s="224" t="str">
        <f>RIGHT(data!$C$96,4)</f>
        <v>2022</v>
      </c>
      <c r="C43" s="16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081</v>
      </c>
      <c r="B44" s="224" t="str">
        <f>RIGHT(data!$C$96,4)</f>
        <v>2022</v>
      </c>
      <c r="C44" s="16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081</v>
      </c>
      <c r="B45" s="224" t="str">
        <f>RIGHT(data!$C$96,4)</f>
        <v>2022</v>
      </c>
      <c r="C45" s="16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081</v>
      </c>
      <c r="B46" s="224" t="str">
        <f>RIGHT(data!$C$96,4)</f>
        <v>2022</v>
      </c>
      <c r="C46" s="16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081</v>
      </c>
      <c r="B47" s="224" t="str">
        <f>RIGHT(data!$C$96,4)</f>
        <v>2022</v>
      </c>
      <c r="C47" s="16">
        <f>data!AV$55</f>
        <v>7490</v>
      </c>
      <c r="D47" s="16" t="s">
        <v>1123</v>
      </c>
      <c r="E47" s="222"/>
      <c r="F47" s="212">
        <f>ROUND(data!AV60,2)</f>
        <v>123.21</v>
      </c>
      <c r="G47" s="222">
        <f>ROUND(data!AV61,0)</f>
        <v>18381414</v>
      </c>
      <c r="H47" s="222">
        <f>ROUND(data!AV62,0)</f>
        <v>3245880</v>
      </c>
      <c r="I47" s="222">
        <f>ROUND(data!AV63,0)</f>
        <v>2088882</v>
      </c>
      <c r="J47" s="222">
        <f>ROUND(data!AV64,0)</f>
        <v>586763</v>
      </c>
      <c r="K47" s="222">
        <f>ROUND(data!AV65,0)</f>
        <v>74551</v>
      </c>
      <c r="L47" s="222">
        <f>ROUND(data!AV66,0)</f>
        <v>-2044982</v>
      </c>
      <c r="M47" s="66">
        <f>ROUND(data!AV67,0)</f>
        <v>656449</v>
      </c>
      <c r="N47" s="222">
        <f>ROUND(data!AV68,0)</f>
        <v>560533</v>
      </c>
      <c r="O47" s="222">
        <f>ROUND(data!AV69,0)</f>
        <v>118640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118640</v>
      </c>
      <c r="AD47" s="222">
        <f>ROUND(data!AV84,0)</f>
        <v>41253</v>
      </c>
      <c r="AE47" s="222">
        <f>ROUND(data!AV89,0)</f>
        <v>77230423</v>
      </c>
      <c r="AF47" s="222">
        <f>ROUND(data!AV87,0)</f>
        <v>38474462</v>
      </c>
      <c r="AG47" s="222">
        <f>IF(data!AV90&gt;0,ROUND(data!AV90,0),0)</f>
        <v>4667</v>
      </c>
      <c r="AH47" s="222">
        <f>IF(data!AV91&gt;0,ROUND(data!AV91,0),0)</f>
        <v>11823</v>
      </c>
      <c r="AI47" s="222">
        <f>IF(data!AV92&gt;0,ROUND(data!AV92,0),0)</f>
        <v>0</v>
      </c>
      <c r="AJ47" s="222">
        <f>IF(data!AV93&gt;0,ROUND(data!AV93,0),0)</f>
        <v>1273</v>
      </c>
      <c r="AK47" s="212">
        <f>IF(data!AV94&gt;0,ROUND(data!AV94,2),0)</f>
        <v>17.649999999999999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081</v>
      </c>
      <c r="B48" s="224" t="str">
        <f>RIGHT(data!$C$96,4)</f>
        <v>2022</v>
      </c>
      <c r="C48" s="16">
        <f>data!AW$55</f>
        <v>8200</v>
      </c>
      <c r="D48" s="16" t="s">
        <v>1123</v>
      </c>
      <c r="E48" s="222"/>
      <c r="F48" s="212">
        <f>ROUND(data!AW60,2)</f>
        <v>58.18</v>
      </c>
      <c r="G48" s="222">
        <f>ROUND(data!AW61,0)</f>
        <v>5740317</v>
      </c>
      <c r="H48" s="222">
        <f>ROUND(data!AW62,0)</f>
        <v>1509571</v>
      </c>
      <c r="I48" s="222">
        <f>ROUND(data!AW63,0)</f>
        <v>375</v>
      </c>
      <c r="J48" s="222">
        <f>ROUND(data!AW64,0)</f>
        <v>30766</v>
      </c>
      <c r="K48" s="222">
        <f>ROUND(data!AW65,0)</f>
        <v>0</v>
      </c>
      <c r="L48" s="222">
        <f>ROUND(data!AW66,0)</f>
        <v>995</v>
      </c>
      <c r="M48" s="66">
        <f>ROUND(data!AW67,0)</f>
        <v>236</v>
      </c>
      <c r="N48" s="222">
        <f>ROUND(data!AW68,0)</f>
        <v>0</v>
      </c>
      <c r="O48" s="222">
        <f>ROUND(data!AW69,0)</f>
        <v>112920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112920</v>
      </c>
      <c r="AD48" s="222">
        <f>ROUND(data!AW84,0)</f>
        <v>344169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1.95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081</v>
      </c>
      <c r="B49" s="224" t="str">
        <f>RIGHT(data!$C$96,4)</f>
        <v>2022</v>
      </c>
      <c r="C49" s="16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081</v>
      </c>
      <c r="B50" s="224" t="str">
        <f>RIGHT(data!$C$96,4)</f>
        <v>2022</v>
      </c>
      <c r="C50" s="16">
        <f>data!AY$55</f>
        <v>8320</v>
      </c>
      <c r="D50" s="16" t="s">
        <v>1123</v>
      </c>
      <c r="E50" s="222">
        <f>ROUND(data!AY59,0)</f>
        <v>396990</v>
      </c>
      <c r="F50" s="212">
        <f>ROUND(data!AY60,2)</f>
        <v>63.99</v>
      </c>
      <c r="G50" s="222">
        <f>ROUND(data!AY61,0)</f>
        <v>3618932</v>
      </c>
      <c r="H50" s="222">
        <f>ROUND(data!AY62,0)</f>
        <v>1382649</v>
      </c>
      <c r="I50" s="222">
        <f>ROUND(data!AY63,0)</f>
        <v>0</v>
      </c>
      <c r="J50" s="222">
        <f>ROUND(data!AY64,0)</f>
        <v>1628312</v>
      </c>
      <c r="K50" s="222">
        <f>ROUND(data!AY65,0)</f>
        <v>48183</v>
      </c>
      <c r="L50" s="222">
        <f>ROUND(data!AY66,0)</f>
        <v>51180</v>
      </c>
      <c r="M50" s="66">
        <f>ROUND(data!AY67,0)</f>
        <v>304101</v>
      </c>
      <c r="N50" s="222">
        <f>ROUND(data!AY68,0)</f>
        <v>0</v>
      </c>
      <c r="O50" s="222">
        <f>ROUND(data!AY69,0)</f>
        <v>45540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45540</v>
      </c>
      <c r="AD50" s="222">
        <f>ROUND(data!AY84,0)</f>
        <v>999410</v>
      </c>
      <c r="AE50" s="222"/>
      <c r="AF50" s="222"/>
      <c r="AG50" s="222">
        <f>IF(data!AY90&gt;0,ROUND(data!AY90,0),0)</f>
        <v>14170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2319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081</v>
      </c>
      <c r="B51" s="224" t="str">
        <f>RIGHT(data!$C$96,4)</f>
        <v>2022</v>
      </c>
      <c r="C51" s="16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081</v>
      </c>
      <c r="B52" s="224" t="str">
        <f>RIGHT(data!$C$96,4)</f>
        <v>2022</v>
      </c>
      <c r="C52" s="16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3.08</v>
      </c>
      <c r="G52" s="222">
        <f>ROUND(data!BA61,0)</f>
        <v>125797</v>
      </c>
      <c r="H52" s="222">
        <f>ROUND(data!BA62,0)</f>
        <v>62163</v>
      </c>
      <c r="I52" s="222">
        <f>ROUND(data!BA63,0)</f>
        <v>0</v>
      </c>
      <c r="J52" s="222">
        <f>ROUND(data!BA64,0)</f>
        <v>5951</v>
      </c>
      <c r="K52" s="222">
        <f>ROUND(data!BA65,0)</f>
        <v>8356</v>
      </c>
      <c r="L52" s="222">
        <f>ROUND(data!BA66,0)</f>
        <v>-336426</v>
      </c>
      <c r="M52" s="66">
        <f>ROUND(data!BA67,0)</f>
        <v>54305</v>
      </c>
      <c r="N52" s="222">
        <f>ROUND(data!BA68,0)</f>
        <v>0</v>
      </c>
      <c r="O52" s="222">
        <f>ROUND(data!BA69,0)</f>
        <v>4585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4585</v>
      </c>
      <c r="AD52" s="222">
        <f>ROUND(data!BA84,0)</f>
        <v>0</v>
      </c>
      <c r="AE52" s="222"/>
      <c r="AF52" s="222"/>
      <c r="AG52" s="222">
        <f>IF(data!BA90&gt;0,ROUND(data!BA90,0),0)</f>
        <v>2561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081</v>
      </c>
      <c r="B53" s="224" t="str">
        <f>RIGHT(data!$C$96,4)</f>
        <v>2022</v>
      </c>
      <c r="C53" s="16">
        <f>data!BB$55</f>
        <v>8360</v>
      </c>
      <c r="D53" s="16" t="s">
        <v>1123</v>
      </c>
      <c r="E53" s="222"/>
      <c r="F53" s="212">
        <f>ROUND(data!BB60,2)</f>
        <v>17.34</v>
      </c>
      <c r="G53" s="222">
        <f>ROUND(data!BB61,0)</f>
        <v>2027670</v>
      </c>
      <c r="H53" s="222">
        <f>ROUND(data!BB62,0)</f>
        <v>425086</v>
      </c>
      <c r="I53" s="222">
        <f>ROUND(data!BB63,0)</f>
        <v>0</v>
      </c>
      <c r="J53" s="222">
        <f>ROUND(data!BB64,0)</f>
        <v>6418</v>
      </c>
      <c r="K53" s="222">
        <f>ROUND(data!BB65,0)</f>
        <v>4186</v>
      </c>
      <c r="L53" s="222">
        <f>ROUND(data!BB66,0)</f>
        <v>4146</v>
      </c>
      <c r="M53" s="66">
        <f>ROUND(data!BB67,0)</f>
        <v>7916</v>
      </c>
      <c r="N53" s="222">
        <f>ROUND(data!BB68,0)</f>
        <v>0</v>
      </c>
      <c r="O53" s="222">
        <f>ROUND(data!BB69,0)</f>
        <v>728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728</v>
      </c>
      <c r="AD53" s="222">
        <f>ROUND(data!BB84,0)</f>
        <v>0</v>
      </c>
      <c r="AE53" s="222"/>
      <c r="AF53" s="222"/>
      <c r="AG53" s="222">
        <f>IF(data!BB90&gt;0,ROUND(data!BB90,0),0)</f>
        <v>373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081</v>
      </c>
      <c r="B54" s="224" t="str">
        <f>RIGHT(data!$C$96,4)</f>
        <v>2022</v>
      </c>
      <c r="C54" s="16">
        <f>data!BC$55</f>
        <v>8370</v>
      </c>
      <c r="D54" s="16" t="s">
        <v>1123</v>
      </c>
      <c r="E54" s="222"/>
      <c r="F54" s="212">
        <f>ROUND(data!BC60,2)</f>
        <v>14.55</v>
      </c>
      <c r="G54" s="222">
        <f>ROUND(data!BC61,0)</f>
        <v>1743432</v>
      </c>
      <c r="H54" s="222">
        <f>ROUND(data!BC62,0)</f>
        <v>225550</v>
      </c>
      <c r="I54" s="222">
        <f>ROUND(data!BC63,0)</f>
        <v>0</v>
      </c>
      <c r="J54" s="222">
        <f>ROUND(data!BC64,0)</f>
        <v>2071</v>
      </c>
      <c r="K54" s="222">
        <f>ROUND(data!BC65,0)</f>
        <v>8264</v>
      </c>
      <c r="L54" s="222">
        <f>ROUND(data!BC66,0)</f>
        <v>1423</v>
      </c>
      <c r="M54" s="66">
        <f>ROUND(data!BC67,0)</f>
        <v>56882</v>
      </c>
      <c r="N54" s="222">
        <f>ROUND(data!BC68,0)</f>
        <v>0</v>
      </c>
      <c r="O54" s="222">
        <f>ROUND(data!BC69,0)</f>
        <v>1337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1337</v>
      </c>
      <c r="AD54" s="222">
        <f>ROUND(data!BC84,0)</f>
        <v>0</v>
      </c>
      <c r="AE54" s="222"/>
      <c r="AF54" s="222"/>
      <c r="AG54" s="222">
        <f>IF(data!BC90&gt;0,ROUND(data!BC90,0),0)</f>
        <v>746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4.5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081</v>
      </c>
      <c r="B55" s="224" t="str">
        <f>RIGHT(data!$C$96,4)</f>
        <v>2022</v>
      </c>
      <c r="C55" s="16">
        <f>data!BD$55</f>
        <v>8420</v>
      </c>
      <c r="D55" s="16" t="s">
        <v>1123</v>
      </c>
      <c r="E55" s="222"/>
      <c r="F55" s="212">
        <f>ROUND(data!BD60,2)</f>
        <v>22.38</v>
      </c>
      <c r="G55" s="222">
        <f>ROUND(data!BD61,0)</f>
        <v>1046722</v>
      </c>
      <c r="H55" s="222">
        <f>ROUND(data!BD62,0)</f>
        <v>464365</v>
      </c>
      <c r="I55" s="222">
        <f>ROUND(data!BD63,0)</f>
        <v>0</v>
      </c>
      <c r="J55" s="222">
        <f>ROUND(data!BD64,0)</f>
        <v>34513</v>
      </c>
      <c r="K55" s="222">
        <f>ROUND(data!BD65,0)</f>
        <v>29399</v>
      </c>
      <c r="L55" s="222">
        <f>ROUND(data!BD66,0)</f>
        <v>7013</v>
      </c>
      <c r="M55" s="66">
        <f>ROUND(data!BD67,0)</f>
        <v>190514</v>
      </c>
      <c r="N55" s="222">
        <f>ROUND(data!BD68,0)</f>
        <v>0</v>
      </c>
      <c r="O55" s="222">
        <f>ROUND(data!BD69,0)</f>
        <v>16016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16016</v>
      </c>
      <c r="AD55" s="222">
        <f>ROUND(data!BD84,0)</f>
        <v>0</v>
      </c>
      <c r="AE55" s="222"/>
      <c r="AF55" s="222"/>
      <c r="AG55" s="222">
        <f>IF(data!BD90&gt;0,ROUND(data!BD90,0),0)</f>
        <v>8951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2390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081</v>
      </c>
      <c r="B56" s="224" t="str">
        <f>RIGHT(data!$C$96,4)</f>
        <v>2022</v>
      </c>
      <c r="C56" s="16">
        <f>data!BE$55</f>
        <v>8430</v>
      </c>
      <c r="D56" s="16" t="s">
        <v>1123</v>
      </c>
      <c r="E56" s="222">
        <f>ROUND(data!BE59,0)</f>
        <v>685566</v>
      </c>
      <c r="F56" s="212">
        <f>ROUND(data!BE60,2)</f>
        <v>25.57</v>
      </c>
      <c r="G56" s="222">
        <f>ROUND(data!BE61,0)</f>
        <v>2651979</v>
      </c>
      <c r="H56" s="222">
        <f>ROUND(data!BE62,0)</f>
        <v>646692</v>
      </c>
      <c r="I56" s="222">
        <f>ROUND(data!BE63,0)</f>
        <v>160</v>
      </c>
      <c r="J56" s="222">
        <f>ROUND(data!BE64,0)</f>
        <v>103150</v>
      </c>
      <c r="K56" s="222">
        <f>ROUND(data!BE65,0)</f>
        <v>497192</v>
      </c>
      <c r="L56" s="222">
        <f>ROUND(data!BE66,0)</f>
        <v>2044745</v>
      </c>
      <c r="M56" s="66">
        <f>ROUND(data!BE67,0)</f>
        <v>3673704</v>
      </c>
      <c r="N56" s="222">
        <f>ROUND(data!BE68,0)</f>
        <v>4912</v>
      </c>
      <c r="O56" s="222">
        <f>ROUND(data!BE69,0)</f>
        <v>285402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285402</v>
      </c>
      <c r="AD56" s="222">
        <f>ROUND(data!BE84,0)</f>
        <v>21237</v>
      </c>
      <c r="AE56" s="222"/>
      <c r="AF56" s="222"/>
      <c r="AG56" s="222">
        <f>IF(data!BE90&gt;0,ROUND(data!BE90,0),0)</f>
        <v>146416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081</v>
      </c>
      <c r="B57" s="224" t="str">
        <f>RIGHT(data!$C$96,4)</f>
        <v>2022</v>
      </c>
      <c r="C57" s="16">
        <f>data!BF$55</f>
        <v>8460</v>
      </c>
      <c r="D57" s="16" t="s">
        <v>1123</v>
      </c>
      <c r="E57" s="222"/>
      <c r="F57" s="212">
        <f>ROUND(data!BF60,2)</f>
        <v>74.099999999999994</v>
      </c>
      <c r="G57" s="222">
        <f>ROUND(data!BF61,0)</f>
        <v>3777252</v>
      </c>
      <c r="H57" s="222">
        <f>ROUND(data!BF62,0)</f>
        <v>1528567</v>
      </c>
      <c r="I57" s="222">
        <f>ROUND(data!BF63,0)</f>
        <v>0</v>
      </c>
      <c r="J57" s="222">
        <f>ROUND(data!BF64,0)</f>
        <v>468859</v>
      </c>
      <c r="K57" s="222">
        <f>ROUND(data!BF65,0)</f>
        <v>27175</v>
      </c>
      <c r="L57" s="222">
        <f>ROUND(data!BF66,0)</f>
        <v>173546</v>
      </c>
      <c r="M57" s="66">
        <f>ROUND(data!BF67,0)</f>
        <v>135961</v>
      </c>
      <c r="N57" s="222">
        <f>ROUND(data!BF68,0)</f>
        <v>0</v>
      </c>
      <c r="O57" s="222">
        <f>ROUND(data!BF69,0)</f>
        <v>491581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491581</v>
      </c>
      <c r="AD57" s="222">
        <f>ROUND(data!BF84,0)</f>
        <v>0</v>
      </c>
      <c r="AE57" s="222"/>
      <c r="AF57" s="222"/>
      <c r="AG57" s="222">
        <f>IF(data!BF90&gt;0,ROUND(data!BF90,0),0)</f>
        <v>5468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99946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081</v>
      </c>
      <c r="B58" s="224" t="str">
        <f>RIGHT(data!$C$96,4)</f>
        <v>2022</v>
      </c>
      <c r="C58" s="16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081</v>
      </c>
      <c r="B59" s="224" t="str">
        <f>RIGHT(data!$C$96,4)</f>
        <v>2022</v>
      </c>
      <c r="C59" s="16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081</v>
      </c>
      <c r="B60" s="224" t="str">
        <f>RIGHT(data!$C$96,4)</f>
        <v>2022</v>
      </c>
      <c r="C60" s="16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081</v>
      </c>
      <c r="B61" s="224" t="str">
        <f>RIGHT(data!$C$96,4)</f>
        <v>2022</v>
      </c>
      <c r="C61" s="16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081</v>
      </c>
      <c r="B62" s="224" t="str">
        <f>RIGHT(data!$C$96,4)</f>
        <v>2022</v>
      </c>
      <c r="C62" s="16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081</v>
      </c>
      <c r="B63" s="224" t="str">
        <f>RIGHT(data!$C$96,4)</f>
        <v>2022</v>
      </c>
      <c r="C63" s="16">
        <f>data!BL$55</f>
        <v>8560</v>
      </c>
      <c r="D63" s="16" t="s">
        <v>1123</v>
      </c>
      <c r="E63" s="222"/>
      <c r="F63" s="212">
        <f>ROUND(data!BL60,2)</f>
        <v>20.399999999999999</v>
      </c>
      <c r="G63" s="222">
        <f>ROUND(data!BL61,0)</f>
        <v>1102723</v>
      </c>
      <c r="H63" s="222">
        <f>ROUND(data!BL62,0)</f>
        <v>433169</v>
      </c>
      <c r="I63" s="222">
        <f>ROUND(data!BL63,0)</f>
        <v>0</v>
      </c>
      <c r="J63" s="222">
        <f>ROUND(data!BL64,0)</f>
        <v>26009</v>
      </c>
      <c r="K63" s="222">
        <f>ROUND(data!BL65,0)</f>
        <v>12751</v>
      </c>
      <c r="L63" s="222">
        <f>ROUND(data!BL66,0)</f>
        <v>88</v>
      </c>
      <c r="M63" s="66">
        <f>ROUND(data!BL67,0)</f>
        <v>80645</v>
      </c>
      <c r="N63" s="222">
        <f>ROUND(data!BL68,0)</f>
        <v>0</v>
      </c>
      <c r="O63" s="222">
        <f>ROUND(data!BL69,0)</f>
        <v>6793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6793</v>
      </c>
      <c r="AD63" s="222">
        <f>ROUND(data!BL84,0)</f>
        <v>0</v>
      </c>
      <c r="AE63" s="222"/>
      <c r="AF63" s="222"/>
      <c r="AG63" s="222">
        <f>IF(data!BL90&gt;0,ROUND(data!BL90,0),0)</f>
        <v>3795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081</v>
      </c>
      <c r="B64" s="224" t="str">
        <f>RIGHT(data!$C$96,4)</f>
        <v>2022</v>
      </c>
      <c r="C64" s="16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081</v>
      </c>
      <c r="B65" s="224" t="str">
        <f>RIGHT(data!$C$96,4)</f>
        <v>2022</v>
      </c>
      <c r="C65" s="16">
        <f>data!BN$55</f>
        <v>8610</v>
      </c>
      <c r="D65" s="16" t="s">
        <v>1123</v>
      </c>
      <c r="E65" s="222"/>
      <c r="F65" s="212">
        <f>ROUND(data!BN60,2)</f>
        <v>20.68</v>
      </c>
      <c r="G65" s="222">
        <f>ROUND(data!BN61,0)</f>
        <v>3695776</v>
      </c>
      <c r="H65" s="222">
        <f>ROUND(data!BN62,0)</f>
        <v>939929</v>
      </c>
      <c r="I65" s="222">
        <f>ROUND(data!BN63,0)</f>
        <v>100080</v>
      </c>
      <c r="J65" s="222">
        <f>ROUND(data!BN64,0)</f>
        <v>217546</v>
      </c>
      <c r="K65" s="222">
        <f>ROUND(data!BN65,0)</f>
        <v>17079</v>
      </c>
      <c r="L65" s="222">
        <f>ROUND(data!BN66,0)</f>
        <v>-405490</v>
      </c>
      <c r="M65" s="66">
        <f>ROUND(data!BN67,0)</f>
        <v>321376</v>
      </c>
      <c r="N65" s="222">
        <f>ROUND(data!BN68,0)</f>
        <v>554329</v>
      </c>
      <c r="O65" s="222">
        <f>ROUND(data!BN69,0)</f>
        <v>308823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308823</v>
      </c>
      <c r="AD65" s="222">
        <f>ROUND(data!BN84,0)</f>
        <v>464720</v>
      </c>
      <c r="AE65" s="222"/>
      <c r="AF65" s="222"/>
      <c r="AG65" s="222">
        <f>IF(data!BN90&gt;0,ROUND(data!BN90,0),0)</f>
        <v>3724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0.33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081</v>
      </c>
      <c r="B66" s="224" t="str">
        <f>RIGHT(data!$C$96,4)</f>
        <v>2022</v>
      </c>
      <c r="C66" s="16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081</v>
      </c>
      <c r="B67" s="224" t="str">
        <f>RIGHT(data!$C$96,4)</f>
        <v>2022</v>
      </c>
      <c r="C67" s="16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081</v>
      </c>
      <c r="B68" s="224" t="str">
        <f>RIGHT(data!$C$96,4)</f>
        <v>2022</v>
      </c>
      <c r="C68" s="16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081</v>
      </c>
      <c r="B69" s="224" t="str">
        <f>RIGHT(data!$C$96,4)</f>
        <v>2022</v>
      </c>
      <c r="C69" s="16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081</v>
      </c>
      <c r="B70" s="224" t="str">
        <f>RIGHT(data!$C$96,4)</f>
        <v>2022</v>
      </c>
      <c r="C70" s="16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081</v>
      </c>
      <c r="B71" s="224" t="str">
        <f>RIGHT(data!$C$96,4)</f>
        <v>2022</v>
      </c>
      <c r="C71" s="16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081</v>
      </c>
      <c r="B72" s="224" t="str">
        <f>RIGHT(data!$C$96,4)</f>
        <v>2022</v>
      </c>
      <c r="C72" s="16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081</v>
      </c>
      <c r="B73" s="224" t="str">
        <f>RIGHT(data!$C$96,4)</f>
        <v>2022</v>
      </c>
      <c r="C73" s="16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081</v>
      </c>
      <c r="B74" s="224" t="str">
        <f>RIGHT(data!$C$96,4)</f>
        <v>2022</v>
      </c>
      <c r="C74" s="16">
        <f>data!BW$55</f>
        <v>8700</v>
      </c>
      <c r="D74" s="16" t="s">
        <v>1123</v>
      </c>
      <c r="E74" s="222"/>
      <c r="F74" s="212">
        <f>ROUND(data!BW60,2)</f>
        <v>0.77</v>
      </c>
      <c r="G74" s="222">
        <f>ROUND(data!BW61,0)</f>
        <v>238835</v>
      </c>
      <c r="H74" s="222">
        <f>ROUND(data!BW62,0)</f>
        <v>22320</v>
      </c>
      <c r="I74" s="222">
        <f>ROUND(data!BW63,0)</f>
        <v>992025</v>
      </c>
      <c r="J74" s="222">
        <f>ROUND(data!BW64,0)</f>
        <v>73245</v>
      </c>
      <c r="K74" s="222">
        <f>ROUND(data!BW65,0)</f>
        <v>5884</v>
      </c>
      <c r="L74" s="222">
        <f>ROUND(data!BW66,0)</f>
        <v>2087</v>
      </c>
      <c r="M74" s="66">
        <f>ROUND(data!BW67,0)</f>
        <v>36031</v>
      </c>
      <c r="N74" s="222">
        <f>ROUND(data!BW68,0)</f>
        <v>0</v>
      </c>
      <c r="O74" s="222">
        <f>ROUND(data!BW69,0)</f>
        <v>4961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4961</v>
      </c>
      <c r="AD74" s="222">
        <f>ROUND(data!BW84,0)</f>
        <v>0</v>
      </c>
      <c r="AE74" s="222"/>
      <c r="AF74" s="222"/>
      <c r="AG74" s="222">
        <f>IF(data!BW90&gt;0,ROUND(data!BW90,0),0)</f>
        <v>1604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081</v>
      </c>
      <c r="B75" s="224" t="str">
        <f>RIGHT(data!$C$96,4)</f>
        <v>2022</v>
      </c>
      <c r="C75" s="16">
        <f>data!BX$55</f>
        <v>8710</v>
      </c>
      <c r="D75" s="16" t="s">
        <v>1123</v>
      </c>
      <c r="E75" s="222"/>
      <c r="F75" s="212">
        <f>ROUND(data!BX60,2)</f>
        <v>27.79</v>
      </c>
      <c r="G75" s="222">
        <f>ROUND(data!BX61,0)</f>
        <v>3455294</v>
      </c>
      <c r="H75" s="222">
        <f>ROUND(data!BX62,0)</f>
        <v>676715</v>
      </c>
      <c r="I75" s="222">
        <f>ROUND(data!BX63,0)</f>
        <v>0</v>
      </c>
      <c r="J75" s="222">
        <f>ROUND(data!BX64,0)</f>
        <v>12901</v>
      </c>
      <c r="K75" s="222">
        <f>ROUND(data!BX65,0)</f>
        <v>27026</v>
      </c>
      <c r="L75" s="222">
        <f>ROUND(data!BX66,0)</f>
        <v>243459</v>
      </c>
      <c r="M75" s="66">
        <f>ROUND(data!BX67,0)</f>
        <v>39618</v>
      </c>
      <c r="N75" s="222">
        <f>ROUND(data!BX68,0)</f>
        <v>0</v>
      </c>
      <c r="O75" s="222">
        <f>ROUND(data!BX69,0)</f>
        <v>28025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28025</v>
      </c>
      <c r="AD75" s="222">
        <f>ROUND(data!BX84,0)</f>
        <v>12302</v>
      </c>
      <c r="AE75" s="222"/>
      <c r="AF75" s="222"/>
      <c r="AG75" s="222">
        <f>IF(data!BX90&gt;0,ROUND(data!BX90,0),0)</f>
        <v>1869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1.85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081</v>
      </c>
      <c r="B76" s="224" t="str">
        <f>RIGHT(data!$C$96,4)</f>
        <v>2022</v>
      </c>
      <c r="C76" s="16">
        <f>data!BY$55</f>
        <v>8720</v>
      </c>
      <c r="D76" s="16" t="s">
        <v>1123</v>
      </c>
      <c r="E76" s="222"/>
      <c r="F76" s="212">
        <f>ROUND(data!BY60,2)</f>
        <v>24.32</v>
      </c>
      <c r="G76" s="222">
        <f>ROUND(data!BY61,0)</f>
        <v>4467339</v>
      </c>
      <c r="H76" s="222">
        <f>ROUND(data!BY62,0)</f>
        <v>739410</v>
      </c>
      <c r="I76" s="222">
        <f>ROUND(data!BY63,0)</f>
        <v>5647</v>
      </c>
      <c r="J76" s="222">
        <f>ROUND(data!BY64,0)</f>
        <v>61664</v>
      </c>
      <c r="K76" s="222">
        <f>ROUND(data!BY65,0)</f>
        <v>9917</v>
      </c>
      <c r="L76" s="222">
        <f>ROUND(data!BY66,0)</f>
        <v>429581</v>
      </c>
      <c r="M76" s="66">
        <f>ROUND(data!BY67,0)</f>
        <v>108382</v>
      </c>
      <c r="N76" s="222">
        <f>ROUND(data!BY68,0)</f>
        <v>0</v>
      </c>
      <c r="O76" s="222">
        <f>ROUND(data!BY69,0)</f>
        <v>1840216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1840216</v>
      </c>
      <c r="AD76" s="222">
        <f>ROUND(data!BY84,0)</f>
        <v>263455</v>
      </c>
      <c r="AE76" s="222"/>
      <c r="AF76" s="222"/>
      <c r="AG76" s="222">
        <f>IF(data!BY90&gt;0,ROUND(data!BY90,0),0)</f>
        <v>1943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6.73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081</v>
      </c>
      <c r="B77" s="224" t="str">
        <f>RIGHT(data!$C$96,4)</f>
        <v>2022</v>
      </c>
      <c r="C77" s="16">
        <f>data!BZ$55</f>
        <v>8730</v>
      </c>
      <c r="D77" s="16" t="s">
        <v>1123</v>
      </c>
      <c r="E77" s="222"/>
      <c r="F77" s="212">
        <f>ROUND(data!BZ60,2)</f>
        <v>6.56</v>
      </c>
      <c r="G77" s="222">
        <f>ROUND(data!BZ61,0)</f>
        <v>1059529</v>
      </c>
      <c r="H77" s="222">
        <f>ROUND(data!BZ62,0)</f>
        <v>119186</v>
      </c>
      <c r="I77" s="222">
        <f>ROUND(data!BZ63,0)</f>
        <v>0</v>
      </c>
      <c r="J77" s="222">
        <f>ROUND(data!BZ64,0)</f>
        <v>903</v>
      </c>
      <c r="K77" s="222">
        <f>ROUND(data!BZ65,0)</f>
        <v>0</v>
      </c>
      <c r="L77" s="222">
        <f>ROUND(data!BZ66,0)</f>
        <v>-2671896</v>
      </c>
      <c r="M77" s="66">
        <f>ROUND(data!BZ67,0)</f>
        <v>0</v>
      </c>
      <c r="N77" s="222">
        <f>ROUND(data!BZ68,0)</f>
        <v>0</v>
      </c>
      <c r="O77" s="222">
        <f>ROUND(data!BZ69,0)</f>
        <v>-8854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-8854</v>
      </c>
      <c r="AD77" s="222">
        <f>ROUND(data!BZ84,0)</f>
        <v>475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2.48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081</v>
      </c>
      <c r="B78" s="224" t="str">
        <f>RIGHT(data!$C$96,4)</f>
        <v>2022</v>
      </c>
      <c r="C78" s="16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081</v>
      </c>
      <c r="B79" s="224" t="str">
        <f>RIGHT(data!$C$96,4)</f>
        <v>2022</v>
      </c>
      <c r="C79" s="16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081</v>
      </c>
      <c r="B80" s="224" t="str">
        <f>RIGHT(data!$C$96,4)</f>
        <v>2022</v>
      </c>
      <c r="C80" s="16">
        <f>data!CC$55</f>
        <v>8790</v>
      </c>
      <c r="D80" s="16" t="s">
        <v>1123</v>
      </c>
      <c r="E80" s="222"/>
      <c r="F80" s="212">
        <f>ROUND(data!CC60,2)</f>
        <v>75.34</v>
      </c>
      <c r="G80" s="222">
        <f>ROUND(data!CC61,0)</f>
        <v>14186028</v>
      </c>
      <c r="H80" s="222">
        <f>ROUND(data!CC62,0)</f>
        <v>1891287</v>
      </c>
      <c r="I80" s="222">
        <f>ROUND(data!CC63,0)</f>
        <v>19036630</v>
      </c>
      <c r="J80" s="222">
        <f>ROUND(data!CC64,0)</f>
        <v>214050</v>
      </c>
      <c r="K80" s="222">
        <f>ROUND(data!CC65,0)</f>
        <v>53886</v>
      </c>
      <c r="L80" s="222">
        <f>ROUND(data!CC66,0)</f>
        <v>128831426</v>
      </c>
      <c r="M80" s="66">
        <f>ROUND(data!CC67,0)</f>
        <v>449905</v>
      </c>
      <c r="N80" s="222">
        <f>ROUND(data!CC68,0)</f>
        <v>265768</v>
      </c>
      <c r="O80" s="222">
        <f>ROUND(data!CC69,0)</f>
        <v>19940561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19940561</v>
      </c>
      <c r="AD80" s="222">
        <f>ROUND(data!CC84,0)</f>
        <v>2405234</v>
      </c>
      <c r="AE80" s="222"/>
      <c r="AF80" s="222"/>
      <c r="AG80" s="222">
        <f>IF(data!CC90&gt;0,ROUND(data!CC90,0),0)</f>
        <v>116291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6158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Good Samaritan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H-081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PO Box 460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Puyallup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081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55026505.389999993</v>
      </c>
      <c r="C15" s="275">
        <f>data!C85</f>
        <v>65351711.389999993</v>
      </c>
      <c r="D15" s="275">
        <f>'Prior Year'!C60</f>
        <v>41481</v>
      </c>
      <c r="E15" s="1">
        <f>data!C59</f>
        <v>42303</v>
      </c>
      <c r="F15" s="238">
        <f t="shared" ref="F15:F59" si="0">IF(B15=0,"",IF(D15=0,"",B15/D15))</f>
        <v>1326.5472237892045</v>
      </c>
      <c r="G15" s="238">
        <f t="shared" ref="G15:G29" si="1">IF(C15=0,"",IF(E15=0,"",C15/E15))</f>
        <v>1544.8481523768999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24727315.979999997</v>
      </c>
      <c r="C16" s="275">
        <f>data!D85</f>
        <v>34736728.870000005</v>
      </c>
      <c r="D16" s="275">
        <f>'Prior Year'!D60</f>
        <v>24876</v>
      </c>
      <c r="E16" s="1">
        <f>data!D59</f>
        <v>27848</v>
      </c>
      <c r="F16" s="238">
        <f t="shared" si="0"/>
        <v>994.02299324650255</v>
      </c>
      <c r="G16" s="238">
        <f t="shared" si="1"/>
        <v>1247.3688907641483</v>
      </c>
      <c r="H16" s="6">
        <f t="shared" si="2"/>
        <v>0.25486925276266703</v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24908452.660000004</v>
      </c>
      <c r="C17" s="275">
        <f>data!E85</f>
        <v>33237779.219999999</v>
      </c>
      <c r="D17" s="275">
        <f>'Prior Year'!E60</f>
        <v>29426</v>
      </c>
      <c r="E17" s="1">
        <f>data!E59</f>
        <v>32785</v>
      </c>
      <c r="F17" s="238">
        <f t="shared" si="0"/>
        <v>846.47769523550619</v>
      </c>
      <c r="G17" s="238">
        <f t="shared" si="1"/>
        <v>1013.8105603172182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5512844.3399999999</v>
      </c>
      <c r="C18" s="275">
        <f>data!F85</f>
        <v>6083973.620000001</v>
      </c>
      <c r="D18" s="275">
        <f>'Prior Year'!F60</f>
        <v>3779</v>
      </c>
      <c r="E18" s="1">
        <f>data!F59</f>
        <v>3610</v>
      </c>
      <c r="F18" s="238">
        <f t="shared" si="0"/>
        <v>1458.8103572373643</v>
      </c>
      <c r="G18" s="238">
        <f t="shared" si="1"/>
        <v>1685.3112520775626</v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8538097.1100000013</v>
      </c>
      <c r="C19" s="275">
        <f>data!G85</f>
        <v>9314655.2699999996</v>
      </c>
      <c r="D19" s="275">
        <f>'Prior Year'!G60</f>
        <v>11994</v>
      </c>
      <c r="E19" s="1">
        <f>data!G59</f>
        <v>10304</v>
      </c>
      <c r="F19" s="238">
        <f t="shared" si="0"/>
        <v>711.86402451225626</v>
      </c>
      <c r="G19" s="238">
        <f t="shared" si="1"/>
        <v>903.98440120341616</v>
      </c>
      <c r="H19" s="6">
        <f t="shared" si="2"/>
        <v>0.26988353123027098</v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108846.27999999991</v>
      </c>
      <c r="C20" s="275">
        <f>data!H85</f>
        <v>1852210.4099999997</v>
      </c>
      <c r="D20" s="275">
        <f>'Prior Year'!H60</f>
        <v>0</v>
      </c>
      <c r="E20" s="1">
        <f>data!H59</f>
        <v>1088</v>
      </c>
      <c r="F20" s="238" t="str">
        <f t="shared" si="0"/>
        <v/>
      </c>
      <c r="G20" s="238">
        <f t="shared" si="1"/>
        <v>1702.3992738970585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10044534.15</v>
      </c>
      <c r="C27" s="275">
        <f>data!O85</f>
        <v>12412151.83</v>
      </c>
      <c r="D27" s="275">
        <f>'Prior Year'!O60</f>
        <v>2333</v>
      </c>
      <c r="E27" s="1">
        <f>data!O59</f>
        <v>1786</v>
      </c>
      <c r="F27" s="238">
        <f t="shared" si="0"/>
        <v>4305.4154093441921</v>
      </c>
      <c r="G27" s="238">
        <f t="shared" si="1"/>
        <v>6949.6930739081745</v>
      </c>
      <c r="H27" s="6">
        <f t="shared" si="2"/>
        <v>0.61417480385865098</v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33628274.789999999</v>
      </c>
      <c r="C28" s="275">
        <f>data!P85</f>
        <v>41790176.24000001</v>
      </c>
      <c r="D28" s="275">
        <f>'Prior Year'!P60</f>
        <v>1264034.9999999998</v>
      </c>
      <c r="E28" s="1">
        <f>data!P59</f>
        <v>1246490</v>
      </c>
      <c r="F28" s="238">
        <f t="shared" si="0"/>
        <v>26.603911117967467</v>
      </c>
      <c r="G28" s="238">
        <f t="shared" si="1"/>
        <v>33.526282794085802</v>
      </c>
      <c r="H28" s="6">
        <f t="shared" si="2"/>
        <v>0.26020127812873262</v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8398343.8200000003</v>
      </c>
      <c r="C30" s="275">
        <f>data!R85</f>
        <v>11633270.41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2945189.94</v>
      </c>
      <c r="C31" s="275">
        <f>data!S85</f>
        <v>15719.490000000442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1243004.8399999999</v>
      </c>
      <c r="C32" s="275">
        <f>data!T85</f>
        <v>1442340.93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12962736.93</v>
      </c>
      <c r="C33" s="275">
        <f>data!U85</f>
        <v>15997015.309999995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6827.83</v>
      </c>
      <c r="C34" s="275">
        <f>data!V85</f>
        <v>4957.63</v>
      </c>
      <c r="D34" s="275">
        <f>'Prior Year'!V60</f>
        <v>34692</v>
      </c>
      <c r="E34" s="1">
        <f>data!V59</f>
        <v>0</v>
      </c>
      <c r="F34" s="238">
        <f t="shared" si="0"/>
        <v>0.19681280986971059</v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4822861.88</v>
      </c>
      <c r="C35" s="275">
        <f>data!W85</f>
        <v>6324558.2400000002</v>
      </c>
      <c r="D35" s="275">
        <f>'Prior Year'!W60</f>
        <v>237086.44</v>
      </c>
      <c r="E35" s="1">
        <f>data!W59</f>
        <v>0</v>
      </c>
      <c r="F35" s="238">
        <f t="shared" si="0"/>
        <v>20.342208858507469</v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2292206.09</v>
      </c>
      <c r="C36" s="275">
        <f>data!X85</f>
        <v>3226424.1100000008</v>
      </c>
      <c r="D36" s="275">
        <f>'Prior Year'!X60</f>
        <v>233484.51</v>
      </c>
      <c r="E36" s="1">
        <f>data!X59</f>
        <v>0</v>
      </c>
      <c r="F36" s="238">
        <f t="shared" si="0"/>
        <v>9.8173797054031535</v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8658128.8699999992</v>
      </c>
      <c r="C37" s="275">
        <f>data!Y85</f>
        <v>8773736.1600000001</v>
      </c>
      <c r="D37" s="275">
        <f>'Prior Year'!Y60</f>
        <v>119755.45000000001</v>
      </c>
      <c r="E37" s="1">
        <f>data!Y59</f>
        <v>0</v>
      </c>
      <c r="F37" s="238">
        <f t="shared" si="0"/>
        <v>72.298412055568235</v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3035416.77</v>
      </c>
      <c r="C38" s="275">
        <f>data!Z85</f>
        <v>3614555.88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970950.23999999976</v>
      </c>
      <c r="C39" s="275">
        <f>data!AA85</f>
        <v>1111817.81</v>
      </c>
      <c r="D39" s="275">
        <f>'Prior Year'!AA60</f>
        <v>28679.670000000006</v>
      </c>
      <c r="E39" s="1">
        <f>data!AA59</f>
        <v>0</v>
      </c>
      <c r="F39" s="238">
        <f t="shared" si="0"/>
        <v>33.855000423645023</v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30414988.500000004</v>
      </c>
      <c r="C40" s="275">
        <f>data!AB85</f>
        <v>29321242.98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6019713.7000000002</v>
      </c>
      <c r="C41" s="275">
        <f>data!AC85</f>
        <v>6330497.2700000014</v>
      </c>
      <c r="D41" s="275">
        <f>'Prior Year'!AC60</f>
        <v>149905.21</v>
      </c>
      <c r="E41" s="1">
        <f>data!AC59</f>
        <v>0</v>
      </c>
      <c r="F41" s="238">
        <f t="shared" si="0"/>
        <v>40.156801087834111</v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3377370.07</v>
      </c>
      <c r="C42" s="275">
        <f>data!AD85</f>
        <v>4911005.9099999992</v>
      </c>
      <c r="D42" s="275">
        <f>'Prior Year'!AD60</f>
        <v>1.1386986299810003E-2</v>
      </c>
      <c r="E42" s="1">
        <f>data!AD59</f>
        <v>0</v>
      </c>
      <c r="F42" s="238">
        <f t="shared" si="0"/>
        <v>296599115.96243447</v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3887352.01</v>
      </c>
      <c r="C43" s="275">
        <f>data!AE85</f>
        <v>3940801.9000000004</v>
      </c>
      <c r="D43" s="275">
        <f>'Prior Year'!AE60</f>
        <v>143284</v>
      </c>
      <c r="E43" s="1">
        <f>data!AE59</f>
        <v>128752</v>
      </c>
      <c r="F43" s="238">
        <f t="shared" si="0"/>
        <v>27.130398439462883</v>
      </c>
      <c r="G43" s="238">
        <f t="shared" si="5"/>
        <v>30.607694637753202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1.1386986299810003E-2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54158703.239999995</v>
      </c>
      <c r="C45" s="275">
        <f>data!AG85</f>
        <v>73457655.409999996</v>
      </c>
      <c r="D45" s="275">
        <f>'Prior Year'!AG60</f>
        <v>1.1386986299810003E-2</v>
      </c>
      <c r="E45" s="1">
        <f>data!AG59</f>
        <v>0</v>
      </c>
      <c r="F45" s="238">
        <f t="shared" si="0"/>
        <v>4756192886.69063</v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12804.92</v>
      </c>
      <c r="C46" s="275">
        <f>data!AH85</f>
        <v>2536.9</v>
      </c>
      <c r="D46" s="275">
        <f>'Prior Year'!AH60</f>
        <v>1.1386986299810003E-2</v>
      </c>
      <c r="E46" s="1">
        <f>data!AH59</f>
        <v>0</v>
      </c>
      <c r="F46" s="238">
        <f t="shared" si="0"/>
        <v>1124522.297898405</v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1.1386986299810003E-2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19219335.82</v>
      </c>
      <c r="C48" s="275">
        <f>data!AJ85</f>
        <v>16369853.380000003</v>
      </c>
      <c r="D48" s="275">
        <f>'Prior Year'!AJ60</f>
        <v>45951.3</v>
      </c>
      <c r="E48" s="1">
        <f>data!AJ59</f>
        <v>0</v>
      </c>
      <c r="F48" s="238">
        <f t="shared" si="0"/>
        <v>418.25445243116081</v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2292080.3600000003</v>
      </c>
      <c r="C49" s="275">
        <f>data!AK85</f>
        <v>2321956.42</v>
      </c>
      <c r="D49" s="275">
        <f>'Prior Year'!AK60</f>
        <v>79674</v>
      </c>
      <c r="E49" s="1">
        <f>data!AK59</f>
        <v>74462</v>
      </c>
      <c r="F49" s="238">
        <f t="shared" si="0"/>
        <v>28.768235057860785</v>
      </c>
      <c r="G49" s="238">
        <f t="shared" si="5"/>
        <v>31.183105745212323</v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1.1386986299810003E-2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122715.56</v>
      </c>
      <c r="C51" s="275">
        <f>data!AM85</f>
        <v>-5251.0899999999729</v>
      </c>
      <c r="D51" s="275">
        <f>'Prior Year'!AM60</f>
        <v>1.1386986299810003E-2</v>
      </c>
      <c r="E51" s="1">
        <f>data!AM59</f>
        <v>5382</v>
      </c>
      <c r="F51" s="238">
        <f t="shared" si="0"/>
        <v>10776825.120273268</v>
      </c>
      <c r="G51" s="238">
        <f t="shared" si="5"/>
        <v>-0.97567632850241037</v>
      </c>
      <c r="H51" s="6">
        <f t="shared" si="2"/>
        <v>-1.0000000905346722</v>
      </c>
      <c r="I51" s="275" t="str">
        <f t="shared" si="6"/>
        <v/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1.1386986299810003E-2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1.1386986299810003E-2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23858225.969999999</v>
      </c>
      <c r="C54" s="275">
        <f>data!AP85</f>
        <v>24173226.830000002</v>
      </c>
      <c r="D54" s="275">
        <f>'Prior Year'!AP60</f>
        <v>1.1386986299810003E-2</v>
      </c>
      <c r="E54" s="1">
        <f>data!AP59</f>
        <v>0</v>
      </c>
      <c r="F54" s="238">
        <f t="shared" si="0"/>
        <v>2095218641.8629558</v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1.1386986299810003E-2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1.1386986299810003E-2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1.1386986299810003E-2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1.1386986299810003E-2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1.1386986299810003E-2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24131989.289999995</v>
      </c>
      <c r="C60" s="275">
        <f>data!AV85</f>
        <v>23626877.950000003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6194425.4299999997</v>
      </c>
      <c r="C61" s="275">
        <f>data!AW85</f>
        <v>7051011.1500000004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5263102.3499999996</v>
      </c>
      <c r="C63" s="275">
        <f>data!AY85</f>
        <v>6079486.9099999983</v>
      </c>
      <c r="D63" s="275">
        <f>'Prior Year'!AY60</f>
        <v>367688</v>
      </c>
      <c r="E63" s="1">
        <f>data!AY59</f>
        <v>396990</v>
      </c>
      <c r="F63" s="238">
        <f>IF(B63=0,"",IF(D63=0,"",B63/D63))</f>
        <v>14.31404438001784</v>
      </c>
      <c r="G63" s="238">
        <f t="shared" si="5"/>
        <v>15.313954784755278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80187.849999999962</v>
      </c>
      <c r="C65" s="275">
        <f>data!BA85</f>
        <v>-75269.430000000022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2370855.2799999998</v>
      </c>
      <c r="C66" s="275">
        <f>data!BB85</f>
        <v>2476150.16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1131043.3799999999</v>
      </c>
      <c r="C67" s="275">
        <f>data!BC85</f>
        <v>2038959.9599999995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1428887.6900000002</v>
      </c>
      <c r="C68" s="275">
        <f>data!BD85</f>
        <v>1788542.6500000001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5812811.4799999995</v>
      </c>
      <c r="C69" s="275">
        <f>data!BE85</f>
        <v>9886698.9999999981</v>
      </c>
      <c r="D69" s="275">
        <f>'Prior Year'!BE60</f>
        <v>685566.40999999968</v>
      </c>
      <c r="E69" s="1">
        <f>data!BE59</f>
        <v>685566.40999999992</v>
      </c>
      <c r="F69" s="238">
        <f>IF(B69=0,"",IF(D69=0,"",B69/D69))</f>
        <v>8.4788452223031197</v>
      </c>
      <c r="G69" s="238">
        <f t="shared" si="5"/>
        <v>14.421212672890434</v>
      </c>
      <c r="H69" s="6">
        <f>IF(B69=0,"",IF(C69=0,"",IF(D69=0,"",IF(E69=0,"",IF(G69/F69-1&lt;-0.25,G69/F69-1,IF(G69/F69-1&gt;0.25,G69/F69-1,""))))))</f>
        <v>0.70084631748628401</v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5801185.2299999995</v>
      </c>
      <c r="C70" s="275">
        <f>data!BF85</f>
        <v>6602940.4199999999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3555845.6800000006</v>
      </c>
      <c r="C76" s="275">
        <f>data!BL85</f>
        <v>1662178.77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6361303.8799999999</v>
      </c>
      <c r="C78" s="275">
        <f>data!BN85</f>
        <v>5284726.7399999993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1228944.1200000001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3763973.4299999997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5877267.3200000003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1363048.32</v>
      </c>
      <c r="C87" s="275">
        <f>data!BW85</f>
        <v>1375386.8499999999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62578013.760000005</v>
      </c>
      <c r="C88" s="275">
        <f>data!BX85</f>
        <v>4470734.9499999993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0</v>
      </c>
      <c r="C89" s="275">
        <f>data!BY85</f>
        <v>7398700.1600000001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-1501606.79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118694229.89999995</v>
      </c>
      <c r="C93" s="275">
        <f>data!CC85</f>
        <v>182464305.73999998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26883655.119999997</v>
      </c>
      <c r="C94" s="275">
        <f>data!CD85</f>
        <v>26003909.039999999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3" t="s">
        <v>1348</v>
      </c>
    </row>
    <row r="3" spans="1:4" x14ac:dyDescent="0.35">
      <c r="A3" s="11" t="s">
        <v>789</v>
      </c>
    </row>
    <row r="4" spans="1:4" x14ac:dyDescent="0.35">
      <c r="A4" s="321" t="s">
        <v>1346</v>
      </c>
    </row>
    <row r="5" spans="1:4" x14ac:dyDescent="0.35">
      <c r="A5" s="322" t="s">
        <v>1344</v>
      </c>
    </row>
    <row r="6" spans="1:4" x14ac:dyDescent="0.35">
      <c r="A6" s="320"/>
    </row>
    <row r="7" spans="1:4" x14ac:dyDescent="0.35">
      <c r="A7" s="321" t="s">
        <v>1347</v>
      </c>
    </row>
    <row r="8" spans="1:4" x14ac:dyDescent="0.35">
      <c r="A8" s="322" t="s">
        <v>1345</v>
      </c>
    </row>
    <row r="11" spans="1:4" x14ac:dyDescent="0.35">
      <c r="A11" s="13" t="s">
        <v>790</v>
      </c>
      <c r="D11" s="276">
        <f>data!C380</f>
        <v>26517706.150000002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24813490.900000006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H-81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Good Samaritan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98371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Pierce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Bill Robertson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James Lee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(253) 403-1000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(253) 459-7859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19988</v>
      </c>
      <c r="G23" s="81">
        <f>data!D127</f>
        <v>126495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2312</v>
      </c>
      <c r="G26" s="81">
        <f>data!D130</f>
        <v>3514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119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55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56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58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32</v>
      </c>
      <c r="E34" s="78" t="s">
        <v>324</v>
      </c>
      <c r="F34" s="81"/>
      <c r="G34" s="81">
        <f>data!E143</f>
        <v>368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48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375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Good Samaritan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8438</v>
      </c>
      <c r="C7" s="141">
        <f>data!B155</f>
        <v>70399</v>
      </c>
      <c r="D7" s="141">
        <f>data!B156</f>
        <v>55909</v>
      </c>
      <c r="E7" s="141">
        <f>data!B157</f>
        <v>541140641.0494889</v>
      </c>
      <c r="F7" s="141">
        <f>data!B158</f>
        <v>546475675.45435059</v>
      </c>
      <c r="G7" s="141">
        <f>data!B157+data!B158</f>
        <v>1087616316.5038395</v>
      </c>
    </row>
    <row r="8" spans="1:7" ht="20.149999999999999" customHeight="1" x14ac:dyDescent="0.35">
      <c r="A8" s="77" t="s">
        <v>331</v>
      </c>
      <c r="B8" s="141">
        <f>data!C154</f>
        <v>4465</v>
      </c>
      <c r="C8" s="141">
        <f>data!C155</f>
        <v>25574</v>
      </c>
      <c r="D8" s="141">
        <f>data!C156</f>
        <v>62724</v>
      </c>
      <c r="E8" s="141">
        <f>data!C157</f>
        <v>272856211.82600957</v>
      </c>
      <c r="F8" s="141">
        <f>data!C158</f>
        <v>275546265.33012044</v>
      </c>
      <c r="G8" s="141">
        <f>data!C157+data!C158</f>
        <v>548402477.15613008</v>
      </c>
    </row>
    <row r="9" spans="1:7" ht="20.149999999999999" customHeight="1" x14ac:dyDescent="0.35">
      <c r="A9" s="77" t="s">
        <v>829</v>
      </c>
      <c r="B9" s="141">
        <f>data!D154</f>
        <v>7046</v>
      </c>
      <c r="C9" s="141">
        <f>data!D155</f>
        <v>30227</v>
      </c>
      <c r="D9" s="141">
        <f>data!D156</f>
        <v>87580</v>
      </c>
      <c r="E9" s="141">
        <f>data!D157</f>
        <v>417615005.49450147</v>
      </c>
      <c r="F9" s="141">
        <f>data!D158</f>
        <v>421732216.90552884</v>
      </c>
      <c r="G9" s="141">
        <f>data!D157+data!D158</f>
        <v>839347222.40003037</v>
      </c>
    </row>
    <row r="10" spans="1:7" ht="20.149999999999999" customHeight="1" x14ac:dyDescent="0.35">
      <c r="A10" s="92" t="s">
        <v>215</v>
      </c>
      <c r="B10" s="141">
        <f>data!E154</f>
        <v>19949</v>
      </c>
      <c r="C10" s="141">
        <f>data!E155</f>
        <v>126200</v>
      </c>
      <c r="D10" s="141">
        <f>data!E156</f>
        <v>206213</v>
      </c>
      <c r="E10" s="141">
        <f>data!E157</f>
        <v>1231611858.3699999</v>
      </c>
      <c r="F10" s="141">
        <f>data!E158</f>
        <v>1243754157.6899998</v>
      </c>
      <c r="G10" s="141">
        <f>E10+F10</f>
        <v>2475366016.0599995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Good Samaritan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15978470.089999998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25622424.619999997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11533971.15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194741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53329606.859999992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5951224.3499999996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3008758.3599999994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8959982.709999999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7594138.5299999993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7594138.5299999993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251233.69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4967897.9000000004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5219131.5900000008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13190638.92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13190638.92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Good Samaritan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11820611.219999999</v>
      </c>
      <c r="D7" s="81">
        <f>data!C225</f>
        <v>54287.530000000013</v>
      </c>
      <c r="E7" s="81">
        <f>data!D225</f>
        <v>0</v>
      </c>
      <c r="F7" s="81">
        <f>data!E211</f>
        <v>11820611.219999999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4036565.1</v>
      </c>
      <c r="D8" s="81">
        <f>data!C226</f>
        <v>7066749.9800000153</v>
      </c>
      <c r="E8" s="81">
        <f>data!D226</f>
        <v>0</v>
      </c>
      <c r="F8" s="81">
        <f>data!E212</f>
        <v>4036565.1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609329074.74000001</v>
      </c>
      <c r="D9" s="81">
        <f>data!C227</f>
        <v>0</v>
      </c>
      <c r="E9" s="81">
        <f>data!D227</f>
        <v>0</v>
      </c>
      <c r="F9" s="81">
        <f>data!E213</f>
        <v>619170435.35000002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231362.5200000006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9947257.2699999996</v>
      </c>
      <c r="D11" s="81">
        <f>data!C229</f>
        <v>3412165.2799999956</v>
      </c>
      <c r="E11" s="81">
        <f>data!D229</f>
        <v>22561793.999999996</v>
      </c>
      <c r="F11" s="81">
        <f>data!E215</f>
        <v>11178863.27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112814554.31</v>
      </c>
      <c r="D12" s="81">
        <f>data!C230</f>
        <v>0</v>
      </c>
      <c r="E12" s="81">
        <f>data!D230</f>
        <v>100832.72</v>
      </c>
      <c r="F12" s="81">
        <f>data!E216</f>
        <v>94402041.890000015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729391.62999999989</v>
      </c>
      <c r="D13" s="81">
        <f>data!C231</f>
        <v>399778.07000000012</v>
      </c>
      <c r="E13" s="81">
        <f>data!D231</f>
        <v>0</v>
      </c>
      <c r="F13" s="81">
        <f>data!E217</f>
        <v>628558.90999999992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8490574.4899999984</v>
      </c>
      <c r="D14" s="81">
        <f>data!C232</f>
        <v>0</v>
      </c>
      <c r="E14" s="81">
        <f>data!D232</f>
        <v>0</v>
      </c>
      <c r="F14" s="81">
        <f>data!E218</f>
        <v>8709452.9499999974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11164343.380000012</v>
      </c>
      <c r="E15" s="81">
        <f>data!D233</f>
        <v>22662626.719999995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757168028.76000011</v>
      </c>
      <c r="D16" s="81">
        <f>data!C234</f>
        <v>0</v>
      </c>
      <c r="E16" s="81">
        <f>data!D234</f>
        <v>0</v>
      </c>
      <c r="F16" s="81">
        <f>data!E220</f>
        <v>749946528.69000006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3906343</v>
      </c>
      <c r="D24" s="81">
        <f>data!C225</f>
        <v>54287.530000000013</v>
      </c>
      <c r="E24" s="81">
        <f>data!D225</f>
        <v>0</v>
      </c>
      <c r="F24" s="81">
        <f>data!E225</f>
        <v>3960630.53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209812070.73000002</v>
      </c>
      <c r="D25" s="81">
        <f>data!C226</f>
        <v>7066749.9800000153</v>
      </c>
      <c r="E25" s="81">
        <f>data!D226</f>
        <v>0</v>
      </c>
      <c r="F25" s="81">
        <f>data!E226</f>
        <v>216878820.71000004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6798263.5199999996</v>
      </c>
      <c r="D27" s="81">
        <f>data!C228</f>
        <v>231362.5200000006</v>
      </c>
      <c r="E27" s="81">
        <f>data!D228</f>
        <v>0</v>
      </c>
      <c r="F27" s="81">
        <f>data!E228</f>
        <v>7029626.04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88345158.930000007</v>
      </c>
      <c r="D28" s="81">
        <f>data!C229</f>
        <v>3412165.2799999956</v>
      </c>
      <c r="E28" s="81">
        <f>data!D229</f>
        <v>22561793.999999996</v>
      </c>
      <c r="F28" s="81">
        <f>data!E229</f>
        <v>69195530.210000008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729391.63</v>
      </c>
      <c r="D29" s="81">
        <f>data!C230</f>
        <v>0</v>
      </c>
      <c r="E29" s="81">
        <f>data!D230</f>
        <v>100832.72</v>
      </c>
      <c r="F29" s="81">
        <f>data!E230</f>
        <v>628558.91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6799712.5199999996</v>
      </c>
      <c r="D30" s="81">
        <f>data!C231</f>
        <v>399778.07000000012</v>
      </c>
      <c r="E30" s="81">
        <f>data!D231</f>
        <v>0</v>
      </c>
      <c r="F30" s="81">
        <f>data!E231</f>
        <v>7199490.5899999999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316390940.33000004</v>
      </c>
      <c r="D32" s="81">
        <f>data!C233</f>
        <v>11164343.380000012</v>
      </c>
      <c r="E32" s="81">
        <f>data!D233</f>
        <v>22662626.719999995</v>
      </c>
      <c r="F32" s="81">
        <f>data!E233</f>
        <v>304892656.99000001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Good Samaritan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25579893.619999997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767949585.8241694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387218772.65576297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26833760.640000001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225537034.0477733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340279703.49229413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1747818856.6599998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11385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19214865.424537912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19404302.255462091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38619167.680000007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23706426.82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23706426.82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